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BL_PI_data\"/>
    </mc:Choice>
  </mc:AlternateContent>
  <xr:revisionPtr revIDLastSave="0" documentId="13_ncr:1_{DD897E90-C7CD-4749-9777-439C8DDC1A60}" xr6:coauthVersionLast="47" xr6:coauthVersionMax="47" xr10:uidLastSave="{00000000-0000-0000-0000-000000000000}"/>
  <bookViews>
    <workbookView xWindow="-120" yWindow="-120" windowWidth="29040" windowHeight="16440" xr2:uid="{5C5F97A3-B6C9-4623-9B99-C0FD8B5B9024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Coordination!$R$3512:$R$3515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P12" i="2" s="1"/>
  <c r="BR3" i="3"/>
  <c r="BS3" i="3"/>
  <c r="BR4" i="3"/>
  <c r="BS4" i="3"/>
  <c r="BR5" i="3"/>
  <c r="BS5" i="3"/>
  <c r="BR6" i="3"/>
  <c r="BS6" i="3"/>
  <c r="BR7" i="3"/>
  <c r="BS7" i="3"/>
  <c r="BR8" i="3"/>
  <c r="BS8" i="3"/>
  <c r="BR9" i="3"/>
  <c r="BS9" i="3"/>
  <c r="BR10" i="3"/>
  <c r="BS10" i="3"/>
  <c r="BR11" i="3"/>
  <c r="BS11" i="3"/>
  <c r="BR14" i="3"/>
  <c r="BS14" i="3"/>
  <c r="BR15" i="3"/>
  <c r="BS15" i="3"/>
  <c r="BR16" i="3"/>
  <c r="BS16" i="3"/>
  <c r="BR17" i="3"/>
  <c r="BS17" i="3"/>
  <c r="BR18" i="3"/>
  <c r="BS18" i="3"/>
  <c r="BR19" i="3"/>
  <c r="BS19" i="3"/>
  <c r="BR20" i="3"/>
  <c r="BS22" i="3"/>
  <c r="BR23" i="3"/>
  <c r="BS23" i="3"/>
  <c r="BR24" i="3"/>
  <c r="BS24" i="3"/>
  <c r="BR25" i="3"/>
  <c r="BS25" i="3"/>
  <c r="BR26" i="3"/>
  <c r="BS26" i="3"/>
  <c r="BR27" i="3"/>
  <c r="BS27" i="3"/>
  <c r="BR28" i="3"/>
  <c r="BS28" i="3"/>
  <c r="BR29" i="3"/>
  <c r="BS29" i="3"/>
  <c r="BR30" i="3"/>
  <c r="BS32" i="3"/>
  <c r="BR33" i="3"/>
  <c r="BS33" i="3"/>
  <c r="BR34" i="3"/>
  <c r="BS34" i="3"/>
  <c r="BR35" i="3"/>
  <c r="BS35" i="3"/>
  <c r="BR36" i="3"/>
  <c r="BS36" i="3"/>
  <c r="BR37" i="3"/>
  <c r="BS37" i="3"/>
  <c r="BR38" i="3"/>
  <c r="BS38" i="3"/>
  <c r="BR39" i="3"/>
  <c r="BS39" i="3"/>
  <c r="BR42" i="3"/>
  <c r="BS42" i="3"/>
  <c r="BR43" i="3"/>
  <c r="BS43" i="3"/>
  <c r="BR44" i="3"/>
  <c r="BS44" i="3"/>
  <c r="BR45" i="3"/>
  <c r="BS45" i="3"/>
  <c r="BR46" i="3"/>
  <c r="BS46" i="3"/>
  <c r="BR47" i="3"/>
  <c r="BS47" i="3"/>
  <c r="BR48" i="3"/>
  <c r="BS48" i="3"/>
  <c r="BR51" i="3"/>
  <c r="BS51" i="3"/>
  <c r="BR52" i="3"/>
  <c r="BS52" i="3"/>
  <c r="BR53" i="3"/>
  <c r="BS53" i="3"/>
  <c r="BR54" i="3"/>
  <c r="BS54" i="3"/>
  <c r="BR55" i="3"/>
  <c r="BS55" i="3"/>
  <c r="BR56" i="3"/>
  <c r="BR57" i="3"/>
  <c r="BS58" i="3"/>
  <c r="BS59" i="3"/>
  <c r="BR60" i="3"/>
  <c r="BS60" i="3"/>
  <c r="BR61" i="3"/>
  <c r="BS61" i="3"/>
  <c r="BR62" i="3"/>
  <c r="BS62" i="3"/>
  <c r="BR63" i="3"/>
  <c r="BS63" i="3"/>
  <c r="BR64" i="3"/>
  <c r="BR65" i="3"/>
  <c r="BR66" i="3"/>
  <c r="BS66" i="3"/>
  <c r="BR67" i="3"/>
  <c r="BS67" i="3"/>
  <c r="BS68" i="3"/>
  <c r="BR69" i="3"/>
  <c r="BS69" i="3"/>
  <c r="BR70" i="3"/>
  <c r="BS70" i="3"/>
  <c r="BR71" i="3"/>
  <c r="BS71" i="3"/>
  <c r="BR72" i="3"/>
  <c r="BS72" i="3"/>
  <c r="BR73" i="3"/>
  <c r="BR74" i="3"/>
  <c r="BR75" i="3"/>
  <c r="BS75" i="3"/>
  <c r="BR76" i="3"/>
  <c r="BS76" i="3"/>
  <c r="BS77" i="3"/>
  <c r="BS78" i="3"/>
  <c r="BR79" i="3"/>
  <c r="BS79" i="3"/>
  <c r="BR80" i="3"/>
  <c r="BR81" i="3"/>
  <c r="BR82" i="3"/>
  <c r="BS82" i="3"/>
  <c r="BS83" i="3"/>
  <c r="BS84" i="3"/>
  <c r="BR85" i="3"/>
  <c r="BS85" i="3"/>
  <c r="BR86" i="3"/>
  <c r="BS86" i="3"/>
  <c r="BR87" i="3"/>
  <c r="BS87" i="3"/>
  <c r="BR88" i="3"/>
  <c r="BR89" i="3"/>
  <c r="BR90" i="3"/>
  <c r="BS90" i="3"/>
  <c r="BR91" i="3"/>
  <c r="BS91" i="3"/>
  <c r="BS92" i="3"/>
  <c r="BS93" i="3"/>
  <c r="BR94" i="3"/>
  <c r="BR95" i="3"/>
  <c r="BR96" i="3"/>
  <c r="BS96" i="3"/>
  <c r="BR97" i="3"/>
  <c r="BS97" i="3"/>
  <c r="BR98" i="3"/>
  <c r="BS98" i="3"/>
  <c r="BS99" i="3"/>
  <c r="BR101" i="3"/>
  <c r="BR102" i="3"/>
  <c r="BS102" i="3"/>
  <c r="BR103" i="3"/>
  <c r="BS103" i="3"/>
  <c r="BS104" i="3"/>
  <c r="BS105" i="3"/>
  <c r="BR106" i="3"/>
  <c r="BS106" i="3"/>
  <c r="BR107" i="3"/>
  <c r="BR108" i="3"/>
  <c r="BR109" i="3"/>
  <c r="BS109" i="3"/>
  <c r="BR110" i="3"/>
  <c r="BS110" i="3"/>
  <c r="BR111" i="3"/>
  <c r="BS111" i="3"/>
  <c r="BS112" i="3"/>
  <c r="BR114" i="3"/>
  <c r="BR115" i="3"/>
  <c r="BS115" i="3"/>
  <c r="BR116" i="3"/>
  <c r="BS116" i="3"/>
  <c r="BR117" i="3"/>
  <c r="BS117" i="3"/>
  <c r="BS118" i="3"/>
  <c r="BS119" i="3"/>
  <c r="BR120" i="3"/>
  <c r="BS120" i="3"/>
  <c r="BR121" i="3"/>
  <c r="BS121" i="3"/>
  <c r="BR122" i="3"/>
  <c r="BS122" i="3"/>
  <c r="BR123" i="3"/>
  <c r="BS123" i="3"/>
  <c r="BR124" i="3"/>
  <c r="BR125" i="3"/>
  <c r="BR126" i="3"/>
  <c r="BS126" i="3"/>
  <c r="BR127" i="3"/>
  <c r="BS127" i="3"/>
  <c r="BS128" i="3"/>
  <c r="BS129" i="3"/>
  <c r="BR130" i="3"/>
  <c r="BS130" i="3"/>
  <c r="BR131" i="3"/>
  <c r="BR132" i="3"/>
  <c r="BR133" i="3"/>
  <c r="BR134" i="3"/>
  <c r="CA174" i="4"/>
  <c r="BZ174" i="4"/>
  <c r="CB174" i="4"/>
  <c r="CA173" i="4"/>
  <c r="BZ173" i="4"/>
  <c r="CB173" i="4"/>
  <c r="CA172" i="4"/>
  <c r="BZ172" i="4"/>
  <c r="CB172" i="4"/>
  <c r="CA171" i="4"/>
  <c r="BZ171" i="4"/>
  <c r="CB171" i="4"/>
  <c r="CA170" i="4"/>
  <c r="BZ170" i="4"/>
  <c r="CB170" i="4"/>
  <c r="CA169" i="4"/>
  <c r="BZ169" i="4"/>
  <c r="CA168" i="4"/>
  <c r="BZ168" i="4"/>
  <c r="CB169" i="4"/>
  <c r="CB168" i="4"/>
  <c r="BX174" i="4"/>
  <c r="BW174" i="4"/>
  <c r="BY175" i="4"/>
  <c r="BX173" i="4"/>
  <c r="BW173" i="4"/>
  <c r="BY174" i="4"/>
  <c r="BY173" i="4"/>
  <c r="BX172" i="4"/>
  <c r="BW172" i="4"/>
  <c r="BX171" i="4"/>
  <c r="BW171" i="4"/>
  <c r="BY172" i="4"/>
  <c r="BY171" i="4"/>
  <c r="BX170" i="4"/>
  <c r="BW170" i="4"/>
  <c r="BY170" i="4"/>
  <c r="BX169" i="4"/>
  <c r="BW169" i="4"/>
  <c r="BY169" i="4"/>
  <c r="BX168" i="4"/>
  <c r="BW168" i="4"/>
  <c r="BY168" i="4"/>
  <c r="BT174" i="4"/>
  <c r="BU174" i="4"/>
  <c r="BV174" i="4"/>
  <c r="BT173" i="4"/>
  <c r="BU173" i="4"/>
  <c r="BV173" i="4"/>
  <c r="BT172" i="4"/>
  <c r="BU172" i="4"/>
  <c r="BV172" i="4"/>
  <c r="BT171" i="4"/>
  <c r="BU171" i="4"/>
  <c r="BV171" i="4"/>
  <c r="BT170" i="4"/>
  <c r="BU170" i="4"/>
  <c r="BV170" i="4"/>
  <c r="BT169" i="4"/>
  <c r="BU169" i="4"/>
  <c r="BV169" i="4"/>
  <c r="BT168" i="4"/>
  <c r="BU168" i="4"/>
  <c r="BV168" i="4"/>
  <c r="BQ174" i="4"/>
  <c r="BR174" i="4"/>
  <c r="BS174" i="4"/>
  <c r="BQ173" i="4"/>
  <c r="BR173" i="4"/>
  <c r="BS173" i="4"/>
  <c r="BQ172" i="4"/>
  <c r="BR172" i="4"/>
  <c r="BS172" i="4"/>
  <c r="BQ171" i="4"/>
  <c r="BR171" i="4"/>
  <c r="BS171" i="4"/>
  <c r="BQ170" i="4"/>
  <c r="BR170" i="4"/>
  <c r="BS170" i="4"/>
  <c r="BQ169" i="4"/>
  <c r="BR169" i="4"/>
  <c r="BS169" i="4"/>
  <c r="BQ168" i="4"/>
  <c r="BR168" i="4"/>
  <c r="BS168" i="4"/>
  <c r="CA165" i="4"/>
  <c r="BZ165" i="4"/>
  <c r="CB164" i="4"/>
  <c r="CA164" i="4"/>
  <c r="BZ164" i="4"/>
  <c r="CB163" i="4"/>
  <c r="CA163" i="4"/>
  <c r="BZ163" i="4"/>
  <c r="CB162" i="4"/>
  <c r="CA162" i="4"/>
  <c r="BZ162" i="4"/>
  <c r="CB161" i="4"/>
  <c r="CA161" i="4"/>
  <c r="BZ161" i="4"/>
  <c r="CA160" i="4"/>
  <c r="BZ160" i="4"/>
  <c r="CB160" i="4"/>
  <c r="CA159" i="4"/>
  <c r="BZ159" i="4"/>
  <c r="CB159" i="4"/>
  <c r="CA158" i="4"/>
  <c r="BZ158" i="4"/>
  <c r="CB158" i="4"/>
  <c r="CA157" i="4"/>
  <c r="BZ157" i="4"/>
  <c r="CB157" i="4"/>
  <c r="CA156" i="4"/>
  <c r="BZ156" i="4"/>
  <c r="CB156" i="4"/>
  <c r="BX165" i="4"/>
  <c r="BW165" i="4"/>
  <c r="BY166" i="4"/>
  <c r="BX164" i="4"/>
  <c r="BW164" i="4"/>
  <c r="BY165" i="4"/>
  <c r="BX163" i="4"/>
  <c r="BW163" i="4"/>
  <c r="BY164" i="4"/>
  <c r="BY163" i="4"/>
  <c r="BX162" i="4"/>
  <c r="BW162" i="4"/>
  <c r="BY162" i="4"/>
  <c r="BX161" i="4"/>
  <c r="BW161" i="4"/>
  <c r="BY161" i="4"/>
  <c r="BX160" i="4"/>
  <c r="BW160" i="4"/>
  <c r="BY160" i="4"/>
  <c r="BX159" i="4"/>
  <c r="BW159" i="4"/>
  <c r="BY159" i="4"/>
  <c r="BX158" i="4"/>
  <c r="BW158" i="4"/>
  <c r="BY158" i="4"/>
  <c r="BX157" i="4"/>
  <c r="BW157" i="4"/>
  <c r="BY157" i="4"/>
  <c r="BX156" i="4"/>
  <c r="BW156" i="4"/>
  <c r="BY156" i="4"/>
  <c r="BT164" i="4"/>
  <c r="BU165" i="4"/>
  <c r="BV165" i="4"/>
  <c r="BT163" i="4"/>
  <c r="BU164" i="4"/>
  <c r="BV164" i="4"/>
  <c r="BT162" i="4"/>
  <c r="BU163" i="4"/>
  <c r="BV163" i="4"/>
  <c r="BU162" i="4"/>
  <c r="BV162" i="4"/>
  <c r="BT161" i="4"/>
  <c r="BU161" i="4"/>
  <c r="BV161" i="4"/>
  <c r="BT160" i="4"/>
  <c r="BU160" i="4"/>
  <c r="BV160" i="4"/>
  <c r="BT159" i="4"/>
  <c r="BU159" i="4"/>
  <c r="BV159" i="4"/>
  <c r="BT158" i="4"/>
  <c r="BU158" i="4"/>
  <c r="BV158" i="4"/>
  <c r="BT157" i="4"/>
  <c r="BU157" i="4"/>
  <c r="BV157" i="4"/>
  <c r="BT156" i="4"/>
  <c r="BU156" i="4"/>
  <c r="BV156" i="4"/>
  <c r="BQ165" i="4"/>
  <c r="BR164" i="4"/>
  <c r="BS165" i="4"/>
  <c r="BQ164" i="4"/>
  <c r="BR163" i="4"/>
  <c r="BS164" i="4"/>
  <c r="BQ163" i="4"/>
  <c r="BR162" i="4"/>
  <c r="BS163" i="4"/>
  <c r="BQ162" i="4"/>
  <c r="BQ161" i="4"/>
  <c r="BR161" i="4"/>
  <c r="BS162" i="4"/>
  <c r="BQ160" i="4"/>
  <c r="BR160" i="4"/>
  <c r="BS161" i="4"/>
  <c r="BQ159" i="4"/>
  <c r="BR159" i="4"/>
  <c r="BS160" i="4"/>
  <c r="BQ158" i="4"/>
  <c r="BR158" i="4"/>
  <c r="BS159" i="4"/>
  <c r="BQ157" i="4"/>
  <c r="BR157" i="4"/>
  <c r="BS158" i="4"/>
  <c r="BQ156" i="4"/>
  <c r="BR156" i="4"/>
  <c r="BS157" i="4"/>
  <c r="BS156" i="4"/>
  <c r="CA153" i="4"/>
  <c r="BZ153" i="4"/>
  <c r="CB153" i="4"/>
  <c r="CA152" i="4"/>
  <c r="BZ152" i="4"/>
  <c r="CB152" i="4"/>
  <c r="CA151" i="4"/>
  <c r="BZ151" i="4"/>
  <c r="CB151" i="4"/>
  <c r="CA150" i="4"/>
  <c r="BZ150" i="4"/>
  <c r="CB150" i="4"/>
  <c r="CA149" i="4"/>
  <c r="BZ149" i="4"/>
  <c r="CA148" i="4"/>
  <c r="BZ148" i="4"/>
  <c r="CB149" i="4"/>
  <c r="CB148" i="4"/>
  <c r="BX153" i="4"/>
  <c r="BW153" i="4"/>
  <c r="BY154" i="4"/>
  <c r="BX152" i="4"/>
  <c r="BW152" i="4"/>
  <c r="BY153" i="4"/>
  <c r="BX151" i="4"/>
  <c r="BW151" i="4"/>
  <c r="BY152" i="4"/>
  <c r="BY151" i="4"/>
  <c r="BX150" i="4"/>
  <c r="BW150" i="4"/>
  <c r="BY150" i="4"/>
  <c r="BX149" i="4"/>
  <c r="BW149" i="4"/>
  <c r="BY149" i="4"/>
  <c r="BX148" i="4"/>
  <c r="BW148" i="4"/>
  <c r="BY148" i="4"/>
  <c r="BT154" i="4"/>
  <c r="BU154" i="4"/>
  <c r="BV154" i="4"/>
  <c r="BT153" i="4"/>
  <c r="BU153" i="4"/>
  <c r="BV153" i="4"/>
  <c r="BT152" i="4"/>
  <c r="BU152" i="4"/>
  <c r="BV152" i="4"/>
  <c r="BT151" i="4"/>
  <c r="BU151" i="4"/>
  <c r="BV151" i="4"/>
  <c r="BT150" i="4"/>
  <c r="BU150" i="4"/>
  <c r="BV150" i="4"/>
  <c r="BT149" i="4"/>
  <c r="BU149" i="4"/>
  <c r="BV149" i="4"/>
  <c r="BT148" i="4"/>
  <c r="BU148" i="4"/>
  <c r="BV148" i="4"/>
  <c r="BQ154" i="4"/>
  <c r="BR154" i="4"/>
  <c r="BS154" i="4"/>
  <c r="BQ153" i="4"/>
  <c r="BR153" i="4"/>
  <c r="BS153" i="4"/>
  <c r="BQ152" i="4"/>
  <c r="BR152" i="4"/>
  <c r="BS152" i="4"/>
  <c r="BQ151" i="4"/>
  <c r="BR151" i="4"/>
  <c r="BS151" i="4"/>
  <c r="BQ150" i="4"/>
  <c r="BR150" i="4"/>
  <c r="BS150" i="4"/>
  <c r="BQ149" i="4"/>
  <c r="BR149" i="4"/>
  <c r="BS149" i="4"/>
  <c r="BQ148" i="4"/>
  <c r="BR148" i="4"/>
  <c r="BS148" i="4"/>
  <c r="CA144" i="4"/>
  <c r="BZ144" i="4"/>
  <c r="CB144" i="4"/>
  <c r="CA143" i="4"/>
  <c r="BZ143" i="4"/>
  <c r="CB143" i="4"/>
  <c r="CA142" i="4"/>
  <c r="BZ142" i="4"/>
  <c r="CB142" i="4"/>
  <c r="CA141" i="4"/>
  <c r="BZ141" i="4"/>
  <c r="CB141" i="4"/>
  <c r="CA140" i="4"/>
  <c r="BZ140" i="4"/>
  <c r="CB140" i="4"/>
  <c r="CA139" i="4"/>
  <c r="BZ139" i="4"/>
  <c r="CB139" i="4"/>
  <c r="CA138" i="4"/>
  <c r="BZ138" i="4"/>
  <c r="CB138" i="4"/>
  <c r="BX144" i="4"/>
  <c r="BW144" i="4"/>
  <c r="BY145" i="4"/>
  <c r="BX143" i="4"/>
  <c r="BW143" i="4"/>
  <c r="BY144" i="4"/>
  <c r="BX142" i="4"/>
  <c r="BW142" i="4"/>
  <c r="BY143" i="4"/>
  <c r="BY142" i="4"/>
  <c r="BX141" i="4"/>
  <c r="BW141" i="4"/>
  <c r="BX140" i="4"/>
  <c r="BW140" i="4"/>
  <c r="BY141" i="4"/>
  <c r="BY140" i="4"/>
  <c r="BX139" i="4"/>
  <c r="BW139" i="4"/>
  <c r="BY139" i="4"/>
  <c r="BX138" i="4"/>
  <c r="BW138" i="4"/>
  <c r="BY138" i="4"/>
  <c r="BT144" i="4"/>
  <c r="BU144" i="4"/>
  <c r="BV144" i="4"/>
  <c r="BT143" i="4"/>
  <c r="BU143" i="4"/>
  <c r="BV143" i="4"/>
  <c r="BT142" i="4"/>
  <c r="BU142" i="4"/>
  <c r="BV142" i="4"/>
  <c r="BT141" i="4"/>
  <c r="BU141" i="4"/>
  <c r="BV141" i="4"/>
  <c r="BT140" i="4"/>
  <c r="BU140" i="4"/>
  <c r="BV140" i="4"/>
  <c r="BT139" i="4"/>
  <c r="BU139" i="4"/>
  <c r="BV139" i="4"/>
  <c r="BT138" i="4"/>
  <c r="BU138" i="4"/>
  <c r="BV138" i="4"/>
  <c r="BQ144" i="4"/>
  <c r="BR144" i="4"/>
  <c r="BS144" i="4"/>
  <c r="BQ143" i="4"/>
  <c r="BR143" i="4"/>
  <c r="BS143" i="4"/>
  <c r="BQ142" i="4"/>
  <c r="BR142" i="4"/>
  <c r="BS142" i="4"/>
  <c r="BQ141" i="4"/>
  <c r="BR141" i="4"/>
  <c r="BS141" i="4"/>
  <c r="BQ140" i="4"/>
  <c r="BR140" i="4"/>
  <c r="BS140" i="4"/>
  <c r="BQ139" i="4"/>
  <c r="BR139" i="4"/>
  <c r="BS139" i="4"/>
  <c r="BQ138" i="4"/>
  <c r="BR138" i="4"/>
  <c r="BS138" i="4"/>
  <c r="CA133" i="4"/>
  <c r="BZ133" i="4"/>
  <c r="CB133" i="4"/>
  <c r="CA132" i="4"/>
  <c r="BZ132" i="4"/>
  <c r="CA131" i="4"/>
  <c r="CB132" i="4"/>
  <c r="BZ131" i="4"/>
  <c r="CA130" i="4"/>
  <c r="CB131" i="4"/>
  <c r="BZ130" i="4"/>
  <c r="CB130" i="4"/>
  <c r="CA129" i="4"/>
  <c r="BZ129" i="4"/>
  <c r="CB129" i="4"/>
  <c r="CA128" i="4"/>
  <c r="BZ128" i="4"/>
  <c r="CB128" i="4"/>
  <c r="BX133" i="4"/>
  <c r="BW133" i="4"/>
  <c r="BY134" i="4"/>
  <c r="BY133" i="4"/>
  <c r="BX132" i="4"/>
  <c r="BW132" i="4"/>
  <c r="BY132" i="4"/>
  <c r="BX131" i="4"/>
  <c r="BW131" i="4"/>
  <c r="BY131" i="4"/>
  <c r="BX130" i="4"/>
  <c r="BW130" i="4"/>
  <c r="BY130" i="4"/>
  <c r="BX129" i="4"/>
  <c r="BW129" i="4"/>
  <c r="BY129" i="4"/>
  <c r="BX128" i="4"/>
  <c r="BW128" i="4"/>
  <c r="BY128" i="4"/>
  <c r="BU134" i="4"/>
  <c r="BT133" i="4"/>
  <c r="BV134" i="4"/>
  <c r="BU133" i="4"/>
  <c r="BT132" i="4"/>
  <c r="BV133" i="4"/>
  <c r="BU132" i="4"/>
  <c r="BT131" i="4"/>
  <c r="BV132" i="4"/>
  <c r="BU131" i="4"/>
  <c r="BT130" i="4"/>
  <c r="BV131" i="4"/>
  <c r="BU130" i="4"/>
  <c r="BT129" i="4"/>
  <c r="BV130" i="4"/>
  <c r="BU129" i="4"/>
  <c r="BT128" i="4"/>
  <c r="BV129" i="4"/>
  <c r="BU128" i="4"/>
  <c r="BV128" i="4"/>
  <c r="BQ135" i="4"/>
  <c r="BR134" i="4"/>
  <c r="BS134" i="4"/>
  <c r="BQ134" i="4"/>
  <c r="BR133" i="4"/>
  <c r="BS133" i="4"/>
  <c r="BQ133" i="4"/>
  <c r="BR132" i="4"/>
  <c r="BS132" i="4"/>
  <c r="BQ132" i="4"/>
  <c r="BR131" i="4"/>
  <c r="BS131" i="4"/>
  <c r="BQ131" i="4"/>
  <c r="BR130" i="4"/>
  <c r="BS130" i="4"/>
  <c r="BQ130" i="4"/>
  <c r="BR129" i="4"/>
  <c r="BS129" i="4"/>
  <c r="BQ129" i="4"/>
  <c r="BQ128" i="4"/>
  <c r="BR128" i="4"/>
  <c r="BS128" i="4"/>
  <c r="CA124" i="4"/>
  <c r="CB124" i="4"/>
  <c r="BZ124" i="4"/>
  <c r="CA123" i="4"/>
  <c r="CB123" i="4"/>
  <c r="BZ123" i="4"/>
  <c r="CA122" i="4"/>
  <c r="CB122" i="4"/>
  <c r="BZ122" i="4"/>
  <c r="CA121" i="4"/>
  <c r="CB121" i="4"/>
  <c r="BZ121" i="4"/>
  <c r="CA120" i="4"/>
  <c r="CB120" i="4"/>
  <c r="BZ120" i="4"/>
  <c r="CA119" i="4"/>
  <c r="CB119" i="4"/>
  <c r="BZ119" i="4"/>
  <c r="CA118" i="4"/>
  <c r="CB118" i="4"/>
  <c r="BZ118" i="4"/>
  <c r="BX124" i="4"/>
  <c r="BY125" i="4"/>
  <c r="BW124" i="4"/>
  <c r="BX123" i="4"/>
  <c r="BY124" i="4"/>
  <c r="BW123" i="4"/>
  <c r="BX122" i="4"/>
  <c r="BY123" i="4"/>
  <c r="BW122" i="4"/>
  <c r="BY122" i="4"/>
  <c r="BX121" i="4"/>
  <c r="BW121" i="4"/>
  <c r="BY121" i="4"/>
  <c r="BX120" i="4"/>
  <c r="BW120" i="4"/>
  <c r="BY120" i="4"/>
  <c r="BX119" i="4"/>
  <c r="BW119" i="4"/>
  <c r="BY119" i="4"/>
  <c r="BX118" i="4"/>
  <c r="BW118" i="4"/>
  <c r="BY118" i="4"/>
  <c r="BU125" i="4"/>
  <c r="BV125" i="4"/>
  <c r="BT125" i="4"/>
  <c r="BU124" i="4"/>
  <c r="BV124" i="4"/>
  <c r="BT124" i="4"/>
  <c r="BU123" i="4"/>
  <c r="BV123" i="4"/>
  <c r="BT123" i="4"/>
  <c r="BU122" i="4"/>
  <c r="BV122" i="4"/>
  <c r="BT122" i="4"/>
  <c r="BU121" i="4"/>
  <c r="BV121" i="4"/>
  <c r="BT121" i="4"/>
  <c r="BU120" i="4"/>
  <c r="BV120" i="4"/>
  <c r="BT120" i="4"/>
  <c r="BU119" i="4"/>
  <c r="BV119" i="4"/>
  <c r="BT119" i="4"/>
  <c r="BU118" i="4"/>
  <c r="BV118" i="4"/>
  <c r="BT118" i="4"/>
  <c r="BQ125" i="4"/>
  <c r="BR125" i="4"/>
  <c r="BS125" i="4"/>
  <c r="BQ124" i="4"/>
  <c r="BR124" i="4"/>
  <c r="BS124" i="4"/>
  <c r="BQ123" i="4"/>
  <c r="BR123" i="4"/>
  <c r="BS123" i="4"/>
  <c r="BQ122" i="4"/>
  <c r="BR122" i="4"/>
  <c r="BS122" i="4"/>
  <c r="BQ121" i="4"/>
  <c r="BR121" i="4"/>
  <c r="BS121" i="4"/>
  <c r="BQ120" i="4"/>
  <c r="BR120" i="4"/>
  <c r="BS120" i="4"/>
  <c r="BQ119" i="4"/>
  <c r="BR119" i="4"/>
  <c r="BS119" i="4"/>
  <c r="BQ118" i="4"/>
  <c r="BR118" i="4"/>
  <c r="BS118" i="4"/>
  <c r="CA114" i="4"/>
  <c r="CB113" i="4"/>
  <c r="BZ114" i="4"/>
  <c r="CA113" i="4"/>
  <c r="CB112" i="4"/>
  <c r="BZ113" i="4"/>
  <c r="CA112" i="4"/>
  <c r="BZ112" i="4"/>
  <c r="CB111" i="4"/>
  <c r="CA111" i="4"/>
  <c r="CB110" i="4"/>
  <c r="BZ111" i="4"/>
  <c r="CA110" i="4"/>
  <c r="CB109" i="4"/>
  <c r="BZ110" i="4"/>
  <c r="CA109" i="4"/>
  <c r="CB108" i="4"/>
  <c r="BZ109" i="4"/>
  <c r="CA108" i="4"/>
  <c r="BZ108" i="4"/>
  <c r="CB107" i="4"/>
  <c r="CA107" i="4"/>
  <c r="BZ107" i="4"/>
  <c r="BX114" i="4"/>
  <c r="BY115" i="4"/>
  <c r="BW114" i="4"/>
  <c r="BX113" i="4"/>
  <c r="BY114" i="4"/>
  <c r="BW113" i="4"/>
  <c r="BX112" i="4"/>
  <c r="BY113" i="4"/>
  <c r="BW112" i="4"/>
  <c r="BY112" i="4"/>
  <c r="BX111" i="4"/>
  <c r="BW111" i="4"/>
  <c r="BX110" i="4"/>
  <c r="BY111" i="4"/>
  <c r="BW110" i="4"/>
  <c r="BY110" i="4"/>
  <c r="BX109" i="4"/>
  <c r="BW109" i="4"/>
  <c r="BY109" i="4"/>
  <c r="BX108" i="4"/>
  <c r="BW108" i="4"/>
  <c r="BY108" i="4"/>
  <c r="BX107" i="4"/>
  <c r="BW107" i="4"/>
  <c r="BY107" i="4"/>
  <c r="BU114" i="4"/>
  <c r="BV114" i="4"/>
  <c r="BT113" i="4"/>
  <c r="BU113" i="4"/>
  <c r="BV113" i="4"/>
  <c r="BT112" i="4"/>
  <c r="BU112" i="4"/>
  <c r="BV112" i="4"/>
  <c r="BT111" i="4"/>
  <c r="BU111" i="4"/>
  <c r="BV111" i="4"/>
  <c r="BT110" i="4"/>
  <c r="BU110" i="4"/>
  <c r="BV110" i="4"/>
  <c r="BT109" i="4"/>
  <c r="BU109" i="4"/>
  <c r="BV109" i="4"/>
  <c r="BT108" i="4"/>
  <c r="BU108" i="4"/>
  <c r="BV108" i="4"/>
  <c r="BU107" i="4"/>
  <c r="BT107" i="4"/>
  <c r="BV107" i="4"/>
  <c r="BQ115" i="4"/>
  <c r="BR114" i="4"/>
  <c r="BS114" i="4"/>
  <c r="BQ114" i="4"/>
  <c r="BR113" i="4"/>
  <c r="BS113" i="4"/>
  <c r="BQ113" i="4"/>
  <c r="BR112" i="4"/>
  <c r="BS112" i="4"/>
  <c r="BQ112" i="4"/>
  <c r="BR111" i="4"/>
  <c r="BS111" i="4"/>
  <c r="BQ111" i="4"/>
  <c r="BR110" i="4"/>
  <c r="BS110" i="4"/>
  <c r="BQ110" i="4"/>
  <c r="BR109" i="4"/>
  <c r="BS109" i="4"/>
  <c r="BQ109" i="4"/>
  <c r="BR108" i="4"/>
  <c r="BQ108" i="4"/>
  <c r="BS108" i="4"/>
  <c r="BR107" i="4"/>
  <c r="BQ107" i="4"/>
  <c r="BS107" i="4"/>
  <c r="CB102" i="4"/>
  <c r="CA102" i="4"/>
  <c r="BZ102" i="4"/>
  <c r="CB101" i="4"/>
  <c r="CA101" i="4"/>
  <c r="BZ101" i="4"/>
  <c r="CB100" i="4"/>
  <c r="CA100" i="4"/>
  <c r="BZ100" i="4"/>
  <c r="CA99" i="4"/>
  <c r="BZ99" i="4"/>
  <c r="CB99" i="4"/>
  <c r="CB98" i="4"/>
  <c r="CA98" i="4"/>
  <c r="BZ98" i="4"/>
  <c r="CB97" i="4"/>
  <c r="CA97" i="4"/>
  <c r="BZ97" i="4"/>
  <c r="CB96" i="4"/>
  <c r="CA96" i="4"/>
  <c r="BZ96" i="4"/>
  <c r="CB95" i="4"/>
  <c r="CA95" i="4"/>
  <c r="BZ95" i="4"/>
  <c r="BY103" i="4"/>
  <c r="BX102" i="4"/>
  <c r="BW102" i="4"/>
  <c r="BY102" i="4"/>
  <c r="BX101" i="4"/>
  <c r="BW101" i="4"/>
  <c r="BY101" i="4"/>
  <c r="BX100" i="4"/>
  <c r="BW100" i="4"/>
  <c r="BY100" i="4"/>
  <c r="BX99" i="4"/>
  <c r="BY99" i="4"/>
  <c r="BW99" i="4"/>
  <c r="BX98" i="4"/>
  <c r="BY98" i="4"/>
  <c r="BW98" i="4"/>
  <c r="BX97" i="4"/>
  <c r="BY97" i="4"/>
  <c r="BW97" i="4"/>
  <c r="BX96" i="4"/>
  <c r="BY96" i="4"/>
  <c r="BW96" i="4"/>
  <c r="BX95" i="4"/>
  <c r="BY95" i="4"/>
  <c r="BW95" i="4"/>
  <c r="BU103" i="4"/>
  <c r="BV103" i="4"/>
  <c r="BT102" i="4"/>
  <c r="BU102" i="4"/>
  <c r="BV102" i="4"/>
  <c r="BT101" i="4"/>
  <c r="BU101" i="4"/>
  <c r="BV101" i="4"/>
  <c r="BT100" i="4"/>
  <c r="BU100" i="4"/>
  <c r="BV100" i="4"/>
  <c r="BT99" i="4"/>
  <c r="BU99" i="4"/>
  <c r="BV99" i="4"/>
  <c r="BT98" i="4"/>
  <c r="BU98" i="4"/>
  <c r="BV98" i="4"/>
  <c r="BT97" i="4"/>
  <c r="BU97" i="4"/>
  <c r="BV97" i="4"/>
  <c r="BU96" i="4"/>
  <c r="BV96" i="4"/>
  <c r="BT96" i="4"/>
  <c r="BT95" i="4"/>
  <c r="BU95" i="4"/>
  <c r="BV95" i="4"/>
  <c r="BR103" i="4"/>
  <c r="BQ104" i="4"/>
  <c r="BS103" i="4"/>
  <c r="BR102" i="4"/>
  <c r="BQ103" i="4"/>
  <c r="BS102" i="4"/>
  <c r="BR101" i="4"/>
  <c r="BQ102" i="4"/>
  <c r="BS101" i="4"/>
  <c r="BR100" i="4"/>
  <c r="BQ101" i="4"/>
  <c r="BS100" i="4"/>
  <c r="BR99" i="4"/>
  <c r="BQ100" i="4"/>
  <c r="BS99" i="4"/>
  <c r="BR98" i="4"/>
  <c r="BQ99" i="4"/>
  <c r="BS98" i="4"/>
  <c r="BR97" i="4"/>
  <c r="BQ98" i="4"/>
  <c r="BS97" i="4"/>
  <c r="BQ97" i="4"/>
  <c r="BR96" i="4"/>
  <c r="BS96" i="4"/>
  <c r="BR95" i="4"/>
  <c r="BQ96" i="4"/>
  <c r="BS95" i="4"/>
  <c r="BQ95" i="4"/>
  <c r="CB90" i="4"/>
  <c r="CA91" i="4"/>
  <c r="BZ91" i="4"/>
  <c r="CB89" i="4"/>
  <c r="CA90" i="4"/>
  <c r="BZ90" i="4"/>
  <c r="CB88" i="4"/>
  <c r="CA89" i="4"/>
  <c r="BZ89" i="4"/>
  <c r="CA88" i="4"/>
  <c r="BZ88" i="4"/>
  <c r="CB87" i="4"/>
  <c r="CA87" i="4"/>
  <c r="BZ87" i="4"/>
  <c r="CB86" i="4"/>
  <c r="CA86" i="4"/>
  <c r="BZ86" i="4"/>
  <c r="CB85" i="4"/>
  <c r="CA85" i="4"/>
  <c r="BZ85" i="4"/>
  <c r="CB84" i="4"/>
  <c r="CA84" i="4"/>
  <c r="BZ84" i="4"/>
  <c r="BY92" i="4"/>
  <c r="BX91" i="4"/>
  <c r="BW91" i="4"/>
  <c r="BY91" i="4"/>
  <c r="BX90" i="4"/>
  <c r="BW90" i="4"/>
  <c r="BY90" i="4"/>
  <c r="BX89" i="4"/>
  <c r="BW89" i="4"/>
  <c r="BY89" i="4"/>
  <c r="BX88" i="4"/>
  <c r="BY88" i="4"/>
  <c r="BW88" i="4"/>
  <c r="BX87" i="4"/>
  <c r="BY87" i="4"/>
  <c r="BW87" i="4"/>
  <c r="BX86" i="4"/>
  <c r="BY86" i="4"/>
  <c r="BW86" i="4"/>
  <c r="BX85" i="4"/>
  <c r="BY85" i="4"/>
  <c r="BW85" i="4"/>
  <c r="BX84" i="4"/>
  <c r="BY84" i="4"/>
  <c r="BW84" i="4"/>
  <c r="BU91" i="4"/>
  <c r="BV91" i="4"/>
  <c r="BT90" i="4"/>
  <c r="BU90" i="4"/>
  <c r="BV90" i="4"/>
  <c r="BT89" i="4"/>
  <c r="BU89" i="4"/>
  <c r="BV89" i="4"/>
  <c r="BT88" i="4"/>
  <c r="BU88" i="4"/>
  <c r="BV88" i="4"/>
  <c r="BU87" i="4"/>
  <c r="BV87" i="4"/>
  <c r="BT87" i="4"/>
  <c r="BU86" i="4"/>
  <c r="BV86" i="4"/>
  <c r="BT86" i="4"/>
  <c r="BU85" i="4"/>
  <c r="BV85" i="4"/>
  <c r="BT85" i="4"/>
  <c r="BU84" i="4"/>
  <c r="BV84" i="4"/>
  <c r="BT84" i="4"/>
  <c r="BR90" i="4"/>
  <c r="BQ91" i="4"/>
  <c r="BS90" i="4"/>
  <c r="BR89" i="4"/>
  <c r="BQ90" i="4"/>
  <c r="BS89" i="4"/>
  <c r="BR88" i="4"/>
  <c r="BQ89" i="4"/>
  <c r="BS88" i="4"/>
  <c r="BR87" i="4"/>
  <c r="BQ88" i="4"/>
  <c r="BS87" i="4"/>
  <c r="BQ87" i="4"/>
  <c r="BR86" i="4"/>
  <c r="BS86" i="4"/>
  <c r="BQ86" i="4"/>
  <c r="BR85" i="4"/>
  <c r="BS85" i="4"/>
  <c r="BQ85" i="4"/>
  <c r="BR84" i="4"/>
  <c r="BS84" i="4"/>
  <c r="BQ84" i="4"/>
  <c r="CB80" i="4"/>
  <c r="CA80" i="4"/>
  <c r="BZ80" i="4"/>
  <c r="CB79" i="4"/>
  <c r="CA79" i="4"/>
  <c r="BZ79" i="4"/>
  <c r="CB78" i="4"/>
  <c r="CA78" i="4"/>
  <c r="BZ78" i="4"/>
  <c r="CB77" i="4"/>
  <c r="CA77" i="4"/>
  <c r="BZ77" i="4"/>
  <c r="CB76" i="4"/>
  <c r="CA76" i="4"/>
  <c r="BZ76" i="4"/>
  <c r="CB75" i="4"/>
  <c r="CA75" i="4"/>
  <c r="BZ75" i="4"/>
  <c r="CB74" i="4"/>
  <c r="CA74" i="4"/>
  <c r="BZ74" i="4"/>
  <c r="CB73" i="4"/>
  <c r="CA73" i="4"/>
  <c r="BZ73" i="4"/>
  <c r="BY81" i="4"/>
  <c r="BX81" i="4"/>
  <c r="BW81" i="4"/>
  <c r="BY80" i="4"/>
  <c r="BX80" i="4"/>
  <c r="BW80" i="4"/>
  <c r="BY79" i="4"/>
  <c r="BX79" i="4"/>
  <c r="BW79" i="4"/>
  <c r="BY78" i="4"/>
  <c r="BX78" i="4"/>
  <c r="BW78" i="4"/>
  <c r="BY77" i="4"/>
  <c r="BX77" i="4"/>
  <c r="BW77" i="4"/>
  <c r="BY76" i="4"/>
  <c r="BX76" i="4"/>
  <c r="BW76" i="4"/>
  <c r="BY75" i="4"/>
  <c r="BX75" i="4"/>
  <c r="BW75" i="4"/>
  <c r="BY74" i="4"/>
  <c r="BX74" i="4"/>
  <c r="BW74" i="4"/>
  <c r="BY73" i="4"/>
  <c r="BX73" i="4"/>
  <c r="BW73" i="4"/>
  <c r="BU81" i="4"/>
  <c r="BV80" i="4"/>
  <c r="BT80" i="4"/>
  <c r="BU80" i="4"/>
  <c r="BV79" i="4"/>
  <c r="BT79" i="4"/>
  <c r="BU79" i="4"/>
  <c r="BV78" i="4"/>
  <c r="BT78" i="4"/>
  <c r="BU78" i="4"/>
  <c r="BV77" i="4"/>
  <c r="BT77" i="4"/>
  <c r="BU77" i="4"/>
  <c r="BV76" i="4"/>
  <c r="BT76" i="4"/>
  <c r="BU76" i="4"/>
  <c r="BV75" i="4"/>
  <c r="BT75" i="4"/>
  <c r="BU75" i="4"/>
  <c r="BV74" i="4"/>
  <c r="BT74" i="4"/>
  <c r="BU74" i="4"/>
  <c r="BV73" i="4"/>
  <c r="BU73" i="4"/>
  <c r="BT73" i="4"/>
  <c r="BR80" i="4"/>
  <c r="BQ80" i="4"/>
  <c r="BS80" i="4"/>
  <c r="BR79" i="4"/>
  <c r="BQ79" i="4"/>
  <c r="BS79" i="4"/>
  <c r="BR78" i="4"/>
  <c r="BQ78" i="4"/>
  <c r="BS78" i="4"/>
  <c r="BR77" i="4"/>
  <c r="BQ77" i="4"/>
  <c r="BS77" i="4"/>
  <c r="BR76" i="4"/>
  <c r="BQ76" i="4"/>
  <c r="BS76" i="4"/>
  <c r="BR75" i="4"/>
  <c r="BQ75" i="4"/>
  <c r="BS75" i="4"/>
  <c r="BR74" i="4"/>
  <c r="BQ74" i="4"/>
  <c r="BS74" i="4"/>
  <c r="BR73" i="4"/>
  <c r="BQ73" i="4"/>
  <c r="BS73" i="4"/>
  <c r="CA69" i="4"/>
  <c r="BZ69" i="4"/>
  <c r="CB68" i="4"/>
  <c r="CA68" i="4"/>
  <c r="BZ68" i="4"/>
  <c r="CB67" i="4"/>
  <c r="CA67" i="4"/>
  <c r="BZ67" i="4"/>
  <c r="CB66" i="4"/>
  <c r="CA66" i="4"/>
  <c r="BZ66" i="4"/>
  <c r="CB65" i="4"/>
  <c r="CA65" i="4"/>
  <c r="BZ65" i="4"/>
  <c r="CB64" i="4"/>
  <c r="CA64" i="4"/>
  <c r="BZ64" i="4"/>
  <c r="CB63" i="4"/>
  <c r="CA63" i="4"/>
  <c r="BZ63" i="4"/>
  <c r="CB62" i="4"/>
  <c r="CA62" i="4"/>
  <c r="BZ62" i="4"/>
  <c r="CB61" i="4"/>
  <c r="CA61" i="4"/>
  <c r="BZ61" i="4"/>
  <c r="BY70" i="4"/>
  <c r="BX69" i="4"/>
  <c r="BW69" i="4"/>
  <c r="BY69" i="4"/>
  <c r="BX68" i="4"/>
  <c r="BW68" i="4"/>
  <c r="BY68" i="4"/>
  <c r="BX67" i="4"/>
  <c r="BW67" i="4"/>
  <c r="BY67" i="4"/>
  <c r="BX66" i="4"/>
  <c r="BW66" i="4"/>
  <c r="BY66" i="4"/>
  <c r="BX65" i="4"/>
  <c r="BW65" i="4"/>
  <c r="BY65" i="4"/>
  <c r="BX64" i="4"/>
  <c r="BW64" i="4"/>
  <c r="BY64" i="4"/>
  <c r="BX63" i="4"/>
  <c r="BW63" i="4"/>
  <c r="BY63" i="4"/>
  <c r="BX62" i="4"/>
  <c r="BW62" i="4"/>
  <c r="BY62" i="4"/>
  <c r="BX61" i="4"/>
  <c r="BW61" i="4"/>
  <c r="BY61" i="4"/>
  <c r="BV69" i="4"/>
  <c r="BU69" i="4"/>
  <c r="BT68" i="4"/>
  <c r="BV68" i="4"/>
  <c r="BU68" i="4"/>
  <c r="BT67" i="4"/>
  <c r="BV67" i="4"/>
  <c r="BU67" i="4"/>
  <c r="BT66" i="4"/>
  <c r="BV66" i="4"/>
  <c r="BU66" i="4"/>
  <c r="BT65" i="4"/>
  <c r="BV65" i="4"/>
  <c r="BU65" i="4"/>
  <c r="BT64" i="4"/>
  <c r="BV64" i="4"/>
  <c r="BU64" i="4"/>
  <c r="BT63" i="4"/>
  <c r="BV63" i="4"/>
  <c r="BU63" i="4"/>
  <c r="BT62" i="4"/>
  <c r="BV62" i="4"/>
  <c r="BU62" i="4"/>
  <c r="BT61" i="4"/>
  <c r="BV61" i="4"/>
  <c r="BU61" i="4"/>
  <c r="BQ70" i="4"/>
  <c r="BS69" i="4"/>
  <c r="BR69" i="4"/>
  <c r="BQ69" i="4"/>
  <c r="BS68" i="4"/>
  <c r="BR68" i="4"/>
  <c r="BQ68" i="4"/>
  <c r="BS67" i="4"/>
  <c r="BR67" i="4"/>
  <c r="BQ67" i="4"/>
  <c r="BS66" i="4"/>
  <c r="BR66" i="4"/>
  <c r="BQ66" i="4"/>
  <c r="BS65" i="4"/>
  <c r="BR65" i="4"/>
  <c r="BQ65" i="4"/>
  <c r="BS64" i="4"/>
  <c r="BR64" i="4"/>
  <c r="BQ64" i="4"/>
  <c r="BS63" i="4"/>
  <c r="BR63" i="4"/>
  <c r="BQ63" i="4"/>
  <c r="BS62" i="4"/>
  <c r="BR62" i="4"/>
  <c r="BQ62" i="4"/>
  <c r="BS61" i="4"/>
  <c r="BR61" i="4"/>
  <c r="BQ61" i="4"/>
  <c r="CB57" i="4"/>
  <c r="CA57" i="4"/>
  <c r="BZ58" i="4"/>
  <c r="CB56" i="4"/>
  <c r="CA56" i="4"/>
  <c r="BZ57" i="4"/>
  <c r="CB55" i="4"/>
  <c r="CA55" i="4"/>
  <c r="BZ56" i="4"/>
  <c r="CB54" i="4"/>
  <c r="CA54" i="4"/>
  <c r="BZ55" i="4"/>
  <c r="CB53" i="4"/>
  <c r="CA53" i="4"/>
  <c r="BZ54" i="4"/>
  <c r="CB52" i="4"/>
  <c r="CA52" i="4"/>
  <c r="BZ53" i="4"/>
  <c r="CB51" i="4"/>
  <c r="CA51" i="4"/>
  <c r="BZ52" i="4"/>
  <c r="CB50" i="4"/>
  <c r="CA50" i="4"/>
  <c r="BZ51" i="4"/>
  <c r="BZ50" i="4"/>
  <c r="BY57" i="4"/>
  <c r="BX56" i="4"/>
  <c r="BW57" i="4"/>
  <c r="BY56" i="4"/>
  <c r="BX55" i="4"/>
  <c r="BW56" i="4"/>
  <c r="BY55" i="4"/>
  <c r="BX54" i="4"/>
  <c r="BW55" i="4"/>
  <c r="BY54" i="4"/>
  <c r="BX53" i="4"/>
  <c r="BW54" i="4"/>
  <c r="BY53" i="4"/>
  <c r="BX52" i="4"/>
  <c r="BW53" i="4"/>
  <c r="BY52" i="4"/>
  <c r="BX51" i="4"/>
  <c r="BW52" i="4"/>
  <c r="BY51" i="4"/>
  <c r="BX50" i="4"/>
  <c r="BW51" i="4"/>
  <c r="BY50" i="4"/>
  <c r="BW50" i="4"/>
  <c r="BU58" i="4"/>
  <c r="BV57" i="4"/>
  <c r="BT57" i="4"/>
  <c r="BU57" i="4"/>
  <c r="BV56" i="4"/>
  <c r="BT56" i="4"/>
  <c r="BU56" i="4"/>
  <c r="BV55" i="4"/>
  <c r="BT55" i="4"/>
  <c r="BU55" i="4"/>
  <c r="BV54" i="4"/>
  <c r="BT54" i="4"/>
  <c r="BU54" i="4"/>
  <c r="BV53" i="4"/>
  <c r="BT53" i="4"/>
  <c r="BU53" i="4"/>
  <c r="BV52" i="4"/>
  <c r="BU52" i="4"/>
  <c r="BT52" i="4"/>
  <c r="BV51" i="4"/>
  <c r="BU51" i="4"/>
  <c r="BT51" i="4"/>
  <c r="BV50" i="4"/>
  <c r="BU50" i="4"/>
  <c r="BT50" i="4"/>
  <c r="BR58" i="4"/>
  <c r="BQ58" i="4"/>
  <c r="BS57" i="4"/>
  <c r="BR57" i="4"/>
  <c r="BQ57" i="4"/>
  <c r="BS56" i="4"/>
  <c r="BR56" i="4"/>
  <c r="BQ56" i="4"/>
  <c r="BS55" i="4"/>
  <c r="BR55" i="4"/>
  <c r="BQ55" i="4"/>
  <c r="BS54" i="4"/>
  <c r="BR54" i="4"/>
  <c r="BQ54" i="4"/>
  <c r="BS53" i="4"/>
  <c r="BR53" i="4"/>
  <c r="BQ53" i="4"/>
  <c r="BS52" i="4"/>
  <c r="BR52" i="4"/>
  <c r="BQ52" i="4"/>
  <c r="BS51" i="4"/>
  <c r="BR51" i="4"/>
  <c r="BQ51" i="4"/>
  <c r="BS50" i="4"/>
  <c r="BR50" i="4"/>
  <c r="BQ50" i="4"/>
  <c r="CB46" i="4"/>
  <c r="CA47" i="4"/>
  <c r="BZ47" i="4"/>
  <c r="CB45" i="4"/>
  <c r="CA46" i="4"/>
  <c r="BZ46" i="4"/>
  <c r="CB44" i="4"/>
  <c r="CA45" i="4"/>
  <c r="BZ45" i="4"/>
  <c r="CA44" i="4"/>
  <c r="BZ44" i="4"/>
  <c r="CB43" i="4"/>
  <c r="CB42" i="4"/>
  <c r="CA43" i="4"/>
  <c r="BZ43" i="4"/>
  <c r="CA42" i="4"/>
  <c r="BZ42" i="4"/>
  <c r="CB41" i="4"/>
  <c r="CA41" i="4"/>
  <c r="BZ41" i="4"/>
  <c r="CB40" i="4"/>
  <c r="CA40" i="4"/>
  <c r="BZ40" i="4"/>
  <c r="CB39" i="4"/>
  <c r="CA39" i="4"/>
  <c r="BZ39" i="4"/>
  <c r="CB38" i="4"/>
  <c r="CA38" i="4"/>
  <c r="BZ38" i="4"/>
  <c r="BY47" i="4"/>
  <c r="BX46" i="4"/>
  <c r="BW46" i="4"/>
  <c r="BY46" i="4"/>
  <c r="BX45" i="4"/>
  <c r="BW45" i="4"/>
  <c r="BY45" i="4"/>
  <c r="BX44" i="4"/>
  <c r="BY44" i="4"/>
  <c r="BW44" i="4"/>
  <c r="BX43" i="4"/>
  <c r="BY43" i="4"/>
  <c r="BW43" i="4"/>
  <c r="BX42" i="4"/>
  <c r="BY42" i="4"/>
  <c r="BW42" i="4"/>
  <c r="BX41" i="4"/>
  <c r="BY41" i="4"/>
  <c r="BW41" i="4"/>
  <c r="BX40" i="4"/>
  <c r="BY40" i="4"/>
  <c r="BW40" i="4"/>
  <c r="BX39" i="4"/>
  <c r="BY39" i="4"/>
  <c r="BW39" i="4"/>
  <c r="BX38" i="4"/>
  <c r="BY38" i="4"/>
  <c r="BW38" i="4"/>
  <c r="BU47" i="4"/>
  <c r="BV47" i="4"/>
  <c r="BT46" i="4"/>
  <c r="BU46" i="4"/>
  <c r="BV46" i="4"/>
  <c r="BT45" i="4"/>
  <c r="BU45" i="4"/>
  <c r="BV45" i="4"/>
  <c r="BT44" i="4"/>
  <c r="BU44" i="4"/>
  <c r="BV44" i="4"/>
  <c r="BU43" i="4"/>
  <c r="BV43" i="4"/>
  <c r="BT43" i="4"/>
  <c r="BU42" i="4"/>
  <c r="BV42" i="4"/>
  <c r="BT42" i="4"/>
  <c r="BU41" i="4"/>
  <c r="BV41" i="4"/>
  <c r="BT41" i="4"/>
  <c r="BU40" i="4"/>
  <c r="BV40" i="4"/>
  <c r="BT40" i="4"/>
  <c r="BU39" i="4"/>
  <c r="BV39" i="4"/>
  <c r="BT39" i="4"/>
  <c r="BU38" i="4"/>
  <c r="BV38" i="4"/>
  <c r="BT38" i="4"/>
  <c r="BR46" i="4"/>
  <c r="BQ47" i="4"/>
  <c r="BS46" i="4"/>
  <c r="BR45" i="4"/>
  <c r="BQ46" i="4"/>
  <c r="BS45" i="4"/>
  <c r="BR44" i="4"/>
  <c r="BQ45" i="4"/>
  <c r="BS44" i="4"/>
  <c r="BR43" i="4"/>
  <c r="BQ44" i="4"/>
  <c r="BS43" i="4"/>
  <c r="BQ43" i="4"/>
  <c r="BR42" i="4"/>
  <c r="BS42" i="4"/>
  <c r="BQ42" i="4"/>
  <c r="BR41" i="4"/>
  <c r="BS41" i="4"/>
  <c r="BQ41" i="4"/>
  <c r="BR40" i="4"/>
  <c r="BS40" i="4"/>
  <c r="BQ40" i="4"/>
  <c r="BR39" i="4"/>
  <c r="BS39" i="4"/>
  <c r="BQ39" i="4"/>
  <c r="BR38" i="4"/>
  <c r="BS38" i="4"/>
  <c r="BQ38" i="4"/>
  <c r="CB35" i="4"/>
  <c r="CA35" i="4"/>
  <c r="BZ35" i="4"/>
  <c r="CB34" i="4"/>
  <c r="CA34" i="4"/>
  <c r="BZ34" i="4"/>
  <c r="CB33" i="4"/>
  <c r="CA33" i="4"/>
  <c r="BZ33" i="4"/>
  <c r="CB32" i="4"/>
  <c r="CA32" i="4"/>
  <c r="BZ32" i="4"/>
  <c r="CB31" i="4"/>
  <c r="CA31" i="4"/>
  <c r="BZ31" i="4"/>
  <c r="CB30" i="4"/>
  <c r="CA30" i="4"/>
  <c r="BZ30" i="4"/>
  <c r="CB29" i="4"/>
  <c r="CA29" i="4"/>
  <c r="BZ29" i="4"/>
  <c r="CB28" i="4"/>
  <c r="CA28" i="4"/>
  <c r="BZ28" i="4"/>
  <c r="CB27" i="4"/>
  <c r="CA27" i="4"/>
  <c r="BZ27" i="4"/>
  <c r="CB26" i="4"/>
  <c r="CA26" i="4"/>
  <c r="BZ26" i="4"/>
  <c r="BY35" i="4"/>
  <c r="BX35" i="4"/>
  <c r="BW35" i="4"/>
  <c r="BY34" i="4"/>
  <c r="BX34" i="4"/>
  <c r="BW34" i="4"/>
  <c r="BY33" i="4"/>
  <c r="BX33" i="4"/>
  <c r="BW33" i="4"/>
  <c r="BY32" i="4"/>
  <c r="BX32" i="4"/>
  <c r="BW32" i="4"/>
  <c r="BY31" i="4"/>
  <c r="BX31" i="4"/>
  <c r="BW31" i="4"/>
  <c r="BY30" i="4"/>
  <c r="BX30" i="4"/>
  <c r="BW30" i="4"/>
  <c r="BY29" i="4"/>
  <c r="BX29" i="4"/>
  <c r="BW29" i="4"/>
  <c r="BY28" i="4"/>
  <c r="BX28" i="4"/>
  <c r="BW28" i="4"/>
  <c r="BY27" i="4"/>
  <c r="BX27" i="4"/>
  <c r="BW27" i="4"/>
  <c r="BY26" i="4"/>
  <c r="BX26" i="4"/>
  <c r="BW26" i="4"/>
  <c r="BU34" i="4"/>
  <c r="BV34" i="4"/>
  <c r="BT34" i="4"/>
  <c r="BU33" i="4"/>
  <c r="BV33" i="4"/>
  <c r="BT33" i="4"/>
  <c r="BU32" i="4"/>
  <c r="BV32" i="4"/>
  <c r="BT32" i="4"/>
  <c r="BU31" i="4"/>
  <c r="BV31" i="4"/>
  <c r="BT31" i="4"/>
  <c r="BU30" i="4"/>
  <c r="BV30" i="4"/>
  <c r="BT30" i="4"/>
  <c r="BU29" i="4"/>
  <c r="BV29" i="4"/>
  <c r="BT29" i="4"/>
  <c r="BU28" i="4"/>
  <c r="BV28" i="4"/>
  <c r="BT28" i="4"/>
  <c r="BU27" i="4"/>
  <c r="BV27" i="4"/>
  <c r="BT27" i="4"/>
  <c r="BU26" i="4"/>
  <c r="BV26" i="4"/>
  <c r="BT26" i="4"/>
  <c r="BR35" i="4"/>
  <c r="BQ35" i="4"/>
  <c r="BS35" i="4"/>
  <c r="BR34" i="4"/>
  <c r="BQ34" i="4"/>
  <c r="BS34" i="4"/>
  <c r="BR33" i="4"/>
  <c r="BQ33" i="4"/>
  <c r="BS33" i="4"/>
  <c r="BR32" i="4"/>
  <c r="BQ32" i="4"/>
  <c r="BS32" i="4"/>
  <c r="BR31" i="4"/>
  <c r="BQ31" i="4"/>
  <c r="BS31" i="4"/>
  <c r="BR30" i="4"/>
  <c r="BQ30" i="4"/>
  <c r="BS30" i="4"/>
  <c r="BR29" i="4"/>
  <c r="BQ29" i="4"/>
  <c r="BS29" i="4"/>
  <c r="BR28" i="4"/>
  <c r="BQ28" i="4"/>
  <c r="BS28" i="4"/>
  <c r="BR27" i="4"/>
  <c r="BQ27" i="4"/>
  <c r="BS27" i="4"/>
  <c r="BR26" i="4"/>
  <c r="BQ26" i="4"/>
  <c r="BS26" i="4"/>
  <c r="CB22" i="4"/>
  <c r="CA22" i="4"/>
  <c r="BZ22" i="4"/>
  <c r="CB21" i="4"/>
  <c r="CA21" i="4"/>
  <c r="BZ21" i="4"/>
  <c r="CB20" i="4"/>
  <c r="CA20" i="4"/>
  <c r="BZ20" i="4"/>
  <c r="CB19" i="4"/>
  <c r="CA19" i="4"/>
  <c r="CB18" i="4"/>
  <c r="BZ19" i="4"/>
  <c r="CA18" i="4"/>
  <c r="BZ18" i="4"/>
  <c r="CB17" i="4"/>
  <c r="CA17" i="4"/>
  <c r="BZ17" i="4"/>
  <c r="CB16" i="4"/>
  <c r="CA16" i="4"/>
  <c r="CB15" i="4"/>
  <c r="BZ16" i="4"/>
  <c r="CA15" i="4"/>
  <c r="BZ15" i="4"/>
  <c r="CB14" i="4"/>
  <c r="CA14" i="4"/>
  <c r="BZ14" i="4"/>
  <c r="BX23" i="4"/>
  <c r="BY23" i="4"/>
  <c r="BW23" i="4"/>
  <c r="BX22" i="4"/>
  <c r="BY22" i="4"/>
  <c r="BW22" i="4"/>
  <c r="BX21" i="4"/>
  <c r="BY21" i="4"/>
  <c r="BW21" i="4"/>
  <c r="BX20" i="4"/>
  <c r="BY20" i="4"/>
  <c r="BW20" i="4"/>
  <c r="BX19" i="4"/>
  <c r="BY19" i="4"/>
  <c r="BW19" i="4"/>
  <c r="BX18" i="4"/>
  <c r="BY18" i="4"/>
  <c r="BW18" i="4"/>
  <c r="BX17" i="4"/>
  <c r="BY17" i="4"/>
  <c r="BW17" i="4"/>
  <c r="BX16" i="4"/>
  <c r="BY16" i="4"/>
  <c r="BW16" i="4"/>
  <c r="BX15" i="4"/>
  <c r="BY15" i="4"/>
  <c r="BW15" i="4"/>
  <c r="BX14" i="4"/>
  <c r="BY14" i="4"/>
  <c r="BW14" i="4"/>
  <c r="BV23" i="4"/>
  <c r="BU23" i="4"/>
  <c r="BT23" i="4"/>
  <c r="BV22" i="4"/>
  <c r="BU22" i="4"/>
  <c r="BT22" i="4"/>
  <c r="BV21" i="4"/>
  <c r="BU21" i="4"/>
  <c r="BT21" i="4"/>
  <c r="BV20" i="4"/>
  <c r="BU20" i="4"/>
  <c r="BT20" i="4"/>
  <c r="BV19" i="4"/>
  <c r="BU19" i="4"/>
  <c r="BT19" i="4"/>
  <c r="BV18" i="4"/>
  <c r="BU18" i="4"/>
  <c r="BT18" i="4"/>
  <c r="BV17" i="4"/>
  <c r="BU17" i="4"/>
  <c r="BT17" i="4"/>
  <c r="BV16" i="4"/>
  <c r="BU16" i="4"/>
  <c r="BT16" i="4"/>
  <c r="BV15" i="4"/>
  <c r="BU15" i="4"/>
  <c r="BT15" i="4"/>
  <c r="BV14" i="4"/>
  <c r="BU14" i="4"/>
  <c r="BT14" i="4"/>
  <c r="BS23" i="4"/>
  <c r="BR23" i="4"/>
  <c r="BQ23" i="4"/>
  <c r="BS22" i="4"/>
  <c r="BR22" i="4"/>
  <c r="BQ22" i="4"/>
  <c r="BS21" i="4"/>
  <c r="BR21" i="4"/>
  <c r="BQ21" i="4"/>
  <c r="BS20" i="4"/>
  <c r="BR20" i="4"/>
  <c r="BQ20" i="4"/>
  <c r="BS19" i="4"/>
  <c r="BR19" i="4"/>
  <c r="BQ19" i="4"/>
  <c r="BS18" i="4"/>
  <c r="BR18" i="4"/>
  <c r="BQ18" i="4"/>
  <c r="BS17" i="4"/>
  <c r="BR17" i="4"/>
  <c r="BQ17" i="4"/>
  <c r="BS16" i="4"/>
  <c r="BR16" i="4"/>
  <c r="BQ16" i="4"/>
  <c r="BS15" i="4"/>
  <c r="BR15" i="4"/>
  <c r="BQ15" i="4"/>
  <c r="BS14" i="4"/>
  <c r="BR14" i="4"/>
  <c r="BQ14" i="4"/>
  <c r="CB11" i="4"/>
  <c r="CA11" i="4"/>
  <c r="BZ11" i="4"/>
  <c r="CB10" i="4"/>
  <c r="CA10" i="4"/>
  <c r="BZ10" i="4"/>
  <c r="CB9" i="4"/>
  <c r="CA9" i="4"/>
  <c r="BZ9" i="4"/>
  <c r="CB8" i="4"/>
  <c r="CA8" i="4"/>
  <c r="BZ8" i="4"/>
  <c r="CB7" i="4"/>
  <c r="CA7" i="4"/>
  <c r="BZ7" i="4"/>
  <c r="CB6" i="4"/>
  <c r="CA6" i="4"/>
  <c r="BZ6" i="4"/>
  <c r="CB5" i="4"/>
  <c r="CA5" i="4"/>
  <c r="BZ5" i="4"/>
  <c r="CB4" i="4"/>
  <c r="CA4" i="4"/>
  <c r="BZ4" i="4"/>
  <c r="CB3" i="4"/>
  <c r="CA3" i="4"/>
  <c r="AU3" i="2" s="1"/>
  <c r="BZ3" i="4"/>
  <c r="CB2" i="4"/>
  <c r="AU4" i="2" s="1"/>
  <c r="CA2" i="4"/>
  <c r="AV3" i="2" s="1"/>
  <c r="BZ2" i="4"/>
  <c r="AU2" i="2" s="1"/>
  <c r="BX11" i="4"/>
  <c r="BY11" i="4"/>
  <c r="BW11" i="4"/>
  <c r="BX10" i="4"/>
  <c r="BY10" i="4"/>
  <c r="BW10" i="4"/>
  <c r="BX9" i="4"/>
  <c r="BY9" i="4"/>
  <c r="BW9" i="4"/>
  <c r="BX8" i="4"/>
  <c r="BY8" i="4"/>
  <c r="BW8" i="4"/>
  <c r="BX7" i="4"/>
  <c r="BY7" i="4"/>
  <c r="BW7" i="4"/>
  <c r="BX6" i="4"/>
  <c r="BY6" i="4"/>
  <c r="BW6" i="4"/>
  <c r="BX5" i="4"/>
  <c r="BY5" i="4"/>
  <c r="BW5" i="4"/>
  <c r="BX4" i="4"/>
  <c r="BY4" i="4"/>
  <c r="BW4" i="4"/>
  <c r="BX3" i="4"/>
  <c r="BY3" i="4"/>
  <c r="BX2" i="4"/>
  <c r="AS3" i="2" s="1"/>
  <c r="BW3" i="4"/>
  <c r="BY2" i="4"/>
  <c r="AS4" i="2" s="1"/>
  <c r="BW2" i="4"/>
  <c r="AS2" i="2" s="1"/>
  <c r="BV11" i="4"/>
  <c r="BU11" i="4"/>
  <c r="BT11" i="4"/>
  <c r="BV10" i="4"/>
  <c r="BU10" i="4"/>
  <c r="BT10" i="4"/>
  <c r="BV9" i="4"/>
  <c r="BU9" i="4"/>
  <c r="BT9" i="4"/>
  <c r="BV8" i="4"/>
  <c r="BU8" i="4"/>
  <c r="BT8" i="4"/>
  <c r="BV7" i="4"/>
  <c r="BU7" i="4"/>
  <c r="BT7" i="4"/>
  <c r="BV6" i="4"/>
  <c r="BU6" i="4"/>
  <c r="BT6" i="4"/>
  <c r="BV5" i="4"/>
  <c r="BU5" i="4"/>
  <c r="BT5" i="4"/>
  <c r="BV4" i="4"/>
  <c r="BU4" i="4"/>
  <c r="BT4" i="4"/>
  <c r="BV3" i="4"/>
  <c r="BU3" i="4"/>
  <c r="BT3" i="4"/>
  <c r="BV2" i="4"/>
  <c r="AP4" i="2" s="1"/>
  <c r="BU2" i="4"/>
  <c r="AP3" i="2" s="1"/>
  <c r="BT2" i="4"/>
  <c r="AP2" i="2" s="1"/>
  <c r="BS10" i="4"/>
  <c r="BR10" i="4"/>
  <c r="BQ10" i="4"/>
  <c r="BS9" i="4"/>
  <c r="BR9" i="4"/>
  <c r="BQ9" i="4"/>
  <c r="BS8" i="4"/>
  <c r="BR8" i="4"/>
  <c r="BQ8" i="4"/>
  <c r="BS7" i="4"/>
  <c r="BR7" i="4"/>
  <c r="BQ7" i="4"/>
  <c r="BS6" i="4"/>
  <c r="BR6" i="4"/>
  <c r="BQ6" i="4"/>
  <c r="BS5" i="4"/>
  <c r="BR5" i="4"/>
  <c r="BQ5" i="4"/>
  <c r="BS4" i="4"/>
  <c r="BR4" i="4"/>
  <c r="BQ4" i="4"/>
  <c r="BS3" i="4"/>
  <c r="BR3" i="4"/>
  <c r="BQ3" i="4"/>
  <c r="BS2" i="4"/>
  <c r="AM4" i="2" s="1"/>
  <c r="BR2" i="4"/>
  <c r="AM3" i="2" s="1"/>
  <c r="BQ2" i="4"/>
  <c r="AM2" i="2" s="1"/>
  <c r="BD176" i="4"/>
  <c r="BC176" i="4"/>
  <c r="BE176" i="4"/>
  <c r="BD175" i="4"/>
  <c r="BC175" i="4"/>
  <c r="BE175" i="4"/>
  <c r="BD174" i="4"/>
  <c r="BC174" i="4"/>
  <c r="BE174" i="4"/>
  <c r="BD173" i="4"/>
  <c r="BC173" i="4"/>
  <c r="BE173" i="4"/>
  <c r="BD172" i="4"/>
  <c r="BC172" i="4"/>
  <c r="BE172" i="4"/>
  <c r="BD171" i="4"/>
  <c r="BC171" i="4"/>
  <c r="BD170" i="4"/>
  <c r="BC170" i="4"/>
  <c r="BE171" i="4"/>
  <c r="BE170" i="4"/>
  <c r="BA176" i="4"/>
  <c r="AZ176" i="4"/>
  <c r="BB177" i="4"/>
  <c r="BA175" i="4"/>
  <c r="AZ175" i="4"/>
  <c r="BB176" i="4"/>
  <c r="BB175" i="4"/>
  <c r="BA174" i="4"/>
  <c r="AZ174" i="4"/>
  <c r="BA173" i="4"/>
  <c r="AZ173" i="4"/>
  <c r="BB174" i="4"/>
  <c r="BB173" i="4"/>
  <c r="BA172" i="4"/>
  <c r="AZ172" i="4"/>
  <c r="BB172" i="4"/>
  <c r="BA171" i="4"/>
  <c r="AZ171" i="4"/>
  <c r="BB171" i="4"/>
  <c r="BA170" i="4"/>
  <c r="AZ170" i="4"/>
  <c r="BB170" i="4"/>
  <c r="AW176" i="4"/>
  <c r="AX176" i="4"/>
  <c r="AY176" i="4"/>
  <c r="AW175" i="4"/>
  <c r="AX175" i="4"/>
  <c r="AY175" i="4"/>
  <c r="AW174" i="4"/>
  <c r="AX174" i="4"/>
  <c r="AY174" i="4"/>
  <c r="AW173" i="4"/>
  <c r="AX173" i="4"/>
  <c r="AY173" i="4"/>
  <c r="AW172" i="4"/>
  <c r="AX172" i="4"/>
  <c r="AY172" i="4"/>
  <c r="AW171" i="4"/>
  <c r="AX171" i="4"/>
  <c r="AY171" i="4"/>
  <c r="AW170" i="4"/>
  <c r="AX170" i="4"/>
  <c r="AY170" i="4"/>
  <c r="AT176" i="4"/>
  <c r="AU176" i="4"/>
  <c r="AV176" i="4"/>
  <c r="AT175" i="4"/>
  <c r="AU175" i="4"/>
  <c r="AV175" i="4"/>
  <c r="AT174" i="4"/>
  <c r="AU174" i="4"/>
  <c r="AV174" i="4"/>
  <c r="AT173" i="4"/>
  <c r="AU173" i="4"/>
  <c r="AV173" i="4"/>
  <c r="AT172" i="4"/>
  <c r="AU172" i="4"/>
  <c r="AV172" i="4"/>
  <c r="AT171" i="4"/>
  <c r="AU171" i="4"/>
  <c r="AV171" i="4"/>
  <c r="AT170" i="4"/>
  <c r="AU170" i="4"/>
  <c r="AV170" i="4"/>
  <c r="BD166" i="4"/>
  <c r="BC166" i="4"/>
  <c r="BE165" i="4"/>
  <c r="BD165" i="4"/>
  <c r="BC165" i="4"/>
  <c r="BE164" i="4"/>
  <c r="BD164" i="4"/>
  <c r="BC164" i="4"/>
  <c r="BE163" i="4"/>
  <c r="BD163" i="4"/>
  <c r="BC163" i="4"/>
  <c r="BE162" i="4"/>
  <c r="BD162" i="4"/>
  <c r="BC162" i="4"/>
  <c r="BD161" i="4"/>
  <c r="BC161" i="4"/>
  <c r="BE161" i="4"/>
  <c r="BD160" i="4"/>
  <c r="BC160" i="4"/>
  <c r="BE160" i="4"/>
  <c r="BD159" i="4"/>
  <c r="BC159" i="4"/>
  <c r="BE159" i="4"/>
  <c r="BD158" i="4"/>
  <c r="BC158" i="4"/>
  <c r="BE158" i="4"/>
  <c r="BD157" i="4"/>
  <c r="BC157" i="4"/>
  <c r="BE157" i="4"/>
  <c r="BA166" i="4"/>
  <c r="AZ166" i="4"/>
  <c r="BB167" i="4"/>
  <c r="BA165" i="4"/>
  <c r="AZ165" i="4"/>
  <c r="BB166" i="4"/>
  <c r="BA164" i="4"/>
  <c r="AZ164" i="4"/>
  <c r="BB165" i="4"/>
  <c r="BB164" i="4"/>
  <c r="BA163" i="4"/>
  <c r="AZ163" i="4"/>
  <c r="BB163" i="4"/>
  <c r="BA162" i="4"/>
  <c r="AZ162" i="4"/>
  <c r="BB162" i="4"/>
  <c r="BA161" i="4"/>
  <c r="AZ161" i="4"/>
  <c r="BB161" i="4"/>
  <c r="BA160" i="4"/>
  <c r="AZ160" i="4"/>
  <c r="BB160" i="4"/>
  <c r="BA159" i="4"/>
  <c r="AZ159" i="4"/>
  <c r="BB159" i="4"/>
  <c r="BA158" i="4"/>
  <c r="AZ158" i="4"/>
  <c r="BB158" i="4"/>
  <c r="BA157" i="4"/>
  <c r="AZ157" i="4"/>
  <c r="BB157" i="4"/>
  <c r="AW165" i="4"/>
  <c r="AX166" i="4"/>
  <c r="AY166" i="4"/>
  <c r="AW164" i="4"/>
  <c r="AX165" i="4"/>
  <c r="AY165" i="4"/>
  <c r="AW163" i="4"/>
  <c r="AX164" i="4"/>
  <c r="AY164" i="4"/>
  <c r="AX163" i="4"/>
  <c r="AY163" i="4"/>
  <c r="AW162" i="4"/>
  <c r="AX162" i="4"/>
  <c r="AY162" i="4"/>
  <c r="AW161" i="4"/>
  <c r="AX161" i="4"/>
  <c r="AY161" i="4"/>
  <c r="AW160" i="4"/>
  <c r="AX160" i="4"/>
  <c r="AY160" i="4"/>
  <c r="AW159" i="4"/>
  <c r="AX159" i="4"/>
  <c r="AY159" i="4"/>
  <c r="AW158" i="4"/>
  <c r="AX158" i="4"/>
  <c r="AY158" i="4"/>
  <c r="AW157" i="4"/>
  <c r="AX157" i="4"/>
  <c r="AY157" i="4"/>
  <c r="AT166" i="4"/>
  <c r="AU165" i="4"/>
  <c r="AV166" i="4"/>
  <c r="AT165" i="4"/>
  <c r="AU164" i="4"/>
  <c r="AV165" i="4"/>
  <c r="AT164" i="4"/>
  <c r="AU163" i="4"/>
  <c r="AV164" i="4"/>
  <c r="AT163" i="4"/>
  <c r="AT162" i="4"/>
  <c r="AU162" i="4"/>
  <c r="AV163" i="4"/>
  <c r="AT161" i="4"/>
  <c r="AU161" i="4"/>
  <c r="AV162" i="4"/>
  <c r="AT160" i="4"/>
  <c r="AU160" i="4"/>
  <c r="AV161" i="4"/>
  <c r="AT159" i="4"/>
  <c r="AU159" i="4"/>
  <c r="AV160" i="4"/>
  <c r="AT158" i="4"/>
  <c r="AU158" i="4"/>
  <c r="AV159" i="4"/>
  <c r="AT157" i="4"/>
  <c r="AU157" i="4"/>
  <c r="AV158" i="4"/>
  <c r="AV157" i="4"/>
  <c r="BD153" i="4"/>
  <c r="BC153" i="4"/>
  <c r="BE153" i="4"/>
  <c r="BD152" i="4"/>
  <c r="BC152" i="4"/>
  <c r="BE152" i="4"/>
  <c r="BD151" i="4"/>
  <c r="BC151" i="4"/>
  <c r="BE151" i="4"/>
  <c r="BD150" i="4"/>
  <c r="BC150" i="4"/>
  <c r="BE150" i="4"/>
  <c r="BD149" i="4"/>
  <c r="BC149" i="4"/>
  <c r="BD148" i="4"/>
  <c r="BC148" i="4"/>
  <c r="BE149" i="4"/>
  <c r="BE148" i="4"/>
  <c r="BA153" i="4"/>
  <c r="AZ153" i="4"/>
  <c r="BB154" i="4"/>
  <c r="BA152" i="4"/>
  <c r="AZ152" i="4"/>
  <c r="BB153" i="4"/>
  <c r="BA151" i="4"/>
  <c r="AZ151" i="4"/>
  <c r="BB152" i="4"/>
  <c r="BB151" i="4"/>
  <c r="BA150" i="4"/>
  <c r="AZ150" i="4"/>
  <c r="BB150" i="4"/>
  <c r="BA149" i="4"/>
  <c r="AZ149" i="4"/>
  <c r="BB149" i="4"/>
  <c r="BA148" i="4"/>
  <c r="AZ148" i="4"/>
  <c r="BB148" i="4"/>
  <c r="AW154" i="4"/>
  <c r="AX154" i="4"/>
  <c r="AY154" i="4"/>
  <c r="AW153" i="4"/>
  <c r="AX153" i="4"/>
  <c r="AY153" i="4"/>
  <c r="AW152" i="4"/>
  <c r="AX152" i="4"/>
  <c r="AY152" i="4"/>
  <c r="AW151" i="4"/>
  <c r="AX151" i="4"/>
  <c r="AY151" i="4"/>
  <c r="AW150" i="4"/>
  <c r="AX150" i="4"/>
  <c r="AY150" i="4"/>
  <c r="AW149" i="4"/>
  <c r="AX149" i="4"/>
  <c r="AY149" i="4"/>
  <c r="AW148" i="4"/>
  <c r="AX148" i="4"/>
  <c r="AY148" i="4"/>
  <c r="AT154" i="4"/>
  <c r="AU154" i="4"/>
  <c r="AV154" i="4"/>
  <c r="AT153" i="4"/>
  <c r="AU153" i="4"/>
  <c r="AV153" i="4"/>
  <c r="AT152" i="4"/>
  <c r="AU152" i="4"/>
  <c r="AV152" i="4"/>
  <c r="AT151" i="4"/>
  <c r="AU151" i="4"/>
  <c r="AV151" i="4"/>
  <c r="AT150" i="4"/>
  <c r="AU150" i="4"/>
  <c r="AV150" i="4"/>
  <c r="AT149" i="4"/>
  <c r="AU149" i="4"/>
  <c r="AV149" i="4"/>
  <c r="AT148" i="4"/>
  <c r="AU148" i="4"/>
  <c r="AV148" i="4"/>
  <c r="BD144" i="4"/>
  <c r="BC144" i="4"/>
  <c r="BE144" i="4"/>
  <c r="BD143" i="4"/>
  <c r="BC143" i="4"/>
  <c r="BE143" i="4"/>
  <c r="BD142" i="4"/>
  <c r="BC142" i="4"/>
  <c r="BE142" i="4"/>
  <c r="BD141" i="4"/>
  <c r="BC141" i="4"/>
  <c r="BE141" i="4"/>
  <c r="BD140" i="4"/>
  <c r="BC140" i="4"/>
  <c r="BE140" i="4"/>
  <c r="BD139" i="4"/>
  <c r="BC139" i="4"/>
  <c r="BE139" i="4"/>
  <c r="BD138" i="4"/>
  <c r="BC138" i="4"/>
  <c r="BE138" i="4"/>
  <c r="BA144" i="4"/>
  <c r="AZ144" i="4"/>
  <c r="BB145" i="4"/>
  <c r="BA143" i="4"/>
  <c r="AZ143" i="4"/>
  <c r="BB144" i="4"/>
  <c r="BA142" i="4"/>
  <c r="AZ142" i="4"/>
  <c r="BB143" i="4"/>
  <c r="BB142" i="4"/>
  <c r="BA141" i="4"/>
  <c r="AZ141" i="4"/>
  <c r="BA140" i="4"/>
  <c r="AZ140" i="4"/>
  <c r="BB141" i="4"/>
  <c r="BB140" i="4"/>
  <c r="BA139" i="4"/>
  <c r="AZ139" i="4"/>
  <c r="BB139" i="4"/>
  <c r="BA138" i="4"/>
  <c r="AZ138" i="4"/>
  <c r="BB138" i="4"/>
  <c r="AW144" i="4"/>
  <c r="AX144" i="4"/>
  <c r="AY144" i="4"/>
  <c r="AW143" i="4"/>
  <c r="AX143" i="4"/>
  <c r="AY143" i="4"/>
  <c r="AW142" i="4"/>
  <c r="AX142" i="4"/>
  <c r="AY142" i="4"/>
  <c r="AW141" i="4"/>
  <c r="AX141" i="4"/>
  <c r="AY141" i="4"/>
  <c r="AW140" i="4"/>
  <c r="AX140" i="4"/>
  <c r="AY140" i="4"/>
  <c r="AW139" i="4"/>
  <c r="AX139" i="4"/>
  <c r="AY139" i="4"/>
  <c r="AW138" i="4"/>
  <c r="AX138" i="4"/>
  <c r="AY138" i="4"/>
  <c r="AT144" i="4"/>
  <c r="AU144" i="4"/>
  <c r="AV144" i="4"/>
  <c r="AT143" i="4"/>
  <c r="AU143" i="4"/>
  <c r="AV143" i="4"/>
  <c r="AT142" i="4"/>
  <c r="AU142" i="4"/>
  <c r="AV142" i="4"/>
  <c r="AT141" i="4"/>
  <c r="AU141" i="4"/>
  <c r="AV141" i="4"/>
  <c r="AT140" i="4"/>
  <c r="AU140" i="4"/>
  <c r="AV140" i="4"/>
  <c r="AT139" i="4"/>
  <c r="AU139" i="4"/>
  <c r="AV139" i="4"/>
  <c r="AT138" i="4"/>
  <c r="AU138" i="4"/>
  <c r="AV138" i="4"/>
  <c r="BD133" i="4"/>
  <c r="BC133" i="4"/>
  <c r="BE133" i="4"/>
  <c r="BD132" i="4"/>
  <c r="BC132" i="4"/>
  <c r="BD131" i="4"/>
  <c r="BE132" i="4"/>
  <c r="BC131" i="4"/>
  <c r="BD130" i="4"/>
  <c r="BE131" i="4"/>
  <c r="BC130" i="4"/>
  <c r="BE130" i="4"/>
  <c r="BD129" i="4"/>
  <c r="BC129" i="4"/>
  <c r="BE129" i="4"/>
  <c r="BD128" i="4"/>
  <c r="BC128" i="4"/>
  <c r="BE128" i="4"/>
  <c r="BA133" i="4"/>
  <c r="AZ133" i="4"/>
  <c r="BB134" i="4"/>
  <c r="BB133" i="4"/>
  <c r="BA132" i="4"/>
  <c r="AZ132" i="4"/>
  <c r="BB132" i="4"/>
  <c r="BA131" i="4"/>
  <c r="AZ131" i="4"/>
  <c r="BB131" i="4"/>
  <c r="BA130" i="4"/>
  <c r="AZ130" i="4"/>
  <c r="BB130" i="4"/>
  <c r="BA129" i="4"/>
  <c r="AZ129" i="4"/>
  <c r="BB129" i="4"/>
  <c r="BA128" i="4"/>
  <c r="AZ128" i="4"/>
  <c r="BB128" i="4"/>
  <c r="AX134" i="4"/>
  <c r="AW133" i="4"/>
  <c r="AY134" i="4"/>
  <c r="AX133" i="4"/>
  <c r="AW132" i="4"/>
  <c r="AY133" i="4"/>
  <c r="AX132" i="4"/>
  <c r="AW131" i="4"/>
  <c r="AY132" i="4"/>
  <c r="AX131" i="4"/>
  <c r="AW130" i="4"/>
  <c r="AY131" i="4"/>
  <c r="AX130" i="4"/>
  <c r="AW129" i="4"/>
  <c r="AY130" i="4"/>
  <c r="AX129" i="4"/>
  <c r="AW128" i="4"/>
  <c r="AY129" i="4"/>
  <c r="AX128" i="4"/>
  <c r="AY128" i="4"/>
  <c r="AT135" i="4"/>
  <c r="AU134" i="4"/>
  <c r="AV134" i="4"/>
  <c r="AT134" i="4"/>
  <c r="AU133" i="4"/>
  <c r="AV133" i="4"/>
  <c r="AT133" i="4"/>
  <c r="AU132" i="4"/>
  <c r="AV132" i="4"/>
  <c r="AT132" i="4"/>
  <c r="AU131" i="4"/>
  <c r="AV131" i="4"/>
  <c r="AT131" i="4"/>
  <c r="AU130" i="4"/>
  <c r="AV130" i="4"/>
  <c r="AT130" i="4"/>
  <c r="AU129" i="4"/>
  <c r="AV129" i="4"/>
  <c r="AT129" i="4"/>
  <c r="AT128" i="4"/>
  <c r="AU128" i="4"/>
  <c r="AV128" i="4"/>
  <c r="BD124" i="4"/>
  <c r="BE124" i="4"/>
  <c r="BC124" i="4"/>
  <c r="BD123" i="4"/>
  <c r="BE123" i="4"/>
  <c r="BC123" i="4"/>
  <c r="BD122" i="4"/>
  <c r="BE122" i="4"/>
  <c r="BC122" i="4"/>
  <c r="BD121" i="4"/>
  <c r="BE121" i="4"/>
  <c r="BC121" i="4"/>
  <c r="BD120" i="4"/>
  <c r="BE120" i="4"/>
  <c r="BC120" i="4"/>
  <c r="BD119" i="4"/>
  <c r="BE119" i="4"/>
  <c r="BC119" i="4"/>
  <c r="BD118" i="4"/>
  <c r="BE118" i="4"/>
  <c r="BC118" i="4"/>
  <c r="BA124" i="4"/>
  <c r="BB125" i="4"/>
  <c r="AZ124" i="4"/>
  <c r="BA123" i="4"/>
  <c r="BB124" i="4"/>
  <c r="AZ123" i="4"/>
  <c r="BA122" i="4"/>
  <c r="BB123" i="4"/>
  <c r="AZ122" i="4"/>
  <c r="BB122" i="4"/>
  <c r="BA121" i="4"/>
  <c r="AZ121" i="4"/>
  <c r="BB121" i="4"/>
  <c r="BA120" i="4"/>
  <c r="AZ120" i="4"/>
  <c r="BB120" i="4"/>
  <c r="BA119" i="4"/>
  <c r="AZ119" i="4"/>
  <c r="BB119" i="4"/>
  <c r="BA118" i="4"/>
  <c r="AZ118" i="4"/>
  <c r="BB118" i="4"/>
  <c r="AX125" i="4"/>
  <c r="AY125" i="4"/>
  <c r="AW125" i="4"/>
  <c r="AX124" i="4"/>
  <c r="AY124" i="4"/>
  <c r="AW124" i="4"/>
  <c r="AX123" i="4"/>
  <c r="AY123" i="4"/>
  <c r="AW123" i="4"/>
  <c r="AX122" i="4"/>
  <c r="AY122" i="4"/>
  <c r="AW122" i="4"/>
  <c r="AX121" i="4"/>
  <c r="AY121" i="4"/>
  <c r="AW121" i="4"/>
  <c r="AX120" i="4"/>
  <c r="AY120" i="4"/>
  <c r="AW120" i="4"/>
  <c r="AX119" i="4"/>
  <c r="AY119" i="4"/>
  <c r="AW119" i="4"/>
  <c r="AX118" i="4"/>
  <c r="AY118" i="4"/>
  <c r="AW118" i="4"/>
  <c r="AT125" i="4"/>
  <c r="AU125" i="4"/>
  <c r="AV125" i="4"/>
  <c r="AT124" i="4"/>
  <c r="AU124" i="4"/>
  <c r="AV124" i="4"/>
  <c r="AT123" i="4"/>
  <c r="AU123" i="4"/>
  <c r="AV123" i="4"/>
  <c r="AT122" i="4"/>
  <c r="AU122" i="4"/>
  <c r="AV122" i="4"/>
  <c r="AT121" i="4"/>
  <c r="AU121" i="4"/>
  <c r="AV121" i="4"/>
  <c r="AT120" i="4"/>
  <c r="AU120" i="4"/>
  <c r="AV120" i="4"/>
  <c r="AT119" i="4"/>
  <c r="AU119" i="4"/>
  <c r="AV119" i="4"/>
  <c r="AT118" i="4"/>
  <c r="AU118" i="4"/>
  <c r="AV118" i="4"/>
  <c r="BD114" i="4"/>
  <c r="BE113" i="4"/>
  <c r="BC114" i="4"/>
  <c r="BD113" i="4"/>
  <c r="BE112" i="4"/>
  <c r="BC113" i="4"/>
  <c r="BD112" i="4"/>
  <c r="BC112" i="4"/>
  <c r="BE111" i="4"/>
  <c r="BD111" i="4"/>
  <c r="BE110" i="4"/>
  <c r="BC111" i="4"/>
  <c r="BD110" i="4"/>
  <c r="BE109" i="4"/>
  <c r="BC110" i="4"/>
  <c r="BD109" i="4"/>
  <c r="BE108" i="4"/>
  <c r="BC109" i="4"/>
  <c r="BD108" i="4"/>
  <c r="BC108" i="4"/>
  <c r="BE107" i="4"/>
  <c r="BD107" i="4"/>
  <c r="BC107" i="4"/>
  <c r="BA114" i="4"/>
  <c r="BB115" i="4"/>
  <c r="AZ114" i="4"/>
  <c r="BA113" i="4"/>
  <c r="BB114" i="4"/>
  <c r="AZ113" i="4"/>
  <c r="BA112" i="4"/>
  <c r="BB113" i="4"/>
  <c r="AZ112" i="4"/>
  <c r="BB112" i="4"/>
  <c r="BA111" i="4"/>
  <c r="AZ111" i="4"/>
  <c r="BA110" i="4"/>
  <c r="BB111" i="4"/>
  <c r="AZ110" i="4"/>
  <c r="BB110" i="4"/>
  <c r="BA109" i="4"/>
  <c r="AZ109" i="4"/>
  <c r="BB109" i="4"/>
  <c r="BA108" i="4"/>
  <c r="AZ108" i="4"/>
  <c r="BB108" i="4"/>
  <c r="BA107" i="4"/>
  <c r="AZ107" i="4"/>
  <c r="BB107" i="4"/>
  <c r="AX114" i="4"/>
  <c r="AY114" i="4"/>
  <c r="AW113" i="4"/>
  <c r="AX113" i="4"/>
  <c r="AY113" i="4"/>
  <c r="AW112" i="4"/>
  <c r="AX112" i="4"/>
  <c r="AY112" i="4"/>
  <c r="AW111" i="4"/>
  <c r="AX111" i="4"/>
  <c r="AY111" i="4"/>
  <c r="AW110" i="4"/>
  <c r="AX110" i="4"/>
  <c r="AY110" i="4"/>
  <c r="AW109" i="4"/>
  <c r="AX109" i="4"/>
  <c r="AY109" i="4"/>
  <c r="AW108" i="4"/>
  <c r="AX108" i="4"/>
  <c r="AY108" i="4"/>
  <c r="AX107" i="4"/>
  <c r="AW107" i="4"/>
  <c r="AY107" i="4"/>
  <c r="AT115" i="4"/>
  <c r="AU114" i="4"/>
  <c r="AV114" i="4"/>
  <c r="AT114" i="4"/>
  <c r="AU113" i="4"/>
  <c r="AV113" i="4"/>
  <c r="AT113" i="4"/>
  <c r="AU112" i="4"/>
  <c r="AV112" i="4"/>
  <c r="AT112" i="4"/>
  <c r="AU111" i="4"/>
  <c r="AV111" i="4"/>
  <c r="AT111" i="4"/>
  <c r="AU110" i="4"/>
  <c r="AV110" i="4"/>
  <c r="AT110" i="4"/>
  <c r="AU109" i="4"/>
  <c r="AV109" i="4"/>
  <c r="AT109" i="4"/>
  <c r="AU108" i="4"/>
  <c r="AT108" i="4"/>
  <c r="AV108" i="4"/>
  <c r="AU107" i="4"/>
  <c r="AT107" i="4"/>
  <c r="AV107" i="4"/>
  <c r="BE102" i="4"/>
  <c r="BD102" i="4"/>
  <c r="BC102" i="4"/>
  <c r="BE101" i="4"/>
  <c r="BD101" i="4"/>
  <c r="BC101" i="4"/>
  <c r="BE100" i="4"/>
  <c r="BD100" i="4"/>
  <c r="BC100" i="4"/>
  <c r="BD99" i="4"/>
  <c r="BC99" i="4"/>
  <c r="BE99" i="4"/>
  <c r="BE98" i="4"/>
  <c r="BD98" i="4"/>
  <c r="BC98" i="4"/>
  <c r="BE97" i="4"/>
  <c r="BD97" i="4"/>
  <c r="BC97" i="4"/>
  <c r="BE96" i="4"/>
  <c r="BD96" i="4"/>
  <c r="BC96" i="4"/>
  <c r="BE95" i="4"/>
  <c r="BD95" i="4"/>
  <c r="BC95" i="4"/>
  <c r="BB103" i="4"/>
  <c r="BA102" i="4"/>
  <c r="AZ102" i="4"/>
  <c r="BB102" i="4"/>
  <c r="BA101" i="4"/>
  <c r="AZ101" i="4"/>
  <c r="BB101" i="4"/>
  <c r="BA100" i="4"/>
  <c r="AZ100" i="4"/>
  <c r="BB100" i="4"/>
  <c r="BA99" i="4"/>
  <c r="BB99" i="4"/>
  <c r="AZ99" i="4"/>
  <c r="BA98" i="4"/>
  <c r="BB98" i="4"/>
  <c r="AZ98" i="4"/>
  <c r="BA97" i="4"/>
  <c r="BB97" i="4"/>
  <c r="AZ97" i="4"/>
  <c r="BA96" i="4"/>
  <c r="BB96" i="4"/>
  <c r="AZ96" i="4"/>
  <c r="BA95" i="4"/>
  <c r="BB95" i="4"/>
  <c r="AZ95" i="4"/>
  <c r="AX103" i="4"/>
  <c r="AY103" i="4"/>
  <c r="AW102" i="4"/>
  <c r="AX102" i="4"/>
  <c r="AY102" i="4"/>
  <c r="AW101" i="4"/>
  <c r="AX101" i="4"/>
  <c r="AY101" i="4"/>
  <c r="AW100" i="4"/>
  <c r="AX100" i="4"/>
  <c r="AY100" i="4"/>
  <c r="AW99" i="4"/>
  <c r="AX99" i="4"/>
  <c r="AY99" i="4"/>
  <c r="AW98" i="4"/>
  <c r="AX98" i="4"/>
  <c r="AY98" i="4"/>
  <c r="AW97" i="4"/>
  <c r="AX97" i="4"/>
  <c r="AY97" i="4"/>
  <c r="AX96" i="4"/>
  <c r="AY96" i="4"/>
  <c r="AW96" i="4"/>
  <c r="AW95" i="4"/>
  <c r="AX95" i="4"/>
  <c r="AY95" i="4"/>
  <c r="AU103" i="4"/>
  <c r="AT104" i="4"/>
  <c r="AV103" i="4"/>
  <c r="AU102" i="4"/>
  <c r="AT103" i="4"/>
  <c r="AV102" i="4"/>
  <c r="AU101" i="4"/>
  <c r="AT102" i="4"/>
  <c r="AV101" i="4"/>
  <c r="AU100" i="4"/>
  <c r="AT101" i="4"/>
  <c r="AV100" i="4"/>
  <c r="AU99" i="4"/>
  <c r="AT100" i="4"/>
  <c r="AV99" i="4"/>
  <c r="AU98" i="4"/>
  <c r="AT99" i="4"/>
  <c r="AV98" i="4"/>
  <c r="AU97" i="4"/>
  <c r="AT98" i="4"/>
  <c r="AV97" i="4"/>
  <c r="AT97" i="4"/>
  <c r="AU96" i="4"/>
  <c r="AV96" i="4"/>
  <c r="AU95" i="4"/>
  <c r="AT96" i="4"/>
  <c r="AV95" i="4"/>
  <c r="AT95" i="4"/>
  <c r="BE90" i="4"/>
  <c r="BD91" i="4"/>
  <c r="BC91" i="4"/>
  <c r="BE89" i="4"/>
  <c r="BD90" i="4"/>
  <c r="BC90" i="4"/>
  <c r="BE88" i="4"/>
  <c r="BD89" i="4"/>
  <c r="BC89" i="4"/>
  <c r="BD88" i="4"/>
  <c r="BC88" i="4"/>
  <c r="BE87" i="4"/>
  <c r="BD87" i="4"/>
  <c r="BC87" i="4"/>
  <c r="BE86" i="4"/>
  <c r="BD86" i="4"/>
  <c r="BC86" i="4"/>
  <c r="BE85" i="4"/>
  <c r="BD85" i="4"/>
  <c r="BC85" i="4"/>
  <c r="BE84" i="4"/>
  <c r="BD84" i="4"/>
  <c r="BC84" i="4"/>
  <c r="BB92" i="4"/>
  <c r="BA91" i="4"/>
  <c r="AZ91" i="4"/>
  <c r="BB91" i="4"/>
  <c r="BA90" i="4"/>
  <c r="AZ90" i="4"/>
  <c r="BB90" i="4"/>
  <c r="BA89" i="4"/>
  <c r="AZ89" i="4"/>
  <c r="BB89" i="4"/>
  <c r="BA88" i="4"/>
  <c r="BB88" i="4"/>
  <c r="AZ88" i="4"/>
  <c r="BA87" i="4"/>
  <c r="BB87" i="4"/>
  <c r="AZ87" i="4"/>
  <c r="BA86" i="4"/>
  <c r="BB86" i="4"/>
  <c r="AZ86" i="4"/>
  <c r="BA85" i="4"/>
  <c r="BB85" i="4"/>
  <c r="AZ85" i="4"/>
  <c r="BA84" i="4"/>
  <c r="BB84" i="4"/>
  <c r="AZ84" i="4"/>
  <c r="AX91" i="4"/>
  <c r="AY91" i="4"/>
  <c r="AW90" i="4"/>
  <c r="AX90" i="4"/>
  <c r="AY90" i="4"/>
  <c r="AW89" i="4"/>
  <c r="AX89" i="4"/>
  <c r="AY89" i="4"/>
  <c r="AW88" i="4"/>
  <c r="AX88" i="4"/>
  <c r="AY88" i="4"/>
  <c r="AX87" i="4"/>
  <c r="AY87" i="4"/>
  <c r="AW87" i="4"/>
  <c r="AX86" i="4"/>
  <c r="AY86" i="4"/>
  <c r="AW86" i="4"/>
  <c r="AX85" i="4"/>
  <c r="AY85" i="4"/>
  <c r="AW85" i="4"/>
  <c r="AX84" i="4"/>
  <c r="AY84" i="4"/>
  <c r="AW84" i="4"/>
  <c r="AU90" i="4"/>
  <c r="AT91" i="4"/>
  <c r="AV90" i="4"/>
  <c r="AU89" i="4"/>
  <c r="AT90" i="4"/>
  <c r="AV89" i="4"/>
  <c r="AU88" i="4"/>
  <c r="AT89" i="4"/>
  <c r="AV88" i="4"/>
  <c r="AU87" i="4"/>
  <c r="AT88" i="4"/>
  <c r="AV87" i="4"/>
  <c r="AT87" i="4"/>
  <c r="AU86" i="4"/>
  <c r="AV86" i="4"/>
  <c r="AT86" i="4"/>
  <c r="AU85" i="4"/>
  <c r="AV85" i="4"/>
  <c r="AT85" i="4"/>
  <c r="AU84" i="4"/>
  <c r="AV84" i="4"/>
  <c r="AT84" i="4"/>
  <c r="BE80" i="4"/>
  <c r="BD80" i="4"/>
  <c r="BC80" i="4"/>
  <c r="BE79" i="4"/>
  <c r="BD79" i="4"/>
  <c r="BC79" i="4"/>
  <c r="BE78" i="4"/>
  <c r="BD78" i="4"/>
  <c r="BC78" i="4"/>
  <c r="BE77" i="4"/>
  <c r="BD77" i="4"/>
  <c r="BC77" i="4"/>
  <c r="BE76" i="4"/>
  <c r="BD76" i="4"/>
  <c r="BC76" i="4"/>
  <c r="BE75" i="4"/>
  <c r="BD75" i="4"/>
  <c r="BC75" i="4"/>
  <c r="BE74" i="4"/>
  <c r="BD74" i="4"/>
  <c r="BC74" i="4"/>
  <c r="BE73" i="4"/>
  <c r="BD73" i="4"/>
  <c r="BC73" i="4"/>
  <c r="BB81" i="4"/>
  <c r="BA81" i="4"/>
  <c r="AZ81" i="4"/>
  <c r="BB80" i="4"/>
  <c r="BA80" i="4"/>
  <c r="AZ80" i="4"/>
  <c r="BB79" i="4"/>
  <c r="BA79" i="4"/>
  <c r="AZ79" i="4"/>
  <c r="BB78" i="4"/>
  <c r="BA78" i="4"/>
  <c r="AZ78" i="4"/>
  <c r="BB77" i="4"/>
  <c r="BA77" i="4"/>
  <c r="AZ77" i="4"/>
  <c r="BB76" i="4"/>
  <c r="BA76" i="4"/>
  <c r="AZ76" i="4"/>
  <c r="BB75" i="4"/>
  <c r="BA75" i="4"/>
  <c r="AZ75" i="4"/>
  <c r="BB74" i="4"/>
  <c r="BA74" i="4"/>
  <c r="AZ74" i="4"/>
  <c r="BB73" i="4"/>
  <c r="BA73" i="4"/>
  <c r="AZ73" i="4"/>
  <c r="AX81" i="4"/>
  <c r="AY80" i="4"/>
  <c r="AW80" i="4"/>
  <c r="AX80" i="4"/>
  <c r="AY79" i="4"/>
  <c r="AW79" i="4"/>
  <c r="AX79" i="4"/>
  <c r="AY78" i="4"/>
  <c r="AW78" i="4"/>
  <c r="AX78" i="4"/>
  <c r="AY77" i="4"/>
  <c r="AW77" i="4"/>
  <c r="AX77" i="4"/>
  <c r="AY76" i="4"/>
  <c r="AW76" i="4"/>
  <c r="AX76" i="4"/>
  <c r="AY75" i="4"/>
  <c r="AW75" i="4"/>
  <c r="AX75" i="4"/>
  <c r="AY74" i="4"/>
  <c r="AW74" i="4"/>
  <c r="AX74" i="4"/>
  <c r="AY73" i="4"/>
  <c r="AX73" i="4"/>
  <c r="AW73" i="4"/>
  <c r="AU80" i="4"/>
  <c r="AT80" i="4"/>
  <c r="AV80" i="4"/>
  <c r="AU79" i="4"/>
  <c r="AT79" i="4"/>
  <c r="AV79" i="4"/>
  <c r="AU78" i="4"/>
  <c r="AT78" i="4"/>
  <c r="AV78" i="4"/>
  <c r="AU77" i="4"/>
  <c r="AT77" i="4"/>
  <c r="AV77" i="4"/>
  <c r="AU76" i="4"/>
  <c r="AT76" i="4"/>
  <c r="AV76" i="4"/>
  <c r="AU75" i="4"/>
  <c r="AT75" i="4"/>
  <c r="AV75" i="4"/>
  <c r="AU74" i="4"/>
  <c r="AT74" i="4"/>
  <c r="AV74" i="4"/>
  <c r="AU73" i="4"/>
  <c r="AT73" i="4"/>
  <c r="AV73" i="4"/>
  <c r="BD69" i="4"/>
  <c r="BC69" i="4"/>
  <c r="BE68" i="4"/>
  <c r="BD68" i="4"/>
  <c r="BC68" i="4"/>
  <c r="BE67" i="4"/>
  <c r="BD67" i="4"/>
  <c r="BC67" i="4"/>
  <c r="BE66" i="4"/>
  <c r="BD66" i="4"/>
  <c r="BC66" i="4"/>
  <c r="BE65" i="4"/>
  <c r="BD65" i="4"/>
  <c r="BC65" i="4"/>
  <c r="BE64" i="4"/>
  <c r="BD64" i="4"/>
  <c r="BC64" i="4"/>
  <c r="BE63" i="4"/>
  <c r="BD63" i="4"/>
  <c r="BC63" i="4"/>
  <c r="BE62" i="4"/>
  <c r="BD62" i="4"/>
  <c r="BC62" i="4"/>
  <c r="BE61" i="4"/>
  <c r="BD61" i="4"/>
  <c r="BC61" i="4"/>
  <c r="BB70" i="4"/>
  <c r="BA69" i="4"/>
  <c r="AZ69" i="4"/>
  <c r="BB69" i="4"/>
  <c r="BA68" i="4"/>
  <c r="AZ68" i="4"/>
  <c r="BB68" i="4"/>
  <c r="BA67" i="4"/>
  <c r="AZ67" i="4"/>
  <c r="BB67" i="4"/>
  <c r="BA66" i="4"/>
  <c r="AZ66" i="4"/>
  <c r="BB66" i="4"/>
  <c r="BA65" i="4"/>
  <c r="AZ65" i="4"/>
  <c r="BB65" i="4"/>
  <c r="BA64" i="4"/>
  <c r="AZ64" i="4"/>
  <c r="BB64" i="4"/>
  <c r="BA63" i="4"/>
  <c r="AZ63" i="4"/>
  <c r="BB63" i="4"/>
  <c r="BA62" i="4"/>
  <c r="AZ62" i="4"/>
  <c r="BB62" i="4"/>
  <c r="BA61" i="4"/>
  <c r="AZ61" i="4"/>
  <c r="BB61" i="4"/>
  <c r="AY69" i="4"/>
  <c r="AX69" i="4"/>
  <c r="AW68" i="4"/>
  <c r="AY68" i="4"/>
  <c r="AX68" i="4"/>
  <c r="AW67" i="4"/>
  <c r="AY67" i="4"/>
  <c r="AX67" i="4"/>
  <c r="AW66" i="4"/>
  <c r="AY66" i="4"/>
  <c r="AX66" i="4"/>
  <c r="AW65" i="4"/>
  <c r="AY65" i="4"/>
  <c r="AX65" i="4"/>
  <c r="AW64" i="4"/>
  <c r="AY64" i="4"/>
  <c r="AX64" i="4"/>
  <c r="AW63" i="4"/>
  <c r="AY63" i="4"/>
  <c r="AX63" i="4"/>
  <c r="AW62" i="4"/>
  <c r="AY62" i="4"/>
  <c r="AX62" i="4"/>
  <c r="AW61" i="4"/>
  <c r="AY61" i="4"/>
  <c r="AX61" i="4"/>
  <c r="AT70" i="4"/>
  <c r="AV69" i="4"/>
  <c r="AU69" i="4"/>
  <c r="AT69" i="4"/>
  <c r="AV68" i="4"/>
  <c r="AU68" i="4"/>
  <c r="AT68" i="4"/>
  <c r="AV67" i="4"/>
  <c r="AU67" i="4"/>
  <c r="AT67" i="4"/>
  <c r="AV66" i="4"/>
  <c r="AU66" i="4"/>
  <c r="AT66" i="4"/>
  <c r="AV65" i="4"/>
  <c r="AU65" i="4"/>
  <c r="AT65" i="4"/>
  <c r="AV64" i="4"/>
  <c r="AU64" i="4"/>
  <c r="AT64" i="4"/>
  <c r="AV63" i="4"/>
  <c r="AU63" i="4"/>
  <c r="AT63" i="4"/>
  <c r="AV62" i="4"/>
  <c r="AU62" i="4"/>
  <c r="AT62" i="4"/>
  <c r="AV61" i="4"/>
  <c r="AU61" i="4"/>
  <c r="AT61" i="4"/>
  <c r="BE57" i="4"/>
  <c r="BD57" i="4"/>
  <c r="BC58" i="4"/>
  <c r="BE56" i="4"/>
  <c r="BD56" i="4"/>
  <c r="BC57" i="4"/>
  <c r="BE55" i="4"/>
  <c r="BD55" i="4"/>
  <c r="BC56" i="4"/>
  <c r="BE54" i="4"/>
  <c r="BD54" i="4"/>
  <c r="BC55" i="4"/>
  <c r="BE53" i="4"/>
  <c r="BD53" i="4"/>
  <c r="BC54" i="4"/>
  <c r="BE52" i="4"/>
  <c r="BD52" i="4"/>
  <c r="BC53" i="4"/>
  <c r="BE51" i="4"/>
  <c r="BD51" i="4"/>
  <c r="BC52" i="4"/>
  <c r="BE50" i="4"/>
  <c r="BD50" i="4"/>
  <c r="BC51" i="4"/>
  <c r="BC50" i="4"/>
  <c r="BB57" i="4"/>
  <c r="BA56" i="4"/>
  <c r="AZ57" i="4"/>
  <c r="BB56" i="4"/>
  <c r="BA55" i="4"/>
  <c r="AZ56" i="4"/>
  <c r="BB55" i="4"/>
  <c r="BA54" i="4"/>
  <c r="AZ55" i="4"/>
  <c r="BB54" i="4"/>
  <c r="BA53" i="4"/>
  <c r="AZ54" i="4"/>
  <c r="BB53" i="4"/>
  <c r="BA52" i="4"/>
  <c r="AZ53" i="4"/>
  <c r="BB52" i="4"/>
  <c r="BA51" i="4"/>
  <c r="AZ52" i="4"/>
  <c r="BB51" i="4"/>
  <c r="BA50" i="4"/>
  <c r="AZ51" i="4"/>
  <c r="BB50" i="4"/>
  <c r="AZ50" i="4"/>
  <c r="AX58" i="4"/>
  <c r="AY57" i="4"/>
  <c r="AW57" i="4"/>
  <c r="AX57" i="4"/>
  <c r="AY56" i="4"/>
  <c r="AW56" i="4"/>
  <c r="AX56" i="4"/>
  <c r="AY55" i="4"/>
  <c r="AW55" i="4"/>
  <c r="AX55" i="4"/>
  <c r="AY54" i="4"/>
  <c r="AW54" i="4"/>
  <c r="AX54" i="4"/>
  <c r="AY53" i="4"/>
  <c r="AW53" i="4"/>
  <c r="AX53" i="4"/>
  <c r="AY52" i="4"/>
  <c r="AX52" i="4"/>
  <c r="AW52" i="4"/>
  <c r="AY51" i="4"/>
  <c r="AX51" i="4"/>
  <c r="AW51" i="4"/>
  <c r="AY50" i="4"/>
  <c r="AX50" i="4"/>
  <c r="AW50" i="4"/>
  <c r="AU58" i="4"/>
  <c r="AT58" i="4"/>
  <c r="AV57" i="4"/>
  <c r="AU57" i="4"/>
  <c r="AT57" i="4"/>
  <c r="AV56" i="4"/>
  <c r="AU56" i="4"/>
  <c r="AT56" i="4"/>
  <c r="AV55" i="4"/>
  <c r="AU55" i="4"/>
  <c r="AT55" i="4"/>
  <c r="AV54" i="4"/>
  <c r="AU54" i="4"/>
  <c r="AT54" i="4"/>
  <c r="AV53" i="4"/>
  <c r="AU53" i="4"/>
  <c r="AT53" i="4"/>
  <c r="AV52" i="4"/>
  <c r="AU52" i="4"/>
  <c r="AT52" i="4"/>
  <c r="AV51" i="4"/>
  <c r="AU51" i="4"/>
  <c r="AT51" i="4"/>
  <c r="AV50" i="4"/>
  <c r="AU50" i="4"/>
  <c r="AT50" i="4"/>
  <c r="BE46" i="4"/>
  <c r="BD47" i="4"/>
  <c r="BC47" i="4"/>
  <c r="BE45" i="4"/>
  <c r="BD46" i="4"/>
  <c r="BC46" i="4"/>
  <c r="BE44" i="4"/>
  <c r="BD45" i="4"/>
  <c r="BC45" i="4"/>
  <c r="BD44" i="4"/>
  <c r="BC44" i="4"/>
  <c r="BE43" i="4"/>
  <c r="BE42" i="4"/>
  <c r="BD43" i="4"/>
  <c r="BC43" i="4"/>
  <c r="BD42" i="4"/>
  <c r="BC42" i="4"/>
  <c r="BE41" i="4"/>
  <c r="BD41" i="4"/>
  <c r="BC41" i="4"/>
  <c r="BE40" i="4"/>
  <c r="BD40" i="4"/>
  <c r="BC40" i="4"/>
  <c r="BE39" i="4"/>
  <c r="BD39" i="4"/>
  <c r="BC39" i="4"/>
  <c r="BE38" i="4"/>
  <c r="BD38" i="4"/>
  <c r="BC38" i="4"/>
  <c r="BB47" i="4"/>
  <c r="BA46" i="4"/>
  <c r="AZ46" i="4"/>
  <c r="BB46" i="4"/>
  <c r="BA45" i="4"/>
  <c r="AZ45" i="4"/>
  <c r="BB45" i="4"/>
  <c r="BA44" i="4"/>
  <c r="BB44" i="4"/>
  <c r="AZ44" i="4"/>
  <c r="BA43" i="4"/>
  <c r="BB43" i="4"/>
  <c r="AZ43" i="4"/>
  <c r="BA42" i="4"/>
  <c r="BB42" i="4"/>
  <c r="AZ42" i="4"/>
  <c r="BA41" i="4"/>
  <c r="BB41" i="4"/>
  <c r="AZ41" i="4"/>
  <c r="BA40" i="4"/>
  <c r="BB40" i="4"/>
  <c r="AZ40" i="4"/>
  <c r="BA39" i="4"/>
  <c r="BB39" i="4"/>
  <c r="AZ39" i="4"/>
  <c r="BA38" i="4"/>
  <c r="BB38" i="4"/>
  <c r="AZ38" i="4"/>
  <c r="AX47" i="4"/>
  <c r="AY47" i="4"/>
  <c r="AW46" i="4"/>
  <c r="AX46" i="4"/>
  <c r="AY46" i="4"/>
  <c r="AW45" i="4"/>
  <c r="AX45" i="4"/>
  <c r="AY45" i="4"/>
  <c r="AW44" i="4"/>
  <c r="AX44" i="4"/>
  <c r="AY44" i="4"/>
  <c r="AX43" i="4"/>
  <c r="AY43" i="4"/>
  <c r="AW43" i="4"/>
  <c r="AX42" i="4"/>
  <c r="AY42" i="4"/>
  <c r="AW42" i="4"/>
  <c r="AX41" i="4"/>
  <c r="AY41" i="4"/>
  <c r="AW41" i="4"/>
  <c r="AX40" i="4"/>
  <c r="AY40" i="4"/>
  <c r="AW40" i="4"/>
  <c r="AX39" i="4"/>
  <c r="AY39" i="4"/>
  <c r="AW39" i="4"/>
  <c r="AX38" i="4"/>
  <c r="AY38" i="4"/>
  <c r="AW38" i="4"/>
  <c r="AU46" i="4"/>
  <c r="AT47" i="4"/>
  <c r="AV46" i="4"/>
  <c r="AU45" i="4"/>
  <c r="AT46" i="4"/>
  <c r="AV45" i="4"/>
  <c r="AU44" i="4"/>
  <c r="AT45" i="4"/>
  <c r="AV44" i="4"/>
  <c r="AU43" i="4"/>
  <c r="AT44" i="4"/>
  <c r="AV43" i="4"/>
  <c r="AT43" i="4"/>
  <c r="AU42" i="4"/>
  <c r="AV42" i="4"/>
  <c r="AT42" i="4"/>
  <c r="AU41" i="4"/>
  <c r="AV41" i="4"/>
  <c r="AT41" i="4"/>
  <c r="AU40" i="4"/>
  <c r="AV40" i="4"/>
  <c r="AT40" i="4"/>
  <c r="AU39" i="4"/>
  <c r="AV39" i="4"/>
  <c r="AT39" i="4"/>
  <c r="AU38" i="4"/>
  <c r="AV38" i="4"/>
  <c r="AT38" i="4"/>
  <c r="BE35" i="4"/>
  <c r="BD35" i="4"/>
  <c r="BC35" i="4"/>
  <c r="BE34" i="4"/>
  <c r="BD34" i="4"/>
  <c r="BC34" i="4"/>
  <c r="BE33" i="4"/>
  <c r="BD33" i="4"/>
  <c r="BC33" i="4"/>
  <c r="BE32" i="4"/>
  <c r="BD32" i="4"/>
  <c r="BC32" i="4"/>
  <c r="BE31" i="4"/>
  <c r="BD31" i="4"/>
  <c r="BC31" i="4"/>
  <c r="BE30" i="4"/>
  <c r="BD30" i="4"/>
  <c r="BC30" i="4"/>
  <c r="BE29" i="4"/>
  <c r="BD29" i="4"/>
  <c r="BC29" i="4"/>
  <c r="BE28" i="4"/>
  <c r="BD28" i="4"/>
  <c r="BC28" i="4"/>
  <c r="BE27" i="4"/>
  <c r="BD27" i="4"/>
  <c r="BC27" i="4"/>
  <c r="BE26" i="4"/>
  <c r="BD26" i="4"/>
  <c r="BC26" i="4"/>
  <c r="BB35" i="4"/>
  <c r="BA35" i="4"/>
  <c r="AZ35" i="4"/>
  <c r="BB34" i="4"/>
  <c r="BA34" i="4"/>
  <c r="AZ34" i="4"/>
  <c r="BB33" i="4"/>
  <c r="BA33" i="4"/>
  <c r="AZ33" i="4"/>
  <c r="BB32" i="4"/>
  <c r="BA32" i="4"/>
  <c r="AZ32" i="4"/>
  <c r="BB31" i="4"/>
  <c r="BA31" i="4"/>
  <c r="AZ31" i="4"/>
  <c r="BB30" i="4"/>
  <c r="BA30" i="4"/>
  <c r="AZ30" i="4"/>
  <c r="BB29" i="4"/>
  <c r="BA29" i="4"/>
  <c r="AZ29" i="4"/>
  <c r="BB28" i="4"/>
  <c r="BA28" i="4"/>
  <c r="AZ28" i="4"/>
  <c r="BB27" i="4"/>
  <c r="BA27" i="4"/>
  <c r="AZ27" i="4"/>
  <c r="BB26" i="4"/>
  <c r="BA26" i="4"/>
  <c r="AZ26" i="4"/>
  <c r="AX34" i="4"/>
  <c r="AY34" i="4"/>
  <c r="AW34" i="4"/>
  <c r="AX33" i="4"/>
  <c r="AY33" i="4"/>
  <c r="AW33" i="4"/>
  <c r="AX32" i="4"/>
  <c r="AY32" i="4"/>
  <c r="AW32" i="4"/>
  <c r="AX31" i="4"/>
  <c r="AY31" i="4"/>
  <c r="AW31" i="4"/>
  <c r="AX30" i="4"/>
  <c r="AY30" i="4"/>
  <c r="AW30" i="4"/>
  <c r="AX29" i="4"/>
  <c r="AY29" i="4"/>
  <c r="AW29" i="4"/>
  <c r="AX28" i="4"/>
  <c r="AY28" i="4"/>
  <c r="AW28" i="4"/>
  <c r="AX27" i="4"/>
  <c r="AY27" i="4"/>
  <c r="AW27" i="4"/>
  <c r="AX26" i="4"/>
  <c r="AY26" i="4"/>
  <c r="AW26" i="4"/>
  <c r="AU35" i="4"/>
  <c r="AT35" i="4"/>
  <c r="AV35" i="4"/>
  <c r="AU34" i="4"/>
  <c r="AT34" i="4"/>
  <c r="AV34" i="4"/>
  <c r="AU33" i="4"/>
  <c r="AT33" i="4"/>
  <c r="AV33" i="4"/>
  <c r="AU32" i="4"/>
  <c r="AT32" i="4"/>
  <c r="AV32" i="4"/>
  <c r="AU31" i="4"/>
  <c r="AT31" i="4"/>
  <c r="AV31" i="4"/>
  <c r="AU30" i="4"/>
  <c r="AT30" i="4"/>
  <c r="AV30" i="4"/>
  <c r="AU29" i="4"/>
  <c r="AT29" i="4"/>
  <c r="AV29" i="4"/>
  <c r="AU28" i="4"/>
  <c r="AT28" i="4"/>
  <c r="AV28" i="4"/>
  <c r="AU27" i="4"/>
  <c r="AT27" i="4"/>
  <c r="AV27" i="4"/>
  <c r="AU26" i="4"/>
  <c r="AT26" i="4"/>
  <c r="AV26" i="4"/>
  <c r="BE22" i="4"/>
  <c r="BD22" i="4"/>
  <c r="BC22" i="4"/>
  <c r="BE21" i="4"/>
  <c r="BD21" i="4"/>
  <c r="BC21" i="4"/>
  <c r="BE20" i="4"/>
  <c r="BD20" i="4"/>
  <c r="BC20" i="4"/>
  <c r="BE19" i="4"/>
  <c r="BD19" i="4"/>
  <c r="BE18" i="4"/>
  <c r="BC19" i="4"/>
  <c r="BD18" i="4"/>
  <c r="BC18" i="4"/>
  <c r="BE17" i="4"/>
  <c r="BD17" i="4"/>
  <c r="BC17" i="4"/>
  <c r="BE16" i="4"/>
  <c r="BD16" i="4"/>
  <c r="BE15" i="4"/>
  <c r="BC16" i="4"/>
  <c r="BD15" i="4"/>
  <c r="BC15" i="4"/>
  <c r="BE14" i="4"/>
  <c r="BD14" i="4"/>
  <c r="BC14" i="4"/>
  <c r="BA23" i="4"/>
  <c r="BB23" i="4"/>
  <c r="AZ23" i="4"/>
  <c r="BA22" i="4"/>
  <c r="BB22" i="4"/>
  <c r="AZ22" i="4"/>
  <c r="BA21" i="4"/>
  <c r="BB21" i="4"/>
  <c r="AZ21" i="4"/>
  <c r="BA20" i="4"/>
  <c r="BB20" i="4"/>
  <c r="AZ20" i="4"/>
  <c r="BA19" i="4"/>
  <c r="BB19" i="4"/>
  <c r="AZ19" i="4"/>
  <c r="BA18" i="4"/>
  <c r="BB18" i="4"/>
  <c r="AZ18" i="4"/>
  <c r="BA17" i="4"/>
  <c r="BB17" i="4"/>
  <c r="AZ17" i="4"/>
  <c r="BA16" i="4"/>
  <c r="BB16" i="4"/>
  <c r="AZ16" i="4"/>
  <c r="BA15" i="4"/>
  <c r="BB15" i="4"/>
  <c r="AZ15" i="4"/>
  <c r="BA14" i="4"/>
  <c r="BB14" i="4"/>
  <c r="AZ14" i="4"/>
  <c r="AY23" i="4"/>
  <c r="AX23" i="4"/>
  <c r="AW23" i="4"/>
  <c r="AY22" i="4"/>
  <c r="AX22" i="4"/>
  <c r="AW22" i="4"/>
  <c r="AY21" i="4"/>
  <c r="AX21" i="4"/>
  <c r="AW21" i="4"/>
  <c r="AY20" i="4"/>
  <c r="AX20" i="4"/>
  <c r="AW20" i="4"/>
  <c r="AY19" i="4"/>
  <c r="AX19" i="4"/>
  <c r="AW19" i="4"/>
  <c r="AY18" i="4"/>
  <c r="AX18" i="4"/>
  <c r="AW18" i="4"/>
  <c r="AY17" i="4"/>
  <c r="AX17" i="4"/>
  <c r="AW17" i="4"/>
  <c r="AY16" i="4"/>
  <c r="AX16" i="4"/>
  <c r="AW16" i="4"/>
  <c r="AY15" i="4"/>
  <c r="AX15" i="4"/>
  <c r="AW15" i="4"/>
  <c r="AY14" i="4"/>
  <c r="AX14" i="4"/>
  <c r="AW14" i="4"/>
  <c r="AV23" i="4"/>
  <c r="AU23" i="4"/>
  <c r="AT23" i="4"/>
  <c r="AV22" i="4"/>
  <c r="AU22" i="4"/>
  <c r="AT22" i="4"/>
  <c r="AV21" i="4"/>
  <c r="AU21" i="4"/>
  <c r="AT21" i="4"/>
  <c r="AV20" i="4"/>
  <c r="AU20" i="4"/>
  <c r="AT20" i="4"/>
  <c r="AV19" i="4"/>
  <c r="AU19" i="4"/>
  <c r="AT19" i="4"/>
  <c r="AV18" i="4"/>
  <c r="AU18" i="4"/>
  <c r="AT18" i="4"/>
  <c r="AV17" i="4"/>
  <c r="AU17" i="4"/>
  <c r="AT17" i="4"/>
  <c r="AV16" i="4"/>
  <c r="AU16" i="4"/>
  <c r="AT16" i="4"/>
  <c r="AV15" i="4"/>
  <c r="AU15" i="4"/>
  <c r="AT15" i="4"/>
  <c r="AV14" i="4"/>
  <c r="AU14" i="4"/>
  <c r="AT14" i="4"/>
  <c r="BE11" i="4"/>
  <c r="BD11" i="4"/>
  <c r="BC11" i="4"/>
  <c r="BE10" i="4"/>
  <c r="BD10" i="4"/>
  <c r="BC10" i="4"/>
  <c r="BE9" i="4"/>
  <c r="BD9" i="4"/>
  <c r="BC9" i="4"/>
  <c r="BE8" i="4"/>
  <c r="BD8" i="4"/>
  <c r="BC8" i="4"/>
  <c r="BE7" i="4"/>
  <c r="BD7" i="4"/>
  <c r="BC7" i="4"/>
  <c r="BE6" i="4"/>
  <c r="AH4" i="2" s="1"/>
  <c r="BD6" i="4"/>
  <c r="BC6" i="4"/>
  <c r="BE5" i="4"/>
  <c r="BD5" i="4"/>
  <c r="BC5" i="4"/>
  <c r="BE4" i="4"/>
  <c r="BD4" i="4"/>
  <c r="BC4" i="4"/>
  <c r="BE3" i="4"/>
  <c r="BD3" i="4"/>
  <c r="BC3" i="4"/>
  <c r="BE2" i="4"/>
  <c r="BD2" i="4"/>
  <c r="AH3" i="2" s="1"/>
  <c r="BC2" i="4"/>
  <c r="AH2" i="2" s="1"/>
  <c r="BA11" i="4"/>
  <c r="BB11" i="4"/>
  <c r="AZ11" i="4"/>
  <c r="BA10" i="4"/>
  <c r="BB10" i="4"/>
  <c r="AZ10" i="4"/>
  <c r="BA9" i="4"/>
  <c r="BB9" i="4"/>
  <c r="AZ9" i="4"/>
  <c r="BA8" i="4"/>
  <c r="BB8" i="4"/>
  <c r="AZ8" i="4"/>
  <c r="BA7" i="4"/>
  <c r="BB7" i="4"/>
  <c r="AZ7" i="4"/>
  <c r="BA6" i="4"/>
  <c r="BB6" i="4"/>
  <c r="AZ6" i="4"/>
  <c r="AE2" i="2" s="1"/>
  <c r="BA5" i="4"/>
  <c r="BB5" i="4"/>
  <c r="AE4" i="2" s="1"/>
  <c r="AZ5" i="4"/>
  <c r="BA4" i="4"/>
  <c r="BB4" i="4"/>
  <c r="AZ4" i="4"/>
  <c r="BA3" i="4"/>
  <c r="BB3" i="4"/>
  <c r="BA2" i="4"/>
  <c r="AE3" i="2" s="1"/>
  <c r="AZ3" i="4"/>
  <c r="BB2" i="4"/>
  <c r="AZ2" i="4"/>
  <c r="AY11" i="4"/>
  <c r="AX11" i="4"/>
  <c r="AW11" i="4"/>
  <c r="AY10" i="4"/>
  <c r="AX10" i="4"/>
  <c r="AW10" i="4"/>
  <c r="AY9" i="4"/>
  <c r="AX9" i="4"/>
  <c r="AW9" i="4"/>
  <c r="AY8" i="4"/>
  <c r="AX8" i="4"/>
  <c r="AW8" i="4"/>
  <c r="AY7" i="4"/>
  <c r="AX7" i="4"/>
  <c r="AW7" i="4"/>
  <c r="AY6" i="4"/>
  <c r="AX6" i="4"/>
  <c r="AW6" i="4"/>
  <c r="AY5" i="4"/>
  <c r="AX5" i="4"/>
  <c r="AW5" i="4"/>
  <c r="AY4" i="4"/>
  <c r="AX4" i="4"/>
  <c r="AW4" i="4"/>
  <c r="AY3" i="4"/>
  <c r="AB4" i="2" s="1"/>
  <c r="AX3" i="4"/>
  <c r="AW3" i="4"/>
  <c r="AY2" i="4"/>
  <c r="AX2" i="4"/>
  <c r="AB3" i="2" s="1"/>
  <c r="AW2" i="4"/>
  <c r="AB2" i="2" s="1"/>
  <c r="AV10" i="4"/>
  <c r="AU10" i="4"/>
  <c r="AT10" i="4"/>
  <c r="AV9" i="4"/>
  <c r="AU9" i="4"/>
  <c r="AT9" i="4"/>
  <c r="AV8" i="4"/>
  <c r="AU8" i="4"/>
  <c r="AT8" i="4"/>
  <c r="AV7" i="4"/>
  <c r="AU7" i="4"/>
  <c r="AT7" i="4"/>
  <c r="AV6" i="4"/>
  <c r="AU6" i="4"/>
  <c r="AT6" i="4"/>
  <c r="AV5" i="4"/>
  <c r="AU5" i="4"/>
  <c r="AT5" i="4"/>
  <c r="AV4" i="4"/>
  <c r="AU4" i="4"/>
  <c r="AT4" i="4"/>
  <c r="AV3" i="4"/>
  <c r="AU3" i="4"/>
  <c r="AT3" i="4"/>
  <c r="AV2" i="4"/>
  <c r="Y4" i="2" s="1"/>
  <c r="AU2" i="4"/>
  <c r="Y3" i="2" s="1"/>
  <c r="AT2" i="4"/>
  <c r="Y2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J17" i="4"/>
  <c r="BJ16" i="4"/>
  <c r="BJ15" i="4"/>
  <c r="BJ14" i="4"/>
  <c r="BJ13" i="4"/>
  <c r="BJ12" i="4"/>
  <c r="BJ11" i="4"/>
  <c r="BJ10" i="4"/>
  <c r="BJ9" i="4"/>
  <c r="BJ8" i="4"/>
  <c r="BJ7" i="4"/>
  <c r="BJ6" i="4"/>
  <c r="BJ5" i="4"/>
  <c r="BJ4" i="4"/>
  <c r="BJ3" i="4"/>
  <c r="BJ2" i="4"/>
  <c r="BK2" i="4" s="1"/>
  <c r="BI548" i="4"/>
  <c r="BI547" i="4"/>
  <c r="BI546" i="4"/>
  <c r="BI545" i="4"/>
  <c r="BI544" i="4"/>
  <c r="BI543" i="4"/>
  <c r="BI542" i="4"/>
  <c r="BI541" i="4"/>
  <c r="BI540" i="4"/>
  <c r="BI539" i="4"/>
  <c r="BI538" i="4"/>
  <c r="BI537" i="4"/>
  <c r="BI536" i="4"/>
  <c r="BI535" i="4"/>
  <c r="BI534" i="4"/>
  <c r="BI533" i="4"/>
  <c r="BI532" i="4"/>
  <c r="BI531" i="4"/>
  <c r="BI530" i="4"/>
  <c r="BI529" i="4"/>
  <c r="BI528" i="4"/>
  <c r="BI527" i="4"/>
  <c r="BI526" i="4"/>
  <c r="BI525" i="4"/>
  <c r="BI524" i="4"/>
  <c r="BI523" i="4"/>
  <c r="BI522" i="4"/>
  <c r="BI521" i="4"/>
  <c r="BI520" i="4"/>
  <c r="BI519" i="4"/>
  <c r="BI518" i="4"/>
  <c r="BI517" i="4"/>
  <c r="BI516" i="4"/>
  <c r="BI515" i="4"/>
  <c r="BI514" i="4"/>
  <c r="BI513" i="4"/>
  <c r="BI512" i="4"/>
  <c r="BI511" i="4"/>
  <c r="BI510" i="4"/>
  <c r="BI509" i="4"/>
  <c r="BI508" i="4"/>
  <c r="BI507" i="4"/>
  <c r="BI506" i="4"/>
  <c r="BI505" i="4"/>
  <c r="BI504" i="4"/>
  <c r="BI503" i="4"/>
  <c r="BI502" i="4"/>
  <c r="BI501" i="4"/>
  <c r="BI500" i="4"/>
  <c r="BI499" i="4"/>
  <c r="BI498" i="4"/>
  <c r="BI497" i="4"/>
  <c r="BI496" i="4"/>
  <c r="BI495" i="4"/>
  <c r="BI494" i="4"/>
  <c r="BI493" i="4"/>
  <c r="BI492" i="4"/>
  <c r="BI491" i="4"/>
  <c r="BI490" i="4"/>
  <c r="BI489" i="4"/>
  <c r="BI488" i="4"/>
  <c r="BI487" i="4"/>
  <c r="BI486" i="4"/>
  <c r="BI485" i="4"/>
  <c r="BI484" i="4"/>
  <c r="BI483" i="4"/>
  <c r="BI482" i="4"/>
  <c r="BI481" i="4"/>
  <c r="BI480" i="4"/>
  <c r="BI479" i="4"/>
  <c r="BI478" i="4"/>
  <c r="BI477" i="4"/>
  <c r="BI476" i="4"/>
  <c r="BI475" i="4"/>
  <c r="BI474" i="4"/>
  <c r="BI473" i="4"/>
  <c r="BI472" i="4"/>
  <c r="BI471" i="4"/>
  <c r="BI470" i="4"/>
  <c r="BI469" i="4"/>
  <c r="BI468" i="4"/>
  <c r="BI467" i="4"/>
  <c r="BI466" i="4"/>
  <c r="BI465" i="4"/>
  <c r="BI464" i="4"/>
  <c r="BI463" i="4"/>
  <c r="BI462" i="4"/>
  <c r="BI461" i="4"/>
  <c r="BI460" i="4"/>
  <c r="BI459" i="4"/>
  <c r="BI458" i="4"/>
  <c r="BI457" i="4"/>
  <c r="BI456" i="4"/>
  <c r="BI455" i="4"/>
  <c r="BI454" i="4"/>
  <c r="BI453" i="4"/>
  <c r="BI452" i="4"/>
  <c r="BI451" i="4"/>
  <c r="BI450" i="4"/>
  <c r="BI449" i="4"/>
  <c r="BI448" i="4"/>
  <c r="BI447" i="4"/>
  <c r="BI446" i="4"/>
  <c r="BI445" i="4"/>
  <c r="BI444" i="4"/>
  <c r="BI443" i="4"/>
  <c r="BI442" i="4"/>
  <c r="BI441" i="4"/>
  <c r="BI440" i="4"/>
  <c r="BI439" i="4"/>
  <c r="BI438" i="4"/>
  <c r="BI437" i="4"/>
  <c r="BI436" i="4"/>
  <c r="BI435" i="4"/>
  <c r="BI434" i="4"/>
  <c r="BI433" i="4"/>
  <c r="BI432" i="4"/>
  <c r="BI431" i="4"/>
  <c r="BI430" i="4"/>
  <c r="BI429" i="4"/>
  <c r="BI428" i="4"/>
  <c r="BI427" i="4"/>
  <c r="BI426" i="4"/>
  <c r="BI425" i="4"/>
  <c r="BI424" i="4"/>
  <c r="BI423" i="4"/>
  <c r="BI422" i="4"/>
  <c r="BI421" i="4"/>
  <c r="BI420" i="4"/>
  <c r="BI419" i="4"/>
  <c r="BI418" i="4"/>
  <c r="BI417" i="4"/>
  <c r="BI416" i="4"/>
  <c r="BI415" i="4"/>
  <c r="BI414" i="4"/>
  <c r="BI413" i="4"/>
  <c r="BI412" i="4"/>
  <c r="BI411" i="4"/>
  <c r="BI410" i="4"/>
  <c r="BI409" i="4"/>
  <c r="BI408" i="4"/>
  <c r="BI407" i="4"/>
  <c r="BI406" i="4"/>
  <c r="BI405" i="4"/>
  <c r="BI404" i="4"/>
  <c r="BI403" i="4"/>
  <c r="BI402" i="4"/>
  <c r="BI401" i="4"/>
  <c r="BI400" i="4"/>
  <c r="BI399" i="4"/>
  <c r="BI398" i="4"/>
  <c r="BI397" i="4"/>
  <c r="BI396" i="4"/>
  <c r="BI395" i="4"/>
  <c r="BI394" i="4"/>
  <c r="BI393" i="4"/>
  <c r="BI392" i="4"/>
  <c r="BI391" i="4"/>
  <c r="BI390" i="4"/>
  <c r="BI389" i="4"/>
  <c r="BI388" i="4"/>
  <c r="BI387" i="4"/>
  <c r="BI386" i="4"/>
  <c r="BI385" i="4"/>
  <c r="BI384" i="4"/>
  <c r="BI383" i="4"/>
  <c r="BI382" i="4"/>
  <c r="BI381" i="4"/>
  <c r="BI380" i="4"/>
  <c r="BI379" i="4"/>
  <c r="BI378" i="4"/>
  <c r="BI377" i="4"/>
  <c r="BI376" i="4"/>
  <c r="BI375" i="4"/>
  <c r="BI374" i="4"/>
  <c r="BI373" i="4"/>
  <c r="BI372" i="4"/>
  <c r="BI371" i="4"/>
  <c r="BI370" i="4"/>
  <c r="BI369" i="4"/>
  <c r="BI368" i="4"/>
  <c r="BI367" i="4"/>
  <c r="BI366" i="4"/>
  <c r="BI365" i="4"/>
  <c r="BI364" i="4"/>
  <c r="BI363" i="4"/>
  <c r="BI362" i="4"/>
  <c r="BI361" i="4"/>
  <c r="BI360" i="4"/>
  <c r="BI359" i="4"/>
  <c r="BI358" i="4"/>
  <c r="BI357" i="4"/>
  <c r="BI356" i="4"/>
  <c r="BI355" i="4"/>
  <c r="BI354" i="4"/>
  <c r="BI353" i="4"/>
  <c r="BI352" i="4"/>
  <c r="BI351" i="4"/>
  <c r="BI350" i="4"/>
  <c r="BI349" i="4"/>
  <c r="BI348" i="4"/>
  <c r="BI347" i="4"/>
  <c r="BI346" i="4"/>
  <c r="BI345" i="4"/>
  <c r="BI344" i="4"/>
  <c r="BI343" i="4"/>
  <c r="BI342" i="4"/>
  <c r="BI341" i="4"/>
  <c r="BI340" i="4"/>
  <c r="BI339" i="4"/>
  <c r="BI338" i="4"/>
  <c r="BI337" i="4"/>
  <c r="BI336" i="4"/>
  <c r="BI335" i="4"/>
  <c r="BI334" i="4"/>
  <c r="BI333" i="4"/>
  <c r="BI332" i="4"/>
  <c r="BI331" i="4"/>
  <c r="BI330" i="4"/>
  <c r="BI329" i="4"/>
  <c r="BI328" i="4"/>
  <c r="BI327" i="4"/>
  <c r="BI326" i="4"/>
  <c r="BI325" i="4"/>
  <c r="BI324" i="4"/>
  <c r="BI323" i="4"/>
  <c r="BI322" i="4"/>
  <c r="BI321" i="4"/>
  <c r="BI320" i="4"/>
  <c r="BI319" i="4"/>
  <c r="BI318" i="4"/>
  <c r="BI317" i="4"/>
  <c r="BI316" i="4"/>
  <c r="BI315" i="4"/>
  <c r="BI314" i="4"/>
  <c r="BI313" i="4"/>
  <c r="BI312" i="4"/>
  <c r="BI311" i="4"/>
  <c r="BI310" i="4"/>
  <c r="BI309" i="4"/>
  <c r="BI308" i="4"/>
  <c r="BI307" i="4"/>
  <c r="BI306" i="4"/>
  <c r="BI305" i="4"/>
  <c r="BI304" i="4"/>
  <c r="BI303" i="4"/>
  <c r="BI302" i="4"/>
  <c r="BI301" i="4"/>
  <c r="BI300" i="4"/>
  <c r="BI299" i="4"/>
  <c r="BI298" i="4"/>
  <c r="BI297" i="4"/>
  <c r="BI296" i="4"/>
  <c r="BI295" i="4"/>
  <c r="BI294" i="4"/>
  <c r="BI293" i="4"/>
  <c r="BI292" i="4"/>
  <c r="BI291" i="4"/>
  <c r="BI290" i="4"/>
  <c r="BI289" i="4"/>
  <c r="BI288" i="4"/>
  <c r="BI287" i="4"/>
  <c r="BI286" i="4"/>
  <c r="BI285" i="4"/>
  <c r="BI284" i="4"/>
  <c r="BI283" i="4"/>
  <c r="BI282" i="4"/>
  <c r="BI281" i="4"/>
  <c r="BI280" i="4"/>
  <c r="BI279" i="4"/>
  <c r="BI278" i="4"/>
  <c r="BI277" i="4"/>
  <c r="BI276" i="4"/>
  <c r="BI275" i="4"/>
  <c r="BI274" i="4"/>
  <c r="BI273" i="4"/>
  <c r="BI272" i="4"/>
  <c r="BI271" i="4"/>
  <c r="BI270" i="4"/>
  <c r="BI269" i="4"/>
  <c r="BI268" i="4"/>
  <c r="BI267" i="4"/>
  <c r="BI266" i="4"/>
  <c r="BI265" i="4"/>
  <c r="BI264" i="4"/>
  <c r="BI263" i="4"/>
  <c r="BI262" i="4"/>
  <c r="BI261" i="4"/>
  <c r="BI260" i="4"/>
  <c r="BI259" i="4"/>
  <c r="BI258" i="4"/>
  <c r="BI257" i="4"/>
  <c r="BI256" i="4"/>
  <c r="BI255" i="4"/>
  <c r="BI254" i="4"/>
  <c r="BI253" i="4"/>
  <c r="BI252" i="4"/>
  <c r="BI251" i="4"/>
  <c r="BI250" i="4"/>
  <c r="BI249" i="4"/>
  <c r="BI248" i="4"/>
  <c r="BI247" i="4"/>
  <c r="BI246" i="4"/>
  <c r="BI245" i="4"/>
  <c r="BI244" i="4"/>
  <c r="BI243" i="4"/>
  <c r="BI242" i="4"/>
  <c r="BI241" i="4"/>
  <c r="BI240" i="4"/>
  <c r="BI239" i="4"/>
  <c r="BI238" i="4"/>
  <c r="BI237" i="4"/>
  <c r="BI236" i="4"/>
  <c r="BI235" i="4"/>
  <c r="BI234" i="4"/>
  <c r="BI233" i="4"/>
  <c r="BI232" i="4"/>
  <c r="BI231" i="4"/>
  <c r="BI230" i="4"/>
  <c r="BI229" i="4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M3" i="4" s="1"/>
  <c r="BI5" i="4"/>
  <c r="BI4" i="4"/>
  <c r="BI3" i="4"/>
  <c r="BM2" i="4" s="1"/>
  <c r="BI2" i="4"/>
  <c r="AC624" i="4"/>
  <c r="AC620" i="4"/>
  <c r="AC616" i="4"/>
  <c r="AC612" i="4"/>
  <c r="AC608" i="4"/>
  <c r="AC604" i="4"/>
  <c r="AC600" i="4"/>
  <c r="AC596" i="4"/>
  <c r="AC588" i="4"/>
  <c r="AC584" i="4"/>
  <c r="AC580" i="4"/>
  <c r="AC576" i="4"/>
  <c r="AC571" i="4"/>
  <c r="AC567" i="4"/>
  <c r="AC563" i="4"/>
  <c r="AC559" i="4"/>
  <c r="AC555" i="4"/>
  <c r="AC551" i="4"/>
  <c r="AC543" i="4"/>
  <c r="AC539" i="4"/>
  <c r="AC535" i="4"/>
  <c r="AC531" i="4"/>
  <c r="AC527" i="4"/>
  <c r="AC523" i="4"/>
  <c r="AC519" i="4"/>
  <c r="AC513" i="4"/>
  <c r="AC509" i="4"/>
  <c r="AC505" i="4"/>
  <c r="AC501" i="4"/>
  <c r="AC497" i="4"/>
  <c r="AC493" i="4"/>
  <c r="AC489" i="4"/>
  <c r="AC485" i="4"/>
  <c r="AC477" i="4"/>
  <c r="AC473" i="4"/>
  <c r="AC469" i="4"/>
  <c r="AC465" i="4"/>
  <c r="AC461" i="4"/>
  <c r="AC457" i="4"/>
  <c r="AC453" i="4"/>
  <c r="AC445" i="4"/>
  <c r="AC441" i="4"/>
  <c r="AC437" i="4"/>
  <c r="AC433" i="4"/>
  <c r="AC429" i="4"/>
  <c r="AC425" i="4"/>
  <c r="AC421" i="4"/>
  <c r="AC417" i="4"/>
  <c r="AC411" i="4"/>
  <c r="AC407" i="4"/>
  <c r="AC403" i="4"/>
  <c r="AC399" i="4"/>
  <c r="AC395" i="4"/>
  <c r="AC391" i="4"/>
  <c r="AC387" i="4"/>
  <c r="AC383" i="4"/>
  <c r="AC379" i="4"/>
  <c r="AC371" i="4"/>
  <c r="AC367" i="4"/>
  <c r="AC363" i="4"/>
  <c r="AC359" i="4"/>
  <c r="AC355" i="4"/>
  <c r="AC351" i="4"/>
  <c r="AC347" i="4"/>
  <c r="AC343" i="4"/>
  <c r="AC339" i="4"/>
  <c r="AC331" i="4"/>
  <c r="AC327" i="4"/>
  <c r="AC323" i="4"/>
  <c r="AC319" i="4"/>
  <c r="AC314" i="4"/>
  <c r="AC310" i="4"/>
  <c r="AC306" i="4"/>
  <c r="AC302" i="4"/>
  <c r="AC296" i="4"/>
  <c r="AC292" i="4"/>
  <c r="AC288" i="4"/>
  <c r="AC284" i="4"/>
  <c r="AC280" i="4"/>
  <c r="AC276" i="4"/>
  <c r="AC272" i="4"/>
  <c r="AC267" i="4"/>
  <c r="AC263" i="4"/>
  <c r="AC257" i="4"/>
  <c r="AC253" i="4"/>
  <c r="AC249" i="4"/>
  <c r="AC245" i="4"/>
  <c r="AC241" i="4"/>
  <c r="AC237" i="4"/>
  <c r="AC233" i="4"/>
  <c r="AC229" i="4"/>
  <c r="AC225" i="4"/>
  <c r="AC221" i="4"/>
  <c r="AC212" i="4"/>
  <c r="AC208" i="4"/>
  <c r="AC204" i="4"/>
  <c r="AC200" i="4"/>
  <c r="AC195" i="4"/>
  <c r="AC191" i="4"/>
  <c r="AC187" i="4"/>
  <c r="AC183" i="4"/>
  <c r="AC175" i="4"/>
  <c r="AC171" i="4"/>
  <c r="AC167" i="4"/>
  <c r="AC163" i="4"/>
  <c r="AC158" i="4"/>
  <c r="AC154" i="4"/>
  <c r="AC150" i="4"/>
  <c r="AC146" i="4"/>
  <c r="AC142" i="4"/>
  <c r="AC138" i="4"/>
  <c r="AC129" i="4"/>
  <c r="AC125" i="4"/>
  <c r="AC121" i="4"/>
  <c r="AC117" i="4"/>
  <c r="AC113" i="4"/>
  <c r="AC109" i="4"/>
  <c r="AC105" i="4"/>
  <c r="AC101" i="4"/>
  <c r="AC97" i="4"/>
  <c r="AC93" i="4"/>
  <c r="AC84" i="4"/>
  <c r="AC80" i="4"/>
  <c r="AC76" i="4"/>
  <c r="AC72" i="4"/>
  <c r="AC68" i="4"/>
  <c r="AC64" i="4"/>
  <c r="AC60" i="4"/>
  <c r="AC56" i="4"/>
  <c r="AC52" i="4"/>
  <c r="AC48" i="4"/>
  <c r="AC39" i="4"/>
  <c r="AC35" i="4"/>
  <c r="AC31" i="4"/>
  <c r="AC27" i="4"/>
  <c r="AC23" i="4"/>
  <c r="AC19" i="4"/>
  <c r="AC15" i="4"/>
  <c r="AC11" i="4"/>
  <c r="AC7" i="4"/>
  <c r="AC3" i="4"/>
  <c r="Q3512" i="4"/>
  <c r="Q3511" i="4"/>
  <c r="Q3510" i="4"/>
  <c r="Q3509" i="4"/>
  <c r="Q3508" i="4"/>
  <c r="Q3507" i="4"/>
  <c r="Q3506" i="4"/>
  <c r="Q3505" i="4"/>
  <c r="Q3504" i="4"/>
  <c r="Q3503" i="4"/>
  <c r="Q3502" i="4"/>
  <c r="Q3501" i="4"/>
  <c r="Q3500" i="4"/>
  <c r="Q3499" i="4"/>
  <c r="Q3498" i="4"/>
  <c r="Q3497" i="4"/>
  <c r="Q3496" i="4"/>
  <c r="Q3495" i="4"/>
  <c r="Q3494" i="4"/>
  <c r="Q3493" i="4"/>
  <c r="Q3492" i="4"/>
  <c r="Q3491" i="4"/>
  <c r="Q3490" i="4"/>
  <c r="Q3489" i="4"/>
  <c r="Q3488" i="4"/>
  <c r="Q3487" i="4"/>
  <c r="Q3486" i="4"/>
  <c r="Q3485" i="4"/>
  <c r="Q3484" i="4"/>
  <c r="Q3483" i="4"/>
  <c r="Q3482" i="4"/>
  <c r="Q3481" i="4"/>
  <c r="Q3480" i="4"/>
  <c r="Q3479" i="4"/>
  <c r="Q3478" i="4"/>
  <c r="Q3477" i="4"/>
  <c r="Q3476" i="4"/>
  <c r="Q3475" i="4"/>
  <c r="Q3474" i="4"/>
  <c r="Q3473" i="4"/>
  <c r="Q3472" i="4"/>
  <c r="Q3471" i="4"/>
  <c r="Q3470" i="4"/>
  <c r="Q3469" i="4"/>
  <c r="Q3468" i="4"/>
  <c r="Q3467" i="4"/>
  <c r="Q3466" i="4"/>
  <c r="Q3465" i="4"/>
  <c r="Q3464" i="4"/>
  <c r="Q3463" i="4"/>
  <c r="Q3462" i="4"/>
  <c r="Q3461" i="4"/>
  <c r="Q3460" i="4"/>
  <c r="Q3459" i="4"/>
  <c r="Q3458" i="4"/>
  <c r="Q3457" i="4"/>
  <c r="Q3456" i="4"/>
  <c r="Q3455" i="4"/>
  <c r="Q3454" i="4"/>
  <c r="Q3453" i="4"/>
  <c r="Q3452" i="4"/>
  <c r="Q3451" i="4"/>
  <c r="Q3450" i="4"/>
  <c r="Q3449" i="4"/>
  <c r="Q3448" i="4"/>
  <c r="Q3447" i="4"/>
  <c r="Q3446" i="4"/>
  <c r="Q3445" i="4"/>
  <c r="Q3444" i="4"/>
  <c r="Q3443" i="4"/>
  <c r="Q3442" i="4"/>
  <c r="Q3441" i="4"/>
  <c r="Q3440" i="4"/>
  <c r="Q3439" i="4"/>
  <c r="Q3438" i="4"/>
  <c r="Q3437" i="4"/>
  <c r="Q3436" i="4"/>
  <c r="Q3435" i="4"/>
  <c r="Q3434" i="4"/>
  <c r="Q3433" i="4"/>
  <c r="Q3432" i="4"/>
  <c r="Q3431" i="4"/>
  <c r="Q3430" i="4"/>
  <c r="Q3429" i="4"/>
  <c r="Q3428" i="4"/>
  <c r="Q3427" i="4"/>
  <c r="Q3426" i="4"/>
  <c r="Q3425" i="4"/>
  <c r="Q3424" i="4"/>
  <c r="Q3423" i="4"/>
  <c r="Q3422" i="4"/>
  <c r="Q3421" i="4"/>
  <c r="Q3420" i="4"/>
  <c r="Q3419" i="4"/>
  <c r="Q3418" i="4"/>
  <c r="Q3417" i="4"/>
  <c r="Q3416" i="4"/>
  <c r="Q3415" i="4"/>
  <c r="Q3414" i="4"/>
  <c r="Q3413" i="4"/>
  <c r="Q3412" i="4"/>
  <c r="Q3411" i="4"/>
  <c r="Q3410" i="4"/>
  <c r="Q3409" i="4"/>
  <c r="Q3408" i="4"/>
  <c r="Q3407" i="4"/>
  <c r="Q3406" i="4"/>
  <c r="Q3405" i="4"/>
  <c r="Q3404" i="4"/>
  <c r="Q3403" i="4"/>
  <c r="Q3402" i="4"/>
  <c r="Q3401" i="4"/>
  <c r="Q3400" i="4"/>
  <c r="Q3399" i="4"/>
  <c r="Q3398" i="4"/>
  <c r="Q3397" i="4"/>
  <c r="Q3396" i="4"/>
  <c r="Q3395" i="4"/>
  <c r="Q3394" i="4"/>
  <c r="Q3393" i="4"/>
  <c r="Q3392" i="4"/>
  <c r="Q3391" i="4"/>
  <c r="Q3390" i="4"/>
  <c r="Q3389" i="4"/>
  <c r="Q3388" i="4"/>
  <c r="Q3387" i="4"/>
  <c r="Q3386" i="4"/>
  <c r="Q3385" i="4"/>
  <c r="Q3384" i="4"/>
  <c r="Q3383" i="4"/>
  <c r="Q3382" i="4"/>
  <c r="Q3381" i="4"/>
  <c r="Q3380" i="4"/>
  <c r="Q3379" i="4"/>
  <c r="Q3378" i="4"/>
  <c r="Q3377" i="4"/>
  <c r="Q3376" i="4"/>
  <c r="Q3375" i="4"/>
  <c r="Q3374" i="4"/>
  <c r="Q3373" i="4"/>
  <c r="Q3372" i="4"/>
  <c r="Q3371" i="4"/>
  <c r="Q3370" i="4"/>
  <c r="Q3369" i="4"/>
  <c r="Q3368" i="4"/>
  <c r="Q3367" i="4"/>
  <c r="Q3366" i="4"/>
  <c r="Q3365" i="4"/>
  <c r="Q3364" i="4"/>
  <c r="Q3363" i="4"/>
  <c r="Q3362" i="4"/>
  <c r="Q3361" i="4"/>
  <c r="Q3360" i="4"/>
  <c r="Q3359" i="4"/>
  <c r="Q3358" i="4"/>
  <c r="Q3357" i="4"/>
  <c r="Q3356" i="4"/>
  <c r="Q3355" i="4"/>
  <c r="Q3354" i="4"/>
  <c r="Q3353" i="4"/>
  <c r="Q3352" i="4"/>
  <c r="Q3351" i="4"/>
  <c r="Q3350" i="4"/>
  <c r="Q3349" i="4"/>
  <c r="Q3348" i="4"/>
  <c r="Q3347" i="4"/>
  <c r="Q3346" i="4"/>
  <c r="Q3345" i="4"/>
  <c r="Q3344" i="4"/>
  <c r="Q3343" i="4"/>
  <c r="Q3342" i="4"/>
  <c r="Q3341" i="4"/>
  <c r="Q3340" i="4"/>
  <c r="Q3339" i="4"/>
  <c r="Q3338" i="4"/>
  <c r="Q3337" i="4"/>
  <c r="Q3336" i="4"/>
  <c r="Q3335" i="4"/>
  <c r="Q3334" i="4"/>
  <c r="Q3333" i="4"/>
  <c r="Q3332" i="4"/>
  <c r="Q3331" i="4"/>
  <c r="Q3330" i="4"/>
  <c r="Q3329" i="4"/>
  <c r="Q3328" i="4"/>
  <c r="Q3327" i="4"/>
  <c r="Q3326" i="4"/>
  <c r="Q3325" i="4"/>
  <c r="Q3324" i="4"/>
  <c r="Q3323" i="4"/>
  <c r="Q3322" i="4"/>
  <c r="Q3321" i="4"/>
  <c r="Q3320" i="4"/>
  <c r="Q3319" i="4"/>
  <c r="Q3318" i="4"/>
  <c r="Q3317" i="4"/>
  <c r="Q3316" i="4"/>
  <c r="Q3315" i="4"/>
  <c r="Q3314" i="4"/>
  <c r="Q3313" i="4"/>
  <c r="Q3312" i="4"/>
  <c r="Q3311" i="4"/>
  <c r="Q3310" i="4"/>
  <c r="Q3309" i="4"/>
  <c r="Q3308" i="4"/>
  <c r="Q3307" i="4"/>
  <c r="Q3306" i="4"/>
  <c r="Q3305" i="4"/>
  <c r="Q3304" i="4"/>
  <c r="Q3303" i="4"/>
  <c r="Q3302" i="4"/>
  <c r="Q3301" i="4"/>
  <c r="Q3300" i="4"/>
  <c r="Q3299" i="4"/>
  <c r="Q3298" i="4"/>
  <c r="Q3297" i="4"/>
  <c r="Q3296" i="4"/>
  <c r="Q3295" i="4"/>
  <c r="Q3294" i="4"/>
  <c r="Q3293" i="4"/>
  <c r="Q3292" i="4"/>
  <c r="Q3291" i="4"/>
  <c r="Q3290" i="4"/>
  <c r="Q3289" i="4"/>
  <c r="Q3288" i="4"/>
  <c r="Q3287" i="4"/>
  <c r="Q3286" i="4"/>
  <c r="Q3285" i="4"/>
  <c r="Q3284" i="4"/>
  <c r="Q3283" i="4"/>
  <c r="Q3282" i="4"/>
  <c r="Q3281" i="4"/>
  <c r="Q3280" i="4"/>
  <c r="Q3279" i="4"/>
  <c r="Q3278" i="4"/>
  <c r="Q3277" i="4"/>
  <c r="Q3276" i="4"/>
  <c r="Q3275" i="4"/>
  <c r="Q3274" i="4"/>
  <c r="Q3273" i="4"/>
  <c r="Q3272" i="4"/>
  <c r="Q3271" i="4"/>
  <c r="Q3270" i="4"/>
  <c r="Q3269" i="4"/>
  <c r="Q3268" i="4"/>
  <c r="Q3267" i="4"/>
  <c r="Q3266" i="4"/>
  <c r="Q3265" i="4"/>
  <c r="Q3264" i="4"/>
  <c r="Q3263" i="4"/>
  <c r="Q3262" i="4"/>
  <c r="Q3261" i="4"/>
  <c r="Q3260" i="4"/>
  <c r="Q3259" i="4"/>
  <c r="Q3258" i="4"/>
  <c r="Q3257" i="4"/>
  <c r="Q3256" i="4"/>
  <c r="Q3255" i="4"/>
  <c r="Q3254" i="4"/>
  <c r="Q3253" i="4"/>
  <c r="Q3252" i="4"/>
  <c r="Q3251" i="4"/>
  <c r="Q3250" i="4"/>
  <c r="Q3249" i="4"/>
  <c r="Q3248" i="4"/>
  <c r="Q3247" i="4"/>
  <c r="Q3246" i="4"/>
  <c r="Q3245" i="4"/>
  <c r="Q3244" i="4"/>
  <c r="Q3243" i="4"/>
  <c r="Q3242" i="4"/>
  <c r="Q3241" i="4"/>
  <c r="Q3240" i="4"/>
  <c r="Q3239" i="4"/>
  <c r="Q3238" i="4"/>
  <c r="Q3237" i="4"/>
  <c r="Q3236" i="4"/>
  <c r="Q3235" i="4"/>
  <c r="Q3234" i="4"/>
  <c r="Q3233" i="4"/>
  <c r="Q3232" i="4"/>
  <c r="Q3231" i="4"/>
  <c r="Q3230" i="4"/>
  <c r="Q3229" i="4"/>
  <c r="Q3228" i="4"/>
  <c r="Q3227" i="4"/>
  <c r="Q3226" i="4"/>
  <c r="Q3225" i="4"/>
  <c r="Q3224" i="4"/>
  <c r="Q3223" i="4"/>
  <c r="Q3222" i="4"/>
  <c r="Q3221" i="4"/>
  <c r="Q3220" i="4"/>
  <c r="Q3219" i="4"/>
  <c r="Q3218" i="4"/>
  <c r="Q3217" i="4"/>
  <c r="Q3216" i="4"/>
  <c r="Q3215" i="4"/>
  <c r="Q3214" i="4"/>
  <c r="Q3213" i="4"/>
  <c r="Q3212" i="4"/>
  <c r="Q3211" i="4"/>
  <c r="Q3210" i="4"/>
  <c r="Q3209" i="4"/>
  <c r="Q3208" i="4"/>
  <c r="Q3207" i="4"/>
  <c r="Q3206" i="4"/>
  <c r="Q3205" i="4"/>
  <c r="Q3204" i="4"/>
  <c r="Q3203" i="4"/>
  <c r="Q3202" i="4"/>
  <c r="Q3201" i="4"/>
  <c r="Q3200" i="4"/>
  <c r="Q3199" i="4"/>
  <c r="Q3198" i="4"/>
  <c r="Q3197" i="4"/>
  <c r="Q3196" i="4"/>
  <c r="Q3195" i="4"/>
  <c r="Q3194" i="4"/>
  <c r="Q3193" i="4"/>
  <c r="Q3192" i="4"/>
  <c r="Q3191" i="4"/>
  <c r="Q3190" i="4"/>
  <c r="Q3189" i="4"/>
  <c r="Q3188" i="4"/>
  <c r="Q3187" i="4"/>
  <c r="Q3186" i="4"/>
  <c r="Q3185" i="4"/>
  <c r="Q3184" i="4"/>
  <c r="Q3183" i="4"/>
  <c r="Q3182" i="4"/>
  <c r="Q3181" i="4"/>
  <c r="Q3180" i="4"/>
  <c r="Q3179" i="4"/>
  <c r="Q3178" i="4"/>
  <c r="Q3177" i="4"/>
  <c r="Q3176" i="4"/>
  <c r="Q3175" i="4"/>
  <c r="Q3174" i="4"/>
  <c r="Q3173" i="4"/>
  <c r="Q3172" i="4"/>
  <c r="Q3171" i="4"/>
  <c r="Q3170" i="4"/>
  <c r="Q3169" i="4"/>
  <c r="Q3168" i="4"/>
  <c r="Q3167" i="4"/>
  <c r="Q3166" i="4"/>
  <c r="Q3165" i="4"/>
  <c r="Q3164" i="4"/>
  <c r="Q3163" i="4"/>
  <c r="Q3162" i="4"/>
  <c r="Q3161" i="4"/>
  <c r="Q3160" i="4"/>
  <c r="Q3159" i="4"/>
  <c r="Q3158" i="4"/>
  <c r="Q3157" i="4"/>
  <c r="Q3156" i="4"/>
  <c r="Q3155" i="4"/>
  <c r="Q3154" i="4"/>
  <c r="Q3153" i="4"/>
  <c r="Q3152" i="4"/>
  <c r="Q3151" i="4"/>
  <c r="Q3150" i="4"/>
  <c r="Q3149" i="4"/>
  <c r="Q3148" i="4"/>
  <c r="Q3147" i="4"/>
  <c r="Q3146" i="4"/>
  <c r="Q3145" i="4"/>
  <c r="Q3144" i="4"/>
  <c r="Q3143" i="4"/>
  <c r="Q3142" i="4"/>
  <c r="Q3141" i="4"/>
  <c r="Q3140" i="4"/>
  <c r="Q3139" i="4"/>
  <c r="Q3138" i="4"/>
  <c r="Q3137" i="4"/>
  <c r="Q3136" i="4"/>
  <c r="Q3135" i="4"/>
  <c r="Q3134" i="4"/>
  <c r="Q3133" i="4"/>
  <c r="Q3132" i="4"/>
  <c r="Q3131" i="4"/>
  <c r="Q3130" i="4"/>
  <c r="Q3129" i="4"/>
  <c r="Q3128" i="4"/>
  <c r="Q3127" i="4"/>
  <c r="Q3126" i="4"/>
  <c r="Q3125" i="4"/>
  <c r="Q3124" i="4"/>
  <c r="Q3123" i="4"/>
  <c r="Q3122" i="4"/>
  <c r="Q3121" i="4"/>
  <c r="Q3120" i="4"/>
  <c r="Q3119" i="4"/>
  <c r="Q3118" i="4"/>
  <c r="Q3117" i="4"/>
  <c r="Q3116" i="4"/>
  <c r="Q3115" i="4"/>
  <c r="Q3114" i="4"/>
  <c r="Q3113" i="4"/>
  <c r="Q3112" i="4"/>
  <c r="Q3111" i="4"/>
  <c r="Q3110" i="4"/>
  <c r="Q3109" i="4"/>
  <c r="Q3108" i="4"/>
  <c r="Q3107" i="4"/>
  <c r="Q3106" i="4"/>
  <c r="Q3105" i="4"/>
  <c r="Q3104" i="4"/>
  <c r="Q3103" i="4"/>
  <c r="Q3102" i="4"/>
  <c r="Q3101" i="4"/>
  <c r="Q3100" i="4"/>
  <c r="Q3099" i="4"/>
  <c r="Q3098" i="4"/>
  <c r="Q3097" i="4"/>
  <c r="Q3096" i="4"/>
  <c r="Q3095" i="4"/>
  <c r="Q3094" i="4"/>
  <c r="Q3093" i="4"/>
  <c r="Q3092" i="4"/>
  <c r="Q3091" i="4"/>
  <c r="Q3090" i="4"/>
  <c r="Q3089" i="4"/>
  <c r="Q3088" i="4"/>
  <c r="Q3087" i="4"/>
  <c r="Q3086" i="4"/>
  <c r="Q3085" i="4"/>
  <c r="Q3084" i="4"/>
  <c r="Q3083" i="4"/>
  <c r="Q3082" i="4"/>
  <c r="Q3081" i="4"/>
  <c r="Q3080" i="4"/>
  <c r="Q3079" i="4"/>
  <c r="Q3078" i="4"/>
  <c r="Q3077" i="4"/>
  <c r="Q3076" i="4"/>
  <c r="Q3075" i="4"/>
  <c r="Q3074" i="4"/>
  <c r="Q3073" i="4"/>
  <c r="Q3072" i="4"/>
  <c r="Q3071" i="4"/>
  <c r="Q3070" i="4"/>
  <c r="Q3069" i="4"/>
  <c r="Q3068" i="4"/>
  <c r="Q3067" i="4"/>
  <c r="Q3066" i="4"/>
  <c r="Q3065" i="4"/>
  <c r="Q3064" i="4"/>
  <c r="Q3063" i="4"/>
  <c r="Q3062" i="4"/>
  <c r="Q3061" i="4"/>
  <c r="Q3060" i="4"/>
  <c r="Q3059" i="4"/>
  <c r="Q3058" i="4"/>
  <c r="Q3057" i="4"/>
  <c r="Q3056" i="4"/>
  <c r="Q3055" i="4"/>
  <c r="Q3054" i="4"/>
  <c r="Q3053" i="4"/>
  <c r="Q3052" i="4"/>
  <c r="Q3051" i="4"/>
  <c r="Q3050" i="4"/>
  <c r="Q3049" i="4"/>
  <c r="Q3048" i="4"/>
  <c r="Q3047" i="4"/>
  <c r="Q3046" i="4"/>
  <c r="Q3045" i="4"/>
  <c r="Q3044" i="4"/>
  <c r="Q3043" i="4"/>
  <c r="Q3042" i="4"/>
  <c r="Q3041" i="4"/>
  <c r="Q3040" i="4"/>
  <c r="Q3039" i="4"/>
  <c r="Q3038" i="4"/>
  <c r="Q3037" i="4"/>
  <c r="Q3036" i="4"/>
  <c r="Q3035" i="4"/>
  <c r="Q3034" i="4"/>
  <c r="Q3033" i="4"/>
  <c r="Q3032" i="4"/>
  <c r="Q3031" i="4"/>
  <c r="Q3030" i="4"/>
  <c r="Q3029" i="4"/>
  <c r="Q3028" i="4"/>
  <c r="Q3027" i="4"/>
  <c r="Q3026" i="4"/>
  <c r="Q3025" i="4"/>
  <c r="Q3024" i="4"/>
  <c r="Q3023" i="4"/>
  <c r="Q3022" i="4"/>
  <c r="Q3021" i="4"/>
  <c r="Q3020" i="4"/>
  <c r="Q3019" i="4"/>
  <c r="Q3018" i="4"/>
  <c r="Q3017" i="4"/>
  <c r="Q3016" i="4"/>
  <c r="Q3015" i="4"/>
  <c r="Q3014" i="4"/>
  <c r="Q3013" i="4"/>
  <c r="Q3012" i="4"/>
  <c r="Q3011" i="4"/>
  <c r="Q3010" i="4"/>
  <c r="Q3009" i="4"/>
  <c r="Q3008" i="4"/>
  <c r="Q3007" i="4"/>
  <c r="Q3006" i="4"/>
  <c r="Q3005" i="4"/>
  <c r="Q3004" i="4"/>
  <c r="Q3003" i="4"/>
  <c r="Q3002" i="4"/>
  <c r="Q3001" i="4"/>
  <c r="Q3000" i="4"/>
  <c r="Q2999" i="4"/>
  <c r="Q2998" i="4"/>
  <c r="Q2997" i="4"/>
  <c r="Q2996" i="4"/>
  <c r="Q2995" i="4"/>
  <c r="Q2994" i="4"/>
  <c r="Q2993" i="4"/>
  <c r="Q2992" i="4"/>
  <c r="Q2991" i="4"/>
  <c r="Q2990" i="4"/>
  <c r="Q2989" i="4"/>
  <c r="Q2988" i="4"/>
  <c r="Q2987" i="4"/>
  <c r="Q2986" i="4"/>
  <c r="Q2985" i="4"/>
  <c r="Q2984" i="4"/>
  <c r="Q2983" i="4"/>
  <c r="Q2982" i="4"/>
  <c r="Q2981" i="4"/>
  <c r="Q2980" i="4"/>
  <c r="Q2979" i="4"/>
  <c r="Q2978" i="4"/>
  <c r="Q2977" i="4"/>
  <c r="Q2976" i="4"/>
  <c r="Q2975" i="4"/>
  <c r="Q2974" i="4"/>
  <c r="Q2973" i="4"/>
  <c r="Q2972" i="4"/>
  <c r="Q2971" i="4"/>
  <c r="Q2970" i="4"/>
  <c r="Q2969" i="4"/>
  <c r="Q2968" i="4"/>
  <c r="Q2967" i="4"/>
  <c r="Q2966" i="4"/>
  <c r="Q2965" i="4"/>
  <c r="Q2964" i="4"/>
  <c r="Q2963" i="4"/>
  <c r="Q2962" i="4"/>
  <c r="Q2961" i="4"/>
  <c r="Q2960" i="4"/>
  <c r="Q2959" i="4"/>
  <c r="Q2958" i="4"/>
  <c r="Q2957" i="4"/>
  <c r="Q2956" i="4"/>
  <c r="Q2955" i="4"/>
  <c r="Q2954" i="4"/>
  <c r="Q2953" i="4"/>
  <c r="Q2952" i="4"/>
  <c r="Q2951" i="4"/>
  <c r="Q2950" i="4"/>
  <c r="Q2949" i="4"/>
  <c r="Q2948" i="4"/>
  <c r="Q2947" i="4"/>
  <c r="Q2946" i="4"/>
  <c r="Q2945" i="4"/>
  <c r="Q2944" i="4"/>
  <c r="Q2943" i="4"/>
  <c r="Q2942" i="4"/>
  <c r="Q2941" i="4"/>
  <c r="Q2940" i="4"/>
  <c r="Q2939" i="4"/>
  <c r="Q2938" i="4"/>
  <c r="Q2937" i="4"/>
  <c r="Q2936" i="4"/>
  <c r="Q2935" i="4"/>
  <c r="Q2934" i="4"/>
  <c r="Q2933" i="4"/>
  <c r="Q2932" i="4"/>
  <c r="Q2931" i="4"/>
  <c r="Q2930" i="4"/>
  <c r="Q2929" i="4"/>
  <c r="Q2928" i="4"/>
  <c r="Q2927" i="4"/>
  <c r="Q2926" i="4"/>
  <c r="Q2925" i="4"/>
  <c r="Q2924" i="4"/>
  <c r="Q2923" i="4"/>
  <c r="Q2922" i="4"/>
  <c r="Q2921" i="4"/>
  <c r="Q2920" i="4"/>
  <c r="Q2919" i="4"/>
  <c r="Q2918" i="4"/>
  <c r="Q2917" i="4"/>
  <c r="Q2916" i="4"/>
  <c r="Q2915" i="4"/>
  <c r="Q2914" i="4"/>
  <c r="Q2913" i="4"/>
  <c r="Q2912" i="4"/>
  <c r="Q2911" i="4"/>
  <c r="Q2910" i="4"/>
  <c r="Q2909" i="4"/>
  <c r="Q2908" i="4"/>
  <c r="Q2907" i="4"/>
  <c r="Q2906" i="4"/>
  <c r="Q2905" i="4"/>
  <c r="Q2904" i="4"/>
  <c r="Q2903" i="4"/>
  <c r="Q2902" i="4"/>
  <c r="Q2901" i="4"/>
  <c r="Q2900" i="4"/>
  <c r="Q2899" i="4"/>
  <c r="Q2898" i="4"/>
  <c r="Q2897" i="4"/>
  <c r="Q2896" i="4"/>
  <c r="Q2895" i="4"/>
  <c r="Q2894" i="4"/>
  <c r="Q2893" i="4"/>
  <c r="Q2892" i="4"/>
  <c r="Q2891" i="4"/>
  <c r="Q2890" i="4"/>
  <c r="Q2889" i="4"/>
  <c r="Q2888" i="4"/>
  <c r="Q2887" i="4"/>
  <c r="Q2886" i="4"/>
  <c r="Q2885" i="4"/>
  <c r="Q2884" i="4"/>
  <c r="Q2883" i="4"/>
  <c r="Q2882" i="4"/>
  <c r="Q2881" i="4"/>
  <c r="Q2880" i="4"/>
  <c r="Q2879" i="4"/>
  <c r="Q2878" i="4"/>
  <c r="Q2877" i="4"/>
  <c r="Q2876" i="4"/>
  <c r="Q2875" i="4"/>
  <c r="Q2874" i="4"/>
  <c r="Q2873" i="4"/>
  <c r="Q2872" i="4"/>
  <c r="Q2871" i="4"/>
  <c r="Q2870" i="4"/>
  <c r="Q2869" i="4"/>
  <c r="Q2868" i="4"/>
  <c r="Q2867" i="4"/>
  <c r="Q2866" i="4"/>
  <c r="Q2865" i="4"/>
  <c r="Q2864" i="4"/>
  <c r="Q2863" i="4"/>
  <c r="Q2862" i="4"/>
  <c r="Q2861" i="4"/>
  <c r="Q2860" i="4"/>
  <c r="Q2859" i="4"/>
  <c r="Q2858" i="4"/>
  <c r="Q2857" i="4"/>
  <c r="Q2856" i="4"/>
  <c r="Q2855" i="4"/>
  <c r="Q2854" i="4"/>
  <c r="Q2853" i="4"/>
  <c r="Q2852" i="4"/>
  <c r="Q2851" i="4"/>
  <c r="Q2850" i="4"/>
  <c r="Q2849" i="4"/>
  <c r="Q2848" i="4"/>
  <c r="Q2847" i="4"/>
  <c r="Q2846" i="4"/>
  <c r="Q2845" i="4"/>
  <c r="Q2844" i="4"/>
  <c r="Q2843" i="4"/>
  <c r="Q2842" i="4"/>
  <c r="Q2841" i="4"/>
  <c r="Q2840" i="4"/>
  <c r="Q2839" i="4"/>
  <c r="Q2838" i="4"/>
  <c r="Q2837" i="4"/>
  <c r="Q2836" i="4"/>
  <c r="Q2835" i="4"/>
  <c r="Q2834" i="4"/>
  <c r="Q2833" i="4"/>
  <c r="Q2832" i="4"/>
  <c r="Q2831" i="4"/>
  <c r="Q2830" i="4"/>
  <c r="Q2829" i="4"/>
  <c r="Q2828" i="4"/>
  <c r="Q2827" i="4"/>
  <c r="Q2826" i="4"/>
  <c r="Q2825" i="4"/>
  <c r="Q2824" i="4"/>
  <c r="Q2823" i="4"/>
  <c r="Q2822" i="4"/>
  <c r="Q2821" i="4"/>
  <c r="Q2820" i="4"/>
  <c r="Q2819" i="4"/>
  <c r="Q2818" i="4"/>
  <c r="Q2817" i="4"/>
  <c r="Q2816" i="4"/>
  <c r="Q2815" i="4"/>
  <c r="Q2814" i="4"/>
  <c r="Q2813" i="4"/>
  <c r="Q2812" i="4"/>
  <c r="Q2811" i="4"/>
  <c r="Q2810" i="4"/>
  <c r="Q2809" i="4"/>
  <c r="Q2808" i="4"/>
  <c r="Q2807" i="4"/>
  <c r="Q2806" i="4"/>
  <c r="Q2805" i="4"/>
  <c r="Q2804" i="4"/>
  <c r="Q2803" i="4"/>
  <c r="Q2802" i="4"/>
  <c r="Q2801" i="4"/>
  <c r="Q2800" i="4"/>
  <c r="Q2799" i="4"/>
  <c r="Q2798" i="4"/>
  <c r="Q2797" i="4"/>
  <c r="Q2796" i="4"/>
  <c r="Q2795" i="4"/>
  <c r="Q2794" i="4"/>
  <c r="Q2793" i="4"/>
  <c r="Q2792" i="4"/>
  <c r="Q2791" i="4"/>
  <c r="Q2790" i="4"/>
  <c r="Q2789" i="4"/>
  <c r="Q2788" i="4"/>
  <c r="Q2787" i="4"/>
  <c r="Q2786" i="4"/>
  <c r="Q2785" i="4"/>
  <c r="Q2784" i="4"/>
  <c r="Q2783" i="4"/>
  <c r="Q2782" i="4"/>
  <c r="Q2781" i="4"/>
  <c r="Q2780" i="4"/>
  <c r="Q2779" i="4"/>
  <c r="Q2778" i="4"/>
  <c r="Q2777" i="4"/>
  <c r="Q2776" i="4"/>
  <c r="Q2775" i="4"/>
  <c r="Q2774" i="4"/>
  <c r="Q2773" i="4"/>
  <c r="Q2772" i="4"/>
  <c r="Q2771" i="4"/>
  <c r="Q2770" i="4"/>
  <c r="Q2769" i="4"/>
  <c r="Q2768" i="4"/>
  <c r="Q2767" i="4"/>
  <c r="Q2766" i="4"/>
  <c r="Q2765" i="4"/>
  <c r="Q2764" i="4"/>
  <c r="Q2763" i="4"/>
  <c r="Q2762" i="4"/>
  <c r="Q2761" i="4"/>
  <c r="Q2760" i="4"/>
  <c r="Q2759" i="4"/>
  <c r="Q2758" i="4"/>
  <c r="Q2757" i="4"/>
  <c r="Q2756" i="4"/>
  <c r="Q2755" i="4"/>
  <c r="Q2754" i="4"/>
  <c r="Q2753" i="4"/>
  <c r="Q2752" i="4"/>
  <c r="Q2751" i="4"/>
  <c r="Q2750" i="4"/>
  <c r="Q2749" i="4"/>
  <c r="Q2748" i="4"/>
  <c r="Q2747" i="4"/>
  <c r="Q2746" i="4"/>
  <c r="Q2745" i="4"/>
  <c r="Q2744" i="4"/>
  <c r="Q2743" i="4"/>
  <c r="Q2742" i="4"/>
  <c r="Q2741" i="4"/>
  <c r="Q2740" i="4"/>
  <c r="Q2739" i="4"/>
  <c r="Q2738" i="4"/>
  <c r="Q2737" i="4"/>
  <c r="Q2736" i="4"/>
  <c r="Q2735" i="4"/>
  <c r="Q2734" i="4"/>
  <c r="Q2733" i="4"/>
  <c r="Q2732" i="4"/>
  <c r="Q2731" i="4"/>
  <c r="Q2730" i="4"/>
  <c r="Q2729" i="4"/>
  <c r="Q2728" i="4"/>
  <c r="Q2727" i="4"/>
  <c r="Q2726" i="4"/>
  <c r="Q2725" i="4"/>
  <c r="Q2724" i="4"/>
  <c r="Q2723" i="4"/>
  <c r="Q2722" i="4"/>
  <c r="Q2721" i="4"/>
  <c r="Q2720" i="4"/>
  <c r="Q2719" i="4"/>
  <c r="Q2718" i="4"/>
  <c r="Q2717" i="4"/>
  <c r="Q2716" i="4"/>
  <c r="Q2715" i="4"/>
  <c r="Q2714" i="4"/>
  <c r="Q2713" i="4"/>
  <c r="Q2712" i="4"/>
  <c r="Q2711" i="4"/>
  <c r="Q2710" i="4"/>
  <c r="Q2709" i="4"/>
  <c r="Q2708" i="4"/>
  <c r="Q2707" i="4"/>
  <c r="Q2706" i="4"/>
  <c r="Q2705" i="4"/>
  <c r="Q2704" i="4"/>
  <c r="Q2703" i="4"/>
  <c r="Q2702" i="4"/>
  <c r="Q2701" i="4"/>
  <c r="Q2700" i="4"/>
  <c r="Q2699" i="4"/>
  <c r="Q2698" i="4"/>
  <c r="Q2697" i="4"/>
  <c r="Q2696" i="4"/>
  <c r="Q2695" i="4"/>
  <c r="Q2694" i="4"/>
  <c r="Q2693" i="4"/>
  <c r="Q2692" i="4"/>
  <c r="Q2691" i="4"/>
  <c r="Q2690" i="4"/>
  <c r="Q2689" i="4"/>
  <c r="Q2688" i="4"/>
  <c r="Q2687" i="4"/>
  <c r="Q2686" i="4"/>
  <c r="Q2685" i="4"/>
  <c r="Q2684" i="4"/>
  <c r="Q2683" i="4"/>
  <c r="Q2682" i="4"/>
  <c r="Q2681" i="4"/>
  <c r="Q2680" i="4"/>
  <c r="Q2679" i="4"/>
  <c r="Q2678" i="4"/>
  <c r="Q2677" i="4"/>
  <c r="Q2676" i="4"/>
  <c r="Q2675" i="4"/>
  <c r="Q2674" i="4"/>
  <c r="Q2673" i="4"/>
  <c r="Q2672" i="4"/>
  <c r="Q2671" i="4"/>
  <c r="Q2670" i="4"/>
  <c r="Q2669" i="4"/>
  <c r="Q2668" i="4"/>
  <c r="Q2667" i="4"/>
  <c r="Q2666" i="4"/>
  <c r="Q2665" i="4"/>
  <c r="Q2664" i="4"/>
  <c r="Q2663" i="4"/>
  <c r="Q2662" i="4"/>
  <c r="Q2661" i="4"/>
  <c r="Q2660" i="4"/>
  <c r="Q2659" i="4"/>
  <c r="Q2658" i="4"/>
  <c r="Q2657" i="4"/>
  <c r="Q2656" i="4"/>
  <c r="Q2655" i="4"/>
  <c r="Q2654" i="4"/>
  <c r="Q2653" i="4"/>
  <c r="Q2652" i="4"/>
  <c r="Q2651" i="4"/>
  <c r="Q2650" i="4"/>
  <c r="Q2649" i="4"/>
  <c r="Q2648" i="4"/>
  <c r="Q2647" i="4"/>
  <c r="Q2646" i="4"/>
  <c r="Q2645" i="4"/>
  <c r="Q2644" i="4"/>
  <c r="Q2643" i="4"/>
  <c r="Q2642" i="4"/>
  <c r="Q2641" i="4"/>
  <c r="Q2640" i="4"/>
  <c r="Q2639" i="4"/>
  <c r="Q2638" i="4"/>
  <c r="Q2637" i="4"/>
  <c r="Q2636" i="4"/>
  <c r="Q2635" i="4"/>
  <c r="Q2634" i="4"/>
  <c r="Q2633" i="4"/>
  <c r="Q2632" i="4"/>
  <c r="Q2631" i="4"/>
  <c r="Q2630" i="4"/>
  <c r="Q2629" i="4"/>
  <c r="Q2628" i="4"/>
  <c r="Q2627" i="4"/>
  <c r="Q2626" i="4"/>
  <c r="Q2625" i="4"/>
  <c r="Q2624" i="4"/>
  <c r="Q2623" i="4"/>
  <c r="Q2622" i="4"/>
  <c r="Q2621" i="4"/>
  <c r="Q2620" i="4"/>
  <c r="Q2619" i="4"/>
  <c r="Q2618" i="4"/>
  <c r="Q2617" i="4"/>
  <c r="Q2616" i="4"/>
  <c r="Q2615" i="4"/>
  <c r="Q2614" i="4"/>
  <c r="Q2613" i="4"/>
  <c r="Q2612" i="4"/>
  <c r="Q2611" i="4"/>
  <c r="Q2610" i="4"/>
  <c r="Q2609" i="4"/>
  <c r="Q2608" i="4"/>
  <c r="Q2607" i="4"/>
  <c r="Q2606" i="4"/>
  <c r="Q2605" i="4"/>
  <c r="Q2604" i="4"/>
  <c r="Q2603" i="4"/>
  <c r="Q2602" i="4"/>
  <c r="Q2601" i="4"/>
  <c r="Q2600" i="4"/>
  <c r="Q2599" i="4"/>
  <c r="Q2598" i="4"/>
  <c r="Q2597" i="4"/>
  <c r="Q2596" i="4"/>
  <c r="Q2595" i="4"/>
  <c r="Q2594" i="4"/>
  <c r="Q2593" i="4"/>
  <c r="Q2592" i="4"/>
  <c r="Q2591" i="4"/>
  <c r="Q2590" i="4"/>
  <c r="Q2589" i="4"/>
  <c r="Q2588" i="4"/>
  <c r="Q2587" i="4"/>
  <c r="Q2586" i="4"/>
  <c r="Q2585" i="4"/>
  <c r="Q2584" i="4"/>
  <c r="Q2583" i="4"/>
  <c r="Q2582" i="4"/>
  <c r="Q2581" i="4"/>
  <c r="Q2580" i="4"/>
  <c r="Q2579" i="4"/>
  <c r="Q2578" i="4"/>
  <c r="Q2577" i="4"/>
  <c r="Q2576" i="4"/>
  <c r="Q2575" i="4"/>
  <c r="Q2574" i="4"/>
  <c r="Q2573" i="4"/>
  <c r="Q2572" i="4"/>
  <c r="Q2571" i="4"/>
  <c r="Q2570" i="4"/>
  <c r="Q2569" i="4"/>
  <c r="Q2568" i="4"/>
  <c r="Q2567" i="4"/>
  <c r="Q2566" i="4"/>
  <c r="Q2565" i="4"/>
  <c r="Q2564" i="4"/>
  <c r="Q2563" i="4"/>
  <c r="Q2562" i="4"/>
  <c r="Q2561" i="4"/>
  <c r="Q2560" i="4"/>
  <c r="Q2559" i="4"/>
  <c r="Q2558" i="4"/>
  <c r="Q2557" i="4"/>
  <c r="Q2556" i="4"/>
  <c r="Q2555" i="4"/>
  <c r="Q2554" i="4"/>
  <c r="Q2553" i="4"/>
  <c r="Q2552" i="4"/>
  <c r="Q2551" i="4"/>
  <c r="Q2550" i="4"/>
  <c r="Q2549" i="4"/>
  <c r="Q2548" i="4"/>
  <c r="Q2547" i="4"/>
  <c r="Q2546" i="4"/>
  <c r="Q2545" i="4"/>
  <c r="Q2544" i="4"/>
  <c r="Q2543" i="4"/>
  <c r="Q2542" i="4"/>
  <c r="Q2541" i="4"/>
  <c r="Q2540" i="4"/>
  <c r="Q2539" i="4"/>
  <c r="Q2538" i="4"/>
  <c r="Q2537" i="4"/>
  <c r="Q2536" i="4"/>
  <c r="Q2535" i="4"/>
  <c r="Q2534" i="4"/>
  <c r="Q2533" i="4"/>
  <c r="Q2532" i="4"/>
  <c r="Q2531" i="4"/>
  <c r="Q2530" i="4"/>
  <c r="Q2529" i="4"/>
  <c r="Q2528" i="4"/>
  <c r="Q2527" i="4"/>
  <c r="Q2526" i="4"/>
  <c r="Q2525" i="4"/>
  <c r="Q2524" i="4"/>
  <c r="Q2523" i="4"/>
  <c r="Q2522" i="4"/>
  <c r="Q2521" i="4"/>
  <c r="Q2520" i="4"/>
  <c r="Q2519" i="4"/>
  <c r="Q2518" i="4"/>
  <c r="Q2517" i="4"/>
  <c r="Q2516" i="4"/>
  <c r="Q2515" i="4"/>
  <c r="Q2514" i="4"/>
  <c r="Q2513" i="4"/>
  <c r="Q2512" i="4"/>
  <c r="Q2511" i="4"/>
  <c r="Q2510" i="4"/>
  <c r="Q2509" i="4"/>
  <c r="Q2508" i="4"/>
  <c r="Q2507" i="4"/>
  <c r="Q2506" i="4"/>
  <c r="Q2505" i="4"/>
  <c r="Q2504" i="4"/>
  <c r="Q2503" i="4"/>
  <c r="Q2502" i="4"/>
  <c r="Q2501" i="4"/>
  <c r="Q2500" i="4"/>
  <c r="Q2499" i="4"/>
  <c r="Q2498" i="4"/>
  <c r="Q2497" i="4"/>
  <c r="Q2496" i="4"/>
  <c r="Q2495" i="4"/>
  <c r="Q2494" i="4"/>
  <c r="Q2493" i="4"/>
  <c r="Q2492" i="4"/>
  <c r="Q2491" i="4"/>
  <c r="Q2490" i="4"/>
  <c r="Q2489" i="4"/>
  <c r="Q2488" i="4"/>
  <c r="Q2487" i="4"/>
  <c r="Q2486" i="4"/>
  <c r="Q2485" i="4"/>
  <c r="Q2484" i="4"/>
  <c r="Q2483" i="4"/>
  <c r="Q2482" i="4"/>
  <c r="Q2481" i="4"/>
  <c r="Q2480" i="4"/>
  <c r="Q2479" i="4"/>
  <c r="Q2478" i="4"/>
  <c r="Q2477" i="4"/>
  <c r="Q2476" i="4"/>
  <c r="Q2475" i="4"/>
  <c r="Q2474" i="4"/>
  <c r="Q2473" i="4"/>
  <c r="Q2472" i="4"/>
  <c r="Q2471" i="4"/>
  <c r="Q2470" i="4"/>
  <c r="Q2469" i="4"/>
  <c r="Q2468" i="4"/>
  <c r="Q2467" i="4"/>
  <c r="Q2466" i="4"/>
  <c r="Q2465" i="4"/>
  <c r="Q2464" i="4"/>
  <c r="Q2463" i="4"/>
  <c r="Q2462" i="4"/>
  <c r="Q2461" i="4"/>
  <c r="Q2460" i="4"/>
  <c r="Q2459" i="4"/>
  <c r="Q2458" i="4"/>
  <c r="Q2457" i="4"/>
  <c r="Q2456" i="4"/>
  <c r="Q2455" i="4"/>
  <c r="Q2454" i="4"/>
  <c r="Q2453" i="4"/>
  <c r="Q2452" i="4"/>
  <c r="Q2451" i="4"/>
  <c r="Q2450" i="4"/>
  <c r="Q2449" i="4"/>
  <c r="Q2448" i="4"/>
  <c r="Q2447" i="4"/>
  <c r="Q2446" i="4"/>
  <c r="Q2445" i="4"/>
  <c r="Q2444" i="4"/>
  <c r="Q2443" i="4"/>
  <c r="Q2442" i="4"/>
  <c r="Q2441" i="4"/>
  <c r="Q2440" i="4"/>
  <c r="Q2439" i="4"/>
  <c r="Q2438" i="4"/>
  <c r="Q2437" i="4"/>
  <c r="Q2436" i="4"/>
  <c r="Q2435" i="4"/>
  <c r="Q2434" i="4"/>
  <c r="Q2433" i="4"/>
  <c r="Q2432" i="4"/>
  <c r="Q2431" i="4"/>
  <c r="Q2430" i="4"/>
  <c r="Q2429" i="4"/>
  <c r="Q2428" i="4"/>
  <c r="Q2427" i="4"/>
  <c r="Q2426" i="4"/>
  <c r="Q2425" i="4"/>
  <c r="Q2424" i="4"/>
  <c r="Q2423" i="4"/>
  <c r="Q2422" i="4"/>
  <c r="Q2421" i="4"/>
  <c r="Q2420" i="4"/>
  <c r="Q2419" i="4"/>
  <c r="Q2418" i="4"/>
  <c r="Q2417" i="4"/>
  <c r="Q2416" i="4"/>
  <c r="Q2415" i="4"/>
  <c r="Q2414" i="4"/>
  <c r="Q2413" i="4"/>
  <c r="Q2412" i="4"/>
  <c r="Q2411" i="4"/>
  <c r="Q2410" i="4"/>
  <c r="Q2409" i="4"/>
  <c r="Q2408" i="4"/>
  <c r="Q2407" i="4"/>
  <c r="Q2406" i="4"/>
  <c r="Q2405" i="4"/>
  <c r="Q2404" i="4"/>
  <c r="Q2403" i="4"/>
  <c r="Q2402" i="4"/>
  <c r="Q2401" i="4"/>
  <c r="Q2400" i="4"/>
  <c r="Q2399" i="4"/>
  <c r="Q2398" i="4"/>
  <c r="Q2397" i="4"/>
  <c r="Q2396" i="4"/>
  <c r="Q2395" i="4"/>
  <c r="Q2394" i="4"/>
  <c r="Q2393" i="4"/>
  <c r="Q2392" i="4"/>
  <c r="Q2391" i="4"/>
  <c r="Q2390" i="4"/>
  <c r="Q2389" i="4"/>
  <c r="Q2388" i="4"/>
  <c r="Q2387" i="4"/>
  <c r="Q2386" i="4"/>
  <c r="Q2385" i="4"/>
  <c r="Q2384" i="4"/>
  <c r="Q2383" i="4"/>
  <c r="Q2382" i="4"/>
  <c r="Q2381" i="4"/>
  <c r="Q2380" i="4"/>
  <c r="Q2379" i="4"/>
  <c r="Q2378" i="4"/>
  <c r="Q2377" i="4"/>
  <c r="Q2376" i="4"/>
  <c r="Q2375" i="4"/>
  <c r="Q2374" i="4"/>
  <c r="Q2373" i="4"/>
  <c r="Q2372" i="4"/>
  <c r="Q2371" i="4"/>
  <c r="Q2370" i="4"/>
  <c r="Q2369" i="4"/>
  <c r="Q2368" i="4"/>
  <c r="Q2367" i="4"/>
  <c r="Q2366" i="4"/>
  <c r="Q2365" i="4"/>
  <c r="Q2364" i="4"/>
  <c r="Q2363" i="4"/>
  <c r="Q2362" i="4"/>
  <c r="Q2361" i="4"/>
  <c r="Q2360" i="4"/>
  <c r="Q2359" i="4"/>
  <c r="Q2358" i="4"/>
  <c r="Q2357" i="4"/>
  <c r="Q2356" i="4"/>
  <c r="Q2355" i="4"/>
  <c r="Q2354" i="4"/>
  <c r="Q2353" i="4"/>
  <c r="Q2352" i="4"/>
  <c r="Q2351" i="4"/>
  <c r="Q2350" i="4"/>
  <c r="Q2349" i="4"/>
  <c r="Q2348" i="4"/>
  <c r="Q2347" i="4"/>
  <c r="Q2346" i="4"/>
  <c r="Q2345" i="4"/>
  <c r="Q2344" i="4"/>
  <c r="Q2343" i="4"/>
  <c r="Q2342" i="4"/>
  <c r="Q2341" i="4"/>
  <c r="Q2340" i="4"/>
  <c r="Q2339" i="4"/>
  <c r="Q2338" i="4"/>
  <c r="Q2337" i="4"/>
  <c r="Q2336" i="4"/>
  <c r="Q2335" i="4"/>
  <c r="Q2334" i="4"/>
  <c r="Q2333" i="4"/>
  <c r="Q2332" i="4"/>
  <c r="Q2331" i="4"/>
  <c r="Q2330" i="4"/>
  <c r="Q2329" i="4"/>
  <c r="Q2328" i="4"/>
  <c r="Q2327" i="4"/>
  <c r="Q2326" i="4"/>
  <c r="Q2325" i="4"/>
  <c r="Q2324" i="4"/>
  <c r="Q2323" i="4"/>
  <c r="Q2322" i="4"/>
  <c r="Q2321" i="4"/>
  <c r="Q2320" i="4"/>
  <c r="Q2319" i="4"/>
  <c r="Q2318" i="4"/>
  <c r="Q2317" i="4"/>
  <c r="Q2316" i="4"/>
  <c r="Q2315" i="4"/>
  <c r="Q2314" i="4"/>
  <c r="Q2313" i="4"/>
  <c r="Q2312" i="4"/>
  <c r="Q2311" i="4"/>
  <c r="Q2310" i="4"/>
  <c r="Q2309" i="4"/>
  <c r="Q2308" i="4"/>
  <c r="Q2307" i="4"/>
  <c r="Q2306" i="4"/>
  <c r="Q2305" i="4"/>
  <c r="Q2304" i="4"/>
  <c r="Q2303" i="4"/>
  <c r="Q2302" i="4"/>
  <c r="Q2301" i="4"/>
  <c r="Q2300" i="4"/>
  <c r="Q2299" i="4"/>
  <c r="Q2298" i="4"/>
  <c r="Q2297" i="4"/>
  <c r="Q2296" i="4"/>
  <c r="Q2295" i="4"/>
  <c r="Q2294" i="4"/>
  <c r="Q2293" i="4"/>
  <c r="Q2292" i="4"/>
  <c r="Q2291" i="4"/>
  <c r="Q2290" i="4"/>
  <c r="Q2289" i="4"/>
  <c r="Q2288" i="4"/>
  <c r="Q2287" i="4"/>
  <c r="Q2286" i="4"/>
  <c r="Q2285" i="4"/>
  <c r="Q2284" i="4"/>
  <c r="Q2283" i="4"/>
  <c r="Q2282" i="4"/>
  <c r="Q2281" i="4"/>
  <c r="Q2280" i="4"/>
  <c r="Q2279" i="4"/>
  <c r="Q2278" i="4"/>
  <c r="Q2277" i="4"/>
  <c r="Q2276" i="4"/>
  <c r="Q2275" i="4"/>
  <c r="Q2274" i="4"/>
  <c r="Q2273" i="4"/>
  <c r="Q2272" i="4"/>
  <c r="Q2271" i="4"/>
  <c r="Q2270" i="4"/>
  <c r="Q2269" i="4"/>
  <c r="Q2268" i="4"/>
  <c r="Q2267" i="4"/>
  <c r="Q2266" i="4"/>
  <c r="Q2265" i="4"/>
  <c r="Q2264" i="4"/>
  <c r="Q2263" i="4"/>
  <c r="Q2262" i="4"/>
  <c r="Q2261" i="4"/>
  <c r="Q2260" i="4"/>
  <c r="Q2259" i="4"/>
  <c r="Q2258" i="4"/>
  <c r="Q2257" i="4"/>
  <c r="Q2256" i="4"/>
  <c r="Q2255" i="4"/>
  <c r="Q2254" i="4"/>
  <c r="Q2253" i="4"/>
  <c r="Q2252" i="4"/>
  <c r="Q2251" i="4"/>
  <c r="Q2250" i="4"/>
  <c r="Q2249" i="4"/>
  <c r="Q2248" i="4"/>
  <c r="Q2247" i="4"/>
  <c r="Q2246" i="4"/>
  <c r="Q2245" i="4"/>
  <c r="Q2244" i="4"/>
  <c r="Q2243" i="4"/>
  <c r="Q2242" i="4"/>
  <c r="Q2241" i="4"/>
  <c r="Q2240" i="4"/>
  <c r="Q2239" i="4"/>
  <c r="Q2238" i="4"/>
  <c r="Q2237" i="4"/>
  <c r="Q2236" i="4"/>
  <c r="Q2235" i="4"/>
  <c r="Q2234" i="4"/>
  <c r="Q2233" i="4"/>
  <c r="Q2232" i="4"/>
  <c r="Q2231" i="4"/>
  <c r="Q2230" i="4"/>
  <c r="Q2229" i="4"/>
  <c r="Q2228" i="4"/>
  <c r="Q2227" i="4"/>
  <c r="Q2226" i="4"/>
  <c r="Q2225" i="4"/>
  <c r="Q2224" i="4"/>
  <c r="Q2223" i="4"/>
  <c r="Q2222" i="4"/>
  <c r="Q2221" i="4"/>
  <c r="Q2220" i="4"/>
  <c r="Q2219" i="4"/>
  <c r="Q2218" i="4"/>
  <c r="Q2217" i="4"/>
  <c r="Q2216" i="4"/>
  <c r="Q2215" i="4"/>
  <c r="Q2214" i="4"/>
  <c r="Q2213" i="4"/>
  <c r="Q2212" i="4"/>
  <c r="Q2211" i="4"/>
  <c r="Q2210" i="4"/>
  <c r="Q2209" i="4"/>
  <c r="Q2208" i="4"/>
  <c r="Q2207" i="4"/>
  <c r="Q2206" i="4"/>
  <c r="Q2205" i="4"/>
  <c r="Q2204" i="4"/>
  <c r="Q2203" i="4"/>
  <c r="Q2202" i="4"/>
  <c r="Q2201" i="4"/>
  <c r="Q2200" i="4"/>
  <c r="Q2199" i="4"/>
  <c r="Q2198" i="4"/>
  <c r="Q2197" i="4"/>
  <c r="Q2196" i="4"/>
  <c r="Q2195" i="4"/>
  <c r="Q2194" i="4"/>
  <c r="Q2193" i="4"/>
  <c r="Q2192" i="4"/>
  <c r="Q2191" i="4"/>
  <c r="Q2190" i="4"/>
  <c r="Q2189" i="4"/>
  <c r="Q2188" i="4"/>
  <c r="Q2187" i="4"/>
  <c r="Q2186" i="4"/>
  <c r="Q2185" i="4"/>
  <c r="Q2184" i="4"/>
  <c r="Q2183" i="4"/>
  <c r="Q2182" i="4"/>
  <c r="Q2181" i="4"/>
  <c r="Q2180" i="4"/>
  <c r="Q2179" i="4"/>
  <c r="Q2178" i="4"/>
  <c r="Q2177" i="4"/>
  <c r="Q2176" i="4"/>
  <c r="Q2175" i="4"/>
  <c r="Q2174" i="4"/>
  <c r="Q2173" i="4"/>
  <c r="Q2172" i="4"/>
  <c r="Q2171" i="4"/>
  <c r="Q2170" i="4"/>
  <c r="Q2169" i="4"/>
  <c r="Q2168" i="4"/>
  <c r="Q2167" i="4"/>
  <c r="Q2166" i="4"/>
  <c r="Q2165" i="4"/>
  <c r="Q2164" i="4"/>
  <c r="Q2163" i="4"/>
  <c r="Q2162" i="4"/>
  <c r="Q2161" i="4"/>
  <c r="Q2160" i="4"/>
  <c r="Q2159" i="4"/>
  <c r="Q2158" i="4"/>
  <c r="Q2157" i="4"/>
  <c r="Q2156" i="4"/>
  <c r="Q2155" i="4"/>
  <c r="Q2154" i="4"/>
  <c r="Q2153" i="4"/>
  <c r="Q2152" i="4"/>
  <c r="Q2151" i="4"/>
  <c r="Q2150" i="4"/>
  <c r="Q2149" i="4"/>
  <c r="Q2148" i="4"/>
  <c r="Q2147" i="4"/>
  <c r="Q2146" i="4"/>
  <c r="Q2145" i="4"/>
  <c r="Q2144" i="4"/>
  <c r="Q2143" i="4"/>
  <c r="Q2142" i="4"/>
  <c r="Q2141" i="4"/>
  <c r="Q2140" i="4"/>
  <c r="Q2139" i="4"/>
  <c r="Q2138" i="4"/>
  <c r="Q2137" i="4"/>
  <c r="Q2136" i="4"/>
  <c r="Q2135" i="4"/>
  <c r="Q2134" i="4"/>
  <c r="Q2133" i="4"/>
  <c r="Q2132" i="4"/>
  <c r="Q2131" i="4"/>
  <c r="Q2130" i="4"/>
  <c r="Q2129" i="4"/>
  <c r="Q2128" i="4"/>
  <c r="Q2127" i="4"/>
  <c r="Q2126" i="4"/>
  <c r="Q2125" i="4"/>
  <c r="Q2124" i="4"/>
  <c r="Q2123" i="4"/>
  <c r="Q2122" i="4"/>
  <c r="Q2121" i="4"/>
  <c r="Q2120" i="4"/>
  <c r="Q2119" i="4"/>
  <c r="Q2118" i="4"/>
  <c r="Q2117" i="4"/>
  <c r="Q2116" i="4"/>
  <c r="Q2115" i="4"/>
  <c r="Q2114" i="4"/>
  <c r="Q2113" i="4"/>
  <c r="Q2112" i="4"/>
  <c r="Q2111" i="4"/>
  <c r="Q2110" i="4"/>
  <c r="Q2109" i="4"/>
  <c r="Q2108" i="4"/>
  <c r="Q2107" i="4"/>
  <c r="Q2106" i="4"/>
  <c r="Q2105" i="4"/>
  <c r="Q2104" i="4"/>
  <c r="Q2103" i="4"/>
  <c r="Q2102" i="4"/>
  <c r="Q2101" i="4"/>
  <c r="Q2100" i="4"/>
  <c r="Q2099" i="4"/>
  <c r="Q2098" i="4"/>
  <c r="Q2097" i="4"/>
  <c r="Q2096" i="4"/>
  <c r="Q2095" i="4"/>
  <c r="Q2094" i="4"/>
  <c r="Q2093" i="4"/>
  <c r="Q2092" i="4"/>
  <c r="Q2091" i="4"/>
  <c r="Q2090" i="4"/>
  <c r="Q2089" i="4"/>
  <c r="Q2088" i="4"/>
  <c r="Q2087" i="4"/>
  <c r="Q2086" i="4"/>
  <c r="Q2085" i="4"/>
  <c r="Q2084" i="4"/>
  <c r="Q2083" i="4"/>
  <c r="Q2082" i="4"/>
  <c r="Q2081" i="4"/>
  <c r="Q2080" i="4"/>
  <c r="Q2079" i="4"/>
  <c r="Q2078" i="4"/>
  <c r="Q2077" i="4"/>
  <c r="Q2076" i="4"/>
  <c r="Q2075" i="4"/>
  <c r="Q2074" i="4"/>
  <c r="Q2073" i="4"/>
  <c r="Q2072" i="4"/>
  <c r="Q2071" i="4"/>
  <c r="Q2070" i="4"/>
  <c r="Q2069" i="4"/>
  <c r="Q2068" i="4"/>
  <c r="Q2067" i="4"/>
  <c r="Q2066" i="4"/>
  <c r="Q2065" i="4"/>
  <c r="Q2064" i="4"/>
  <c r="Q2063" i="4"/>
  <c r="Q2062" i="4"/>
  <c r="Q2061" i="4"/>
  <c r="Q2060" i="4"/>
  <c r="Q2059" i="4"/>
  <c r="Q2058" i="4"/>
  <c r="Q2057" i="4"/>
  <c r="Q2056" i="4"/>
  <c r="Q2055" i="4"/>
  <c r="Q2054" i="4"/>
  <c r="Q2053" i="4"/>
  <c r="Q2052" i="4"/>
  <c r="Q2051" i="4"/>
  <c r="Q2050" i="4"/>
  <c r="Q2049" i="4"/>
  <c r="Q2048" i="4"/>
  <c r="Q2047" i="4"/>
  <c r="Q2046" i="4"/>
  <c r="Q2045" i="4"/>
  <c r="Q2044" i="4"/>
  <c r="Q2043" i="4"/>
  <c r="Q2042" i="4"/>
  <c r="Q2041" i="4"/>
  <c r="Q2040" i="4"/>
  <c r="Q2039" i="4"/>
  <c r="Q2038" i="4"/>
  <c r="Q2037" i="4"/>
  <c r="Q2036" i="4"/>
  <c r="Q2035" i="4"/>
  <c r="Q2034" i="4"/>
  <c r="Q2033" i="4"/>
  <c r="Q2032" i="4"/>
  <c r="Q2031" i="4"/>
  <c r="Q2030" i="4"/>
  <c r="Q2029" i="4"/>
  <c r="Q2028" i="4"/>
  <c r="Q2027" i="4"/>
  <c r="Q2026" i="4"/>
  <c r="Q2025" i="4"/>
  <c r="Q2024" i="4"/>
  <c r="Q2023" i="4"/>
  <c r="Q2022" i="4"/>
  <c r="Q2021" i="4"/>
  <c r="Q2020" i="4"/>
  <c r="Q2019" i="4"/>
  <c r="Q2018" i="4"/>
  <c r="Q2017" i="4"/>
  <c r="Q2016" i="4"/>
  <c r="Q2015" i="4"/>
  <c r="Q2014" i="4"/>
  <c r="Q2013" i="4"/>
  <c r="Q2012" i="4"/>
  <c r="Q2011" i="4"/>
  <c r="Q2010" i="4"/>
  <c r="Q2009" i="4"/>
  <c r="Q2008" i="4"/>
  <c r="Q2007" i="4"/>
  <c r="Q2006" i="4"/>
  <c r="Q2005" i="4"/>
  <c r="Q2004" i="4"/>
  <c r="Q2003" i="4"/>
  <c r="Q2002" i="4"/>
  <c r="Q2001" i="4"/>
  <c r="Q2000" i="4"/>
  <c r="Q1999" i="4"/>
  <c r="Q1998" i="4"/>
  <c r="Q1997" i="4"/>
  <c r="Q1996" i="4"/>
  <c r="Q1995" i="4"/>
  <c r="Q1994" i="4"/>
  <c r="Q1993" i="4"/>
  <c r="Q1992" i="4"/>
  <c r="Q1991" i="4"/>
  <c r="Q1990" i="4"/>
  <c r="Q1989" i="4"/>
  <c r="Q1988" i="4"/>
  <c r="Q1987" i="4"/>
  <c r="Q1986" i="4"/>
  <c r="Q1985" i="4"/>
  <c r="Q1984" i="4"/>
  <c r="Q1983" i="4"/>
  <c r="Q1982" i="4"/>
  <c r="Q1981" i="4"/>
  <c r="Q1980" i="4"/>
  <c r="Q1979" i="4"/>
  <c r="Q1978" i="4"/>
  <c r="Q1977" i="4"/>
  <c r="Q1976" i="4"/>
  <c r="Q1975" i="4"/>
  <c r="Q1974" i="4"/>
  <c r="Q1973" i="4"/>
  <c r="Q1972" i="4"/>
  <c r="Q1971" i="4"/>
  <c r="Q1970" i="4"/>
  <c r="Q1969" i="4"/>
  <c r="Q1968" i="4"/>
  <c r="Q1967" i="4"/>
  <c r="Q1966" i="4"/>
  <c r="Q1965" i="4"/>
  <c r="Q1964" i="4"/>
  <c r="Q1963" i="4"/>
  <c r="Q1962" i="4"/>
  <c r="Q1961" i="4"/>
  <c r="Q1960" i="4"/>
  <c r="Q1959" i="4"/>
  <c r="Q1958" i="4"/>
  <c r="Q1957" i="4"/>
  <c r="Q1956" i="4"/>
  <c r="Q1955" i="4"/>
  <c r="Q1954" i="4"/>
  <c r="Q1953" i="4"/>
  <c r="Q1952" i="4"/>
  <c r="Q1951" i="4"/>
  <c r="Q1950" i="4"/>
  <c r="Q1949" i="4"/>
  <c r="Q1948" i="4"/>
  <c r="Q1947" i="4"/>
  <c r="Q1946" i="4"/>
  <c r="Q1945" i="4"/>
  <c r="Q1944" i="4"/>
  <c r="Q1943" i="4"/>
  <c r="Q1942" i="4"/>
  <c r="Q1941" i="4"/>
  <c r="Q1940" i="4"/>
  <c r="Q1939" i="4"/>
  <c r="Q1938" i="4"/>
  <c r="Q1937" i="4"/>
  <c r="Q1936" i="4"/>
  <c r="Q1935" i="4"/>
  <c r="Q1934" i="4"/>
  <c r="Q1933" i="4"/>
  <c r="Q1932" i="4"/>
  <c r="Q1931" i="4"/>
  <c r="Q1930" i="4"/>
  <c r="Q1929" i="4"/>
  <c r="Q1928" i="4"/>
  <c r="Q1927" i="4"/>
  <c r="Q1926" i="4"/>
  <c r="Q1925" i="4"/>
  <c r="Q1924" i="4"/>
  <c r="Q1923" i="4"/>
  <c r="Q1922" i="4"/>
  <c r="Q1921" i="4"/>
  <c r="Q1920" i="4"/>
  <c r="Q1919" i="4"/>
  <c r="Q1918" i="4"/>
  <c r="Q1917" i="4"/>
  <c r="Q1916" i="4"/>
  <c r="Q1915" i="4"/>
  <c r="Q1914" i="4"/>
  <c r="Q1913" i="4"/>
  <c r="Q1912" i="4"/>
  <c r="Q1911" i="4"/>
  <c r="Q1910" i="4"/>
  <c r="Q1909" i="4"/>
  <c r="Q1908" i="4"/>
  <c r="Q1907" i="4"/>
  <c r="Q1906" i="4"/>
  <c r="Q1905" i="4"/>
  <c r="Q1904" i="4"/>
  <c r="Q1903" i="4"/>
  <c r="Q1902" i="4"/>
  <c r="Q1901" i="4"/>
  <c r="Q1900" i="4"/>
  <c r="Q1899" i="4"/>
  <c r="Q1898" i="4"/>
  <c r="Q1897" i="4"/>
  <c r="Q1896" i="4"/>
  <c r="Q1895" i="4"/>
  <c r="Q1894" i="4"/>
  <c r="Q1893" i="4"/>
  <c r="Q1892" i="4"/>
  <c r="Q1891" i="4"/>
  <c r="Q1890" i="4"/>
  <c r="Q1889" i="4"/>
  <c r="Q1888" i="4"/>
  <c r="Q1887" i="4"/>
  <c r="Q1886" i="4"/>
  <c r="Q1885" i="4"/>
  <c r="Q1884" i="4"/>
  <c r="Q1883" i="4"/>
  <c r="Q1882" i="4"/>
  <c r="Q1881" i="4"/>
  <c r="Q1880" i="4"/>
  <c r="Q1879" i="4"/>
  <c r="Q1878" i="4"/>
  <c r="Q1877" i="4"/>
  <c r="Q1876" i="4"/>
  <c r="Q1875" i="4"/>
  <c r="Q1874" i="4"/>
  <c r="Q1873" i="4"/>
  <c r="Q1872" i="4"/>
  <c r="Q1871" i="4"/>
  <c r="Q1870" i="4"/>
  <c r="Q1869" i="4"/>
  <c r="Q1868" i="4"/>
  <c r="Q1867" i="4"/>
  <c r="Q1866" i="4"/>
  <c r="Q1865" i="4"/>
  <c r="Q1864" i="4"/>
  <c r="Q1863" i="4"/>
  <c r="Q1862" i="4"/>
  <c r="Q1861" i="4"/>
  <c r="Q1860" i="4"/>
  <c r="Q1859" i="4"/>
  <c r="Q1858" i="4"/>
  <c r="Q1857" i="4"/>
  <c r="Q1856" i="4"/>
  <c r="Q1855" i="4"/>
  <c r="Q1854" i="4"/>
  <c r="Q1853" i="4"/>
  <c r="Q1852" i="4"/>
  <c r="Q1851" i="4"/>
  <c r="Q1850" i="4"/>
  <c r="Q1849" i="4"/>
  <c r="Q1848" i="4"/>
  <c r="Q1847" i="4"/>
  <c r="Q1846" i="4"/>
  <c r="Q1845" i="4"/>
  <c r="Q1844" i="4"/>
  <c r="Q1843" i="4"/>
  <c r="Q1842" i="4"/>
  <c r="Q1841" i="4"/>
  <c r="Q1840" i="4"/>
  <c r="Q1839" i="4"/>
  <c r="Q1838" i="4"/>
  <c r="Q1837" i="4"/>
  <c r="Q1836" i="4"/>
  <c r="Q1835" i="4"/>
  <c r="Q1834" i="4"/>
  <c r="Q1833" i="4"/>
  <c r="Q1832" i="4"/>
  <c r="Q1831" i="4"/>
  <c r="Q1830" i="4"/>
  <c r="Q1829" i="4"/>
  <c r="Q1828" i="4"/>
  <c r="Q1827" i="4"/>
  <c r="Q1826" i="4"/>
  <c r="Q1825" i="4"/>
  <c r="Q1824" i="4"/>
  <c r="Q1823" i="4"/>
  <c r="Q1822" i="4"/>
  <c r="Q1821" i="4"/>
  <c r="Q1820" i="4"/>
  <c r="Q1819" i="4"/>
  <c r="Q1818" i="4"/>
  <c r="Q1817" i="4"/>
  <c r="Q1816" i="4"/>
  <c r="Q1815" i="4"/>
  <c r="Q1814" i="4"/>
  <c r="Q1813" i="4"/>
  <c r="Q1812" i="4"/>
  <c r="Q1811" i="4"/>
  <c r="Q1810" i="4"/>
  <c r="Q1809" i="4"/>
  <c r="Q1808" i="4"/>
  <c r="Q1807" i="4"/>
  <c r="Q1806" i="4"/>
  <c r="Q1805" i="4"/>
  <c r="Q1804" i="4"/>
  <c r="Q1803" i="4"/>
  <c r="Q1802" i="4"/>
  <c r="Q1801" i="4"/>
  <c r="Q1800" i="4"/>
  <c r="Q1799" i="4"/>
  <c r="Q1798" i="4"/>
  <c r="Q1797" i="4"/>
  <c r="Q1796" i="4"/>
  <c r="Q1795" i="4"/>
  <c r="Q1794" i="4"/>
  <c r="Q1793" i="4"/>
  <c r="Q1792" i="4"/>
  <c r="Q1791" i="4"/>
  <c r="Q1790" i="4"/>
  <c r="Q1789" i="4"/>
  <c r="Q1788" i="4"/>
  <c r="Q1787" i="4"/>
  <c r="Q1786" i="4"/>
  <c r="Q1785" i="4"/>
  <c r="Q1784" i="4"/>
  <c r="Q1783" i="4"/>
  <c r="Q1782" i="4"/>
  <c r="Q1781" i="4"/>
  <c r="Q1780" i="4"/>
  <c r="Q1779" i="4"/>
  <c r="Q1778" i="4"/>
  <c r="Q1777" i="4"/>
  <c r="Q1776" i="4"/>
  <c r="Q1775" i="4"/>
  <c r="Q1774" i="4"/>
  <c r="Q1773" i="4"/>
  <c r="Q1772" i="4"/>
  <c r="Q1771" i="4"/>
  <c r="Q1770" i="4"/>
  <c r="Q1769" i="4"/>
  <c r="Q1768" i="4"/>
  <c r="Q1767" i="4"/>
  <c r="Q1766" i="4"/>
  <c r="Q1765" i="4"/>
  <c r="Q1764" i="4"/>
  <c r="Q1763" i="4"/>
  <c r="Q1762" i="4"/>
  <c r="Q1761" i="4"/>
  <c r="Q1760" i="4"/>
  <c r="Q1759" i="4"/>
  <c r="Q1758" i="4"/>
  <c r="Q1757" i="4"/>
  <c r="Q1756" i="4"/>
  <c r="Q1755" i="4"/>
  <c r="Q1754" i="4"/>
  <c r="Q1753" i="4"/>
  <c r="Q1752" i="4"/>
  <c r="Q1751" i="4"/>
  <c r="Q1750" i="4"/>
  <c r="Q1749" i="4"/>
  <c r="Q1748" i="4"/>
  <c r="Q1747" i="4"/>
  <c r="Q1746" i="4"/>
  <c r="Q1745" i="4"/>
  <c r="Q1744" i="4"/>
  <c r="Q1743" i="4"/>
  <c r="Q1742" i="4"/>
  <c r="Q1741" i="4"/>
  <c r="Q1740" i="4"/>
  <c r="Q1739" i="4"/>
  <c r="Q1738" i="4"/>
  <c r="Q1737" i="4"/>
  <c r="Q1736" i="4"/>
  <c r="Q1735" i="4"/>
  <c r="Q1734" i="4"/>
  <c r="Q1733" i="4"/>
  <c r="Q1732" i="4"/>
  <c r="Q1731" i="4"/>
  <c r="Q1730" i="4"/>
  <c r="Q1729" i="4"/>
  <c r="Q1728" i="4"/>
  <c r="Q1727" i="4"/>
  <c r="Q1726" i="4"/>
  <c r="Q1725" i="4"/>
  <c r="Q1724" i="4"/>
  <c r="Q1723" i="4"/>
  <c r="Q1722" i="4"/>
  <c r="Q1721" i="4"/>
  <c r="Q1720" i="4"/>
  <c r="Q1719" i="4"/>
  <c r="Q1718" i="4"/>
  <c r="Q1717" i="4"/>
  <c r="Q1716" i="4"/>
  <c r="Q1715" i="4"/>
  <c r="Q1714" i="4"/>
  <c r="Q1713" i="4"/>
  <c r="Q1712" i="4"/>
  <c r="Q1711" i="4"/>
  <c r="Q1710" i="4"/>
  <c r="Q1709" i="4"/>
  <c r="Q1708" i="4"/>
  <c r="Q1707" i="4"/>
  <c r="Q1706" i="4"/>
  <c r="Q1705" i="4"/>
  <c r="Q1704" i="4"/>
  <c r="Q1703" i="4"/>
  <c r="Q1702" i="4"/>
  <c r="Q1701" i="4"/>
  <c r="Q1700" i="4"/>
  <c r="Q1699" i="4"/>
  <c r="Q1698" i="4"/>
  <c r="Q1697" i="4"/>
  <c r="Q1696" i="4"/>
  <c r="Q1695" i="4"/>
  <c r="Q1694" i="4"/>
  <c r="Q1693" i="4"/>
  <c r="Q1692" i="4"/>
  <c r="Q1691" i="4"/>
  <c r="Q1690" i="4"/>
  <c r="Q1689" i="4"/>
  <c r="Q1688" i="4"/>
  <c r="Q1687" i="4"/>
  <c r="Q1686" i="4"/>
  <c r="Q1685" i="4"/>
  <c r="Q1684" i="4"/>
  <c r="Q1683" i="4"/>
  <c r="Q1682" i="4"/>
  <c r="Q1681" i="4"/>
  <c r="Q1680" i="4"/>
  <c r="Q1679" i="4"/>
  <c r="Q1678" i="4"/>
  <c r="Q1677" i="4"/>
  <c r="Q1676" i="4"/>
  <c r="Q1675" i="4"/>
  <c r="Q1674" i="4"/>
  <c r="Q1673" i="4"/>
  <c r="Q1672" i="4"/>
  <c r="Q1671" i="4"/>
  <c r="Q1670" i="4"/>
  <c r="Q1669" i="4"/>
  <c r="Q1668" i="4"/>
  <c r="Q1667" i="4"/>
  <c r="Q1666" i="4"/>
  <c r="Q1665" i="4"/>
  <c r="Q1664" i="4"/>
  <c r="Q1663" i="4"/>
  <c r="Q1662" i="4"/>
  <c r="Q1661" i="4"/>
  <c r="Q1660" i="4"/>
  <c r="Q1659" i="4"/>
  <c r="Q1658" i="4"/>
  <c r="Q1657" i="4"/>
  <c r="Q1656" i="4"/>
  <c r="Q1655" i="4"/>
  <c r="Q1654" i="4"/>
  <c r="Q1653" i="4"/>
  <c r="Q1652" i="4"/>
  <c r="Q1651" i="4"/>
  <c r="Q1650" i="4"/>
  <c r="Q1649" i="4"/>
  <c r="Q1648" i="4"/>
  <c r="Q1647" i="4"/>
  <c r="Q1646" i="4"/>
  <c r="Q1645" i="4"/>
  <c r="Q1644" i="4"/>
  <c r="Q1643" i="4"/>
  <c r="Q1642" i="4"/>
  <c r="Q1641" i="4"/>
  <c r="Q1640" i="4"/>
  <c r="Q1639" i="4"/>
  <c r="Q1638" i="4"/>
  <c r="Q1637" i="4"/>
  <c r="Q1636" i="4"/>
  <c r="Q1635" i="4"/>
  <c r="Q1634" i="4"/>
  <c r="Q1633" i="4"/>
  <c r="Q1632" i="4"/>
  <c r="Q1631" i="4"/>
  <c r="Q1630" i="4"/>
  <c r="Q1629" i="4"/>
  <c r="Q1628" i="4"/>
  <c r="Q1627" i="4"/>
  <c r="Q1626" i="4"/>
  <c r="Q1625" i="4"/>
  <c r="Q1624" i="4"/>
  <c r="Q1623" i="4"/>
  <c r="Q1622" i="4"/>
  <c r="Q1621" i="4"/>
  <c r="Q1620" i="4"/>
  <c r="Q1619" i="4"/>
  <c r="Q1618" i="4"/>
  <c r="Q1617" i="4"/>
  <c r="Q1616" i="4"/>
  <c r="Q1615" i="4"/>
  <c r="Q1614" i="4"/>
  <c r="Q1613" i="4"/>
  <c r="Q1612" i="4"/>
  <c r="Q1611" i="4"/>
  <c r="Q1610" i="4"/>
  <c r="Q1609" i="4"/>
  <c r="Q1608" i="4"/>
  <c r="Q1607" i="4"/>
  <c r="Q1606" i="4"/>
  <c r="Q1605" i="4"/>
  <c r="Q1604" i="4"/>
  <c r="Q1603" i="4"/>
  <c r="Q1602" i="4"/>
  <c r="Q1601" i="4"/>
  <c r="Q1600" i="4"/>
  <c r="Q1599" i="4"/>
  <c r="Q1598" i="4"/>
  <c r="Q1597" i="4"/>
  <c r="Q1596" i="4"/>
  <c r="Q1595" i="4"/>
  <c r="Q1594" i="4"/>
  <c r="Q1593" i="4"/>
  <c r="Q1592" i="4"/>
  <c r="Q1591" i="4"/>
  <c r="Q1590" i="4"/>
  <c r="Q1589" i="4"/>
  <c r="Q1588" i="4"/>
  <c r="Q1587" i="4"/>
  <c r="Q1586" i="4"/>
  <c r="Q1585" i="4"/>
  <c r="Q1584" i="4"/>
  <c r="Q1583" i="4"/>
  <c r="Q1582" i="4"/>
  <c r="Q1581" i="4"/>
  <c r="Q1580" i="4"/>
  <c r="Q1579" i="4"/>
  <c r="Q1578" i="4"/>
  <c r="Q1577" i="4"/>
  <c r="Q1576" i="4"/>
  <c r="Q1575" i="4"/>
  <c r="Q1574" i="4"/>
  <c r="Q1573" i="4"/>
  <c r="Q1572" i="4"/>
  <c r="Q1571" i="4"/>
  <c r="Q1570" i="4"/>
  <c r="Q1569" i="4"/>
  <c r="Q1568" i="4"/>
  <c r="Q1567" i="4"/>
  <c r="Q1566" i="4"/>
  <c r="Q1565" i="4"/>
  <c r="Q1564" i="4"/>
  <c r="Q1563" i="4"/>
  <c r="Q1562" i="4"/>
  <c r="Q1561" i="4"/>
  <c r="Q1560" i="4"/>
  <c r="Q1559" i="4"/>
  <c r="Q1558" i="4"/>
  <c r="Q1557" i="4"/>
  <c r="Q1556" i="4"/>
  <c r="Q1555" i="4"/>
  <c r="Q1554" i="4"/>
  <c r="Q1553" i="4"/>
  <c r="Q1552" i="4"/>
  <c r="Q1551" i="4"/>
  <c r="Q1550" i="4"/>
  <c r="Q1549" i="4"/>
  <c r="Q1548" i="4"/>
  <c r="Q1547" i="4"/>
  <c r="Q1546" i="4"/>
  <c r="Q1545" i="4"/>
  <c r="Q1544" i="4"/>
  <c r="Q1543" i="4"/>
  <c r="Q1542" i="4"/>
  <c r="Q1541" i="4"/>
  <c r="Q1540" i="4"/>
  <c r="Q1539" i="4"/>
  <c r="Q1538" i="4"/>
  <c r="Q1537" i="4"/>
  <c r="Q1536" i="4"/>
  <c r="Q1535" i="4"/>
  <c r="Q1534" i="4"/>
  <c r="Q1533" i="4"/>
  <c r="Q1532" i="4"/>
  <c r="Q1531" i="4"/>
  <c r="Q1530" i="4"/>
  <c r="Q1529" i="4"/>
  <c r="Q1528" i="4"/>
  <c r="Q1527" i="4"/>
  <c r="Q1526" i="4"/>
  <c r="Q1525" i="4"/>
  <c r="Q1524" i="4"/>
  <c r="Q1523" i="4"/>
  <c r="Q1522" i="4"/>
  <c r="Q1521" i="4"/>
  <c r="Q1520" i="4"/>
  <c r="Q1519" i="4"/>
  <c r="Q1518" i="4"/>
  <c r="Q1517" i="4"/>
  <c r="Q1516" i="4"/>
  <c r="Q1515" i="4"/>
  <c r="Q1514" i="4"/>
  <c r="Q1513" i="4"/>
  <c r="Q1512" i="4"/>
  <c r="Q1511" i="4"/>
  <c r="Q1510" i="4"/>
  <c r="Q1509" i="4"/>
  <c r="Q1508" i="4"/>
  <c r="Q1507" i="4"/>
  <c r="Q1506" i="4"/>
  <c r="Q1505" i="4"/>
  <c r="Q1504" i="4"/>
  <c r="Q1503" i="4"/>
  <c r="Q1502" i="4"/>
  <c r="Q1501" i="4"/>
  <c r="Q1500" i="4"/>
  <c r="Q1499" i="4"/>
  <c r="Q1498" i="4"/>
  <c r="Q1497" i="4"/>
  <c r="Q1496" i="4"/>
  <c r="Q1495" i="4"/>
  <c r="Q1494" i="4"/>
  <c r="Q1493" i="4"/>
  <c r="Q1492" i="4"/>
  <c r="Q1491" i="4"/>
  <c r="Q1490" i="4"/>
  <c r="Q1489" i="4"/>
  <c r="Q1488" i="4"/>
  <c r="Q1487" i="4"/>
  <c r="Q1486" i="4"/>
  <c r="Q1485" i="4"/>
  <c r="Q1484" i="4"/>
  <c r="Q1483" i="4"/>
  <c r="Q1482" i="4"/>
  <c r="Q1481" i="4"/>
  <c r="Q1480" i="4"/>
  <c r="Q1479" i="4"/>
  <c r="Q1478" i="4"/>
  <c r="Q1477" i="4"/>
  <c r="Q1476" i="4"/>
  <c r="Q1475" i="4"/>
  <c r="Q1474" i="4"/>
  <c r="Q1473" i="4"/>
  <c r="Q1472" i="4"/>
  <c r="Q1471" i="4"/>
  <c r="Q1470" i="4"/>
  <c r="Q1469" i="4"/>
  <c r="Q1468" i="4"/>
  <c r="Q1467" i="4"/>
  <c r="Q1466" i="4"/>
  <c r="Q1465" i="4"/>
  <c r="Q1464" i="4"/>
  <c r="Q1463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K4" i="4"/>
  <c r="AJ7" i="4"/>
  <c r="AJ6" i="4"/>
  <c r="AK6" i="4" s="1"/>
  <c r="AJ5" i="4"/>
  <c r="AK5" i="4" s="1"/>
  <c r="AJ4" i="4"/>
  <c r="AJ3" i="4"/>
  <c r="AK3" i="4" s="1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169" i="3"/>
  <c r="DZ169" i="3"/>
  <c r="DY169" i="3"/>
  <c r="EA168" i="3"/>
  <c r="DZ168" i="3"/>
  <c r="DY168" i="3"/>
  <c r="EA167" i="3"/>
  <c r="DZ167" i="3"/>
  <c r="DY167" i="3"/>
  <c r="EA166" i="3"/>
  <c r="DZ166" i="3"/>
  <c r="DY166" i="3"/>
  <c r="EA165" i="3"/>
  <c r="DZ165" i="3"/>
  <c r="DY165" i="3"/>
  <c r="EA164" i="3"/>
  <c r="DZ164" i="3"/>
  <c r="DY164" i="3"/>
  <c r="EA163" i="3"/>
  <c r="DZ163" i="3"/>
  <c r="DY163" i="3"/>
  <c r="EA160" i="3"/>
  <c r="DZ160" i="3"/>
  <c r="DY160" i="3"/>
  <c r="EA159" i="3"/>
  <c r="DZ159" i="3"/>
  <c r="DY159" i="3"/>
  <c r="EA158" i="3"/>
  <c r="DZ158" i="3"/>
  <c r="DY158" i="3"/>
  <c r="EA157" i="3"/>
  <c r="DZ157" i="3"/>
  <c r="DY157" i="3"/>
  <c r="EA156" i="3"/>
  <c r="DZ156" i="3"/>
  <c r="DY156" i="3"/>
  <c r="EA155" i="3"/>
  <c r="DZ155" i="3"/>
  <c r="DY155" i="3"/>
  <c r="EA154" i="3"/>
  <c r="DZ154" i="3"/>
  <c r="DY154" i="3"/>
  <c r="EA153" i="3"/>
  <c r="DZ153" i="3"/>
  <c r="DY153" i="3"/>
  <c r="EA152" i="3"/>
  <c r="DZ152" i="3"/>
  <c r="DY152" i="3"/>
  <c r="EA151" i="3"/>
  <c r="DZ151" i="3"/>
  <c r="DY151" i="3"/>
  <c r="EA148" i="3"/>
  <c r="DZ148" i="3"/>
  <c r="DY148" i="3"/>
  <c r="EA147" i="3"/>
  <c r="DZ147" i="3"/>
  <c r="DY147" i="3"/>
  <c r="EA146" i="3"/>
  <c r="DZ146" i="3"/>
  <c r="DY146" i="3"/>
  <c r="EA145" i="3"/>
  <c r="DZ145" i="3"/>
  <c r="DY145" i="3"/>
  <c r="EA144" i="3"/>
  <c r="DZ144" i="3"/>
  <c r="DY144" i="3"/>
  <c r="EA143" i="3"/>
  <c r="DZ143" i="3"/>
  <c r="DY143" i="3"/>
  <c r="EA142" i="3"/>
  <c r="DZ142" i="3"/>
  <c r="DY142" i="3"/>
  <c r="EA139" i="3"/>
  <c r="DZ139" i="3"/>
  <c r="DY139" i="3"/>
  <c r="EA138" i="3"/>
  <c r="DZ138" i="3"/>
  <c r="DY138" i="3"/>
  <c r="EA137" i="3"/>
  <c r="DZ137" i="3"/>
  <c r="DY137" i="3"/>
  <c r="EA136" i="3"/>
  <c r="DZ136" i="3"/>
  <c r="DY136" i="3"/>
  <c r="EA135" i="3"/>
  <c r="DZ135" i="3"/>
  <c r="DY135" i="3"/>
  <c r="EA134" i="3"/>
  <c r="DZ134" i="3"/>
  <c r="DY134" i="3"/>
  <c r="EA133" i="3"/>
  <c r="DZ133" i="3"/>
  <c r="DY133" i="3"/>
  <c r="EA130" i="3"/>
  <c r="DZ130" i="3"/>
  <c r="DY130" i="3"/>
  <c r="EA129" i="3"/>
  <c r="DZ129" i="3"/>
  <c r="DY129" i="3"/>
  <c r="EA128" i="3"/>
  <c r="DZ128" i="3"/>
  <c r="DY128" i="3"/>
  <c r="EA127" i="3"/>
  <c r="DZ127" i="3"/>
  <c r="DY127" i="3"/>
  <c r="EA126" i="3"/>
  <c r="DZ126" i="3"/>
  <c r="DY126" i="3"/>
  <c r="EA125" i="3"/>
  <c r="DZ125" i="3"/>
  <c r="DY125" i="3"/>
  <c r="EA124" i="3"/>
  <c r="DZ124" i="3"/>
  <c r="DY124" i="3"/>
  <c r="EA121" i="3"/>
  <c r="DZ121" i="3"/>
  <c r="DY121" i="3"/>
  <c r="EA120" i="3"/>
  <c r="DZ120" i="3"/>
  <c r="DY120" i="3"/>
  <c r="EA119" i="3"/>
  <c r="DZ119" i="3"/>
  <c r="DY119" i="3"/>
  <c r="EA118" i="3"/>
  <c r="DZ118" i="3"/>
  <c r="DY118" i="3"/>
  <c r="EA117" i="3"/>
  <c r="DZ117" i="3"/>
  <c r="DY117" i="3"/>
  <c r="EA116" i="3"/>
  <c r="DZ116" i="3"/>
  <c r="DY116" i="3"/>
  <c r="EA115" i="3"/>
  <c r="DZ115" i="3"/>
  <c r="DY115" i="3"/>
  <c r="EA114" i="3"/>
  <c r="DZ114" i="3"/>
  <c r="DY114" i="3"/>
  <c r="EA111" i="3"/>
  <c r="DZ111" i="3"/>
  <c r="DY111" i="3"/>
  <c r="EA110" i="3"/>
  <c r="DZ110" i="3"/>
  <c r="DY110" i="3"/>
  <c r="EA109" i="3"/>
  <c r="DZ109" i="3"/>
  <c r="DY109" i="3"/>
  <c r="EA108" i="3"/>
  <c r="DZ108" i="3"/>
  <c r="DY108" i="3"/>
  <c r="EA107" i="3"/>
  <c r="DZ107" i="3"/>
  <c r="DY107" i="3"/>
  <c r="EA106" i="3"/>
  <c r="DZ106" i="3"/>
  <c r="DY106" i="3"/>
  <c r="EA105" i="3"/>
  <c r="DZ105" i="3"/>
  <c r="DY105" i="3"/>
  <c r="EA104" i="3"/>
  <c r="DZ104" i="3"/>
  <c r="DY104" i="3"/>
  <c r="EA101" i="3"/>
  <c r="DZ101" i="3"/>
  <c r="DY101" i="3"/>
  <c r="EA100" i="3"/>
  <c r="DZ100" i="3"/>
  <c r="DY100" i="3"/>
  <c r="EA99" i="3"/>
  <c r="DZ99" i="3"/>
  <c r="DY99" i="3"/>
  <c r="EA98" i="3"/>
  <c r="DZ98" i="3"/>
  <c r="DY98" i="3"/>
  <c r="EA97" i="3"/>
  <c r="DZ97" i="3"/>
  <c r="DY97" i="3"/>
  <c r="EA96" i="3"/>
  <c r="DZ96" i="3"/>
  <c r="DY96" i="3"/>
  <c r="EA95" i="3"/>
  <c r="DZ95" i="3"/>
  <c r="DY95" i="3"/>
  <c r="EA94" i="3"/>
  <c r="DZ94" i="3"/>
  <c r="DY94" i="3"/>
  <c r="EA93" i="3"/>
  <c r="DZ93" i="3"/>
  <c r="DY93" i="3"/>
  <c r="EA90" i="3"/>
  <c r="DZ90" i="3"/>
  <c r="DY90" i="3"/>
  <c r="EA89" i="3"/>
  <c r="DZ89" i="3"/>
  <c r="DY89" i="3"/>
  <c r="EA88" i="3"/>
  <c r="DZ88" i="3"/>
  <c r="DY88" i="3"/>
  <c r="EA87" i="3"/>
  <c r="DZ87" i="3"/>
  <c r="DY87" i="3"/>
  <c r="EA86" i="3"/>
  <c r="DZ86" i="3"/>
  <c r="DY86" i="3"/>
  <c r="EA85" i="3"/>
  <c r="DZ85" i="3"/>
  <c r="DY85" i="3"/>
  <c r="EA84" i="3"/>
  <c r="DZ84" i="3"/>
  <c r="DY84" i="3"/>
  <c r="EA83" i="3"/>
  <c r="DZ83" i="3"/>
  <c r="DY83" i="3"/>
  <c r="EA79" i="3"/>
  <c r="DZ79" i="3"/>
  <c r="DY79" i="3"/>
  <c r="EA78" i="3"/>
  <c r="DZ78" i="3"/>
  <c r="DY78" i="3"/>
  <c r="EA77" i="3"/>
  <c r="DZ77" i="3"/>
  <c r="DY77" i="3"/>
  <c r="EA76" i="3"/>
  <c r="DZ76" i="3"/>
  <c r="DY76" i="3"/>
  <c r="EA75" i="3"/>
  <c r="DZ75" i="3"/>
  <c r="DY75" i="3"/>
  <c r="EA74" i="3"/>
  <c r="DZ74" i="3"/>
  <c r="DY74" i="3"/>
  <c r="EA73" i="3"/>
  <c r="DZ73" i="3"/>
  <c r="DY73" i="3"/>
  <c r="EA72" i="3"/>
  <c r="DZ72" i="3"/>
  <c r="DY72" i="3"/>
  <c r="EA69" i="3"/>
  <c r="DZ69" i="3"/>
  <c r="DY69" i="3"/>
  <c r="EA68" i="3"/>
  <c r="DZ68" i="3"/>
  <c r="DY68" i="3"/>
  <c r="EA67" i="3"/>
  <c r="DZ67" i="3"/>
  <c r="DY67" i="3"/>
  <c r="EA66" i="3"/>
  <c r="DZ66" i="3"/>
  <c r="DY66" i="3"/>
  <c r="EA65" i="3"/>
  <c r="DZ65" i="3"/>
  <c r="DY65" i="3"/>
  <c r="EA64" i="3"/>
  <c r="DZ64" i="3"/>
  <c r="DY64" i="3"/>
  <c r="EA63" i="3"/>
  <c r="DZ63" i="3"/>
  <c r="DY63" i="3"/>
  <c r="EA62" i="3"/>
  <c r="DZ62" i="3"/>
  <c r="DY62" i="3"/>
  <c r="EA61" i="3"/>
  <c r="DZ61" i="3"/>
  <c r="DY61" i="3"/>
  <c r="EA57" i="3"/>
  <c r="DZ57" i="3"/>
  <c r="DY57" i="3"/>
  <c r="EA56" i="3"/>
  <c r="DZ56" i="3"/>
  <c r="DY56" i="3"/>
  <c r="EA55" i="3"/>
  <c r="DZ55" i="3"/>
  <c r="DY55" i="3"/>
  <c r="EA54" i="3"/>
  <c r="DZ54" i="3"/>
  <c r="DY54" i="3"/>
  <c r="EA53" i="3"/>
  <c r="DZ53" i="3"/>
  <c r="DY53" i="3"/>
  <c r="EA52" i="3"/>
  <c r="DZ52" i="3"/>
  <c r="DY52" i="3"/>
  <c r="EA51" i="3"/>
  <c r="DZ51" i="3"/>
  <c r="DY51" i="3"/>
  <c r="EA50" i="3"/>
  <c r="DZ50" i="3"/>
  <c r="DY50" i="3"/>
  <c r="EA47" i="3"/>
  <c r="DZ47" i="3"/>
  <c r="DY47" i="3"/>
  <c r="EA46" i="3"/>
  <c r="DZ46" i="3"/>
  <c r="DY46" i="3"/>
  <c r="EA45" i="3"/>
  <c r="DZ45" i="3"/>
  <c r="DY45" i="3"/>
  <c r="EA44" i="3"/>
  <c r="DZ44" i="3"/>
  <c r="DY44" i="3"/>
  <c r="EA43" i="3"/>
  <c r="DZ43" i="3"/>
  <c r="DY43" i="3"/>
  <c r="EA42" i="3"/>
  <c r="DZ42" i="3"/>
  <c r="DY42" i="3"/>
  <c r="EA41" i="3"/>
  <c r="DZ41" i="3"/>
  <c r="DY41" i="3"/>
  <c r="EA40" i="3"/>
  <c r="DZ40" i="3"/>
  <c r="DY40" i="3"/>
  <c r="EA39" i="3"/>
  <c r="DZ39" i="3"/>
  <c r="DY39" i="3"/>
  <c r="EA38" i="3"/>
  <c r="DZ38" i="3"/>
  <c r="DY38" i="3"/>
  <c r="EA35" i="3"/>
  <c r="DZ35" i="3"/>
  <c r="DY35" i="3"/>
  <c r="EA34" i="3"/>
  <c r="DZ34" i="3"/>
  <c r="DY34" i="3"/>
  <c r="EA33" i="3"/>
  <c r="DZ33" i="3"/>
  <c r="DY33" i="3"/>
  <c r="EA32" i="3"/>
  <c r="DZ32" i="3"/>
  <c r="DY32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3" i="3"/>
  <c r="DZ23" i="3"/>
  <c r="DY23" i="3"/>
  <c r="EA22" i="3"/>
  <c r="DZ22" i="3"/>
  <c r="DY22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DY14" i="3"/>
  <c r="EA11" i="3"/>
  <c r="DZ11" i="3"/>
  <c r="DY11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CV4" i="2" s="1"/>
  <c r="DZ3" i="3"/>
  <c r="DY3" i="3"/>
  <c r="EA2" i="3"/>
  <c r="DZ2" i="3"/>
  <c r="CV3" i="2" s="1"/>
  <c r="DY2" i="3"/>
  <c r="CV2" i="2" s="1"/>
  <c r="DX169" i="3"/>
  <c r="DW169" i="3"/>
  <c r="DV169" i="3"/>
  <c r="DX168" i="3"/>
  <c r="DW168" i="3"/>
  <c r="DV168" i="3"/>
  <c r="DX167" i="3"/>
  <c r="DW167" i="3"/>
  <c r="DV167" i="3"/>
  <c r="DX166" i="3"/>
  <c r="DW166" i="3"/>
  <c r="DV166" i="3"/>
  <c r="DX165" i="3"/>
  <c r="DW165" i="3"/>
  <c r="DV165" i="3"/>
  <c r="DX164" i="3"/>
  <c r="DW164" i="3"/>
  <c r="DV164" i="3"/>
  <c r="DX163" i="3"/>
  <c r="DW163" i="3"/>
  <c r="DV163" i="3"/>
  <c r="DX160" i="3"/>
  <c r="DW160" i="3"/>
  <c r="DV160" i="3"/>
  <c r="DX159" i="3"/>
  <c r="DW159" i="3"/>
  <c r="DV159" i="3"/>
  <c r="DX158" i="3"/>
  <c r="DW158" i="3"/>
  <c r="DV158" i="3"/>
  <c r="DX157" i="3"/>
  <c r="DW157" i="3"/>
  <c r="DV157" i="3"/>
  <c r="DX156" i="3"/>
  <c r="DW156" i="3"/>
  <c r="DV156" i="3"/>
  <c r="DX155" i="3"/>
  <c r="DW155" i="3"/>
  <c r="DV155" i="3"/>
  <c r="DX154" i="3"/>
  <c r="DW154" i="3"/>
  <c r="DV154" i="3"/>
  <c r="DX153" i="3"/>
  <c r="DW153" i="3"/>
  <c r="DV153" i="3"/>
  <c r="DX152" i="3"/>
  <c r="DW152" i="3"/>
  <c r="DV152" i="3"/>
  <c r="DX151" i="3"/>
  <c r="DW151" i="3"/>
  <c r="DV151" i="3"/>
  <c r="DX148" i="3"/>
  <c r="DW148" i="3"/>
  <c r="DV148" i="3"/>
  <c r="DX147" i="3"/>
  <c r="DW147" i="3"/>
  <c r="DV147" i="3"/>
  <c r="DX146" i="3"/>
  <c r="DW146" i="3"/>
  <c r="DV146" i="3"/>
  <c r="DX145" i="3"/>
  <c r="DW145" i="3"/>
  <c r="DV145" i="3"/>
  <c r="DX144" i="3"/>
  <c r="DW144" i="3"/>
  <c r="DV144" i="3"/>
  <c r="DX143" i="3"/>
  <c r="DW143" i="3"/>
  <c r="DV143" i="3"/>
  <c r="DX142" i="3"/>
  <c r="DW142" i="3"/>
  <c r="DV142" i="3"/>
  <c r="DX139" i="3"/>
  <c r="DW139" i="3"/>
  <c r="DV139" i="3"/>
  <c r="DX138" i="3"/>
  <c r="DW138" i="3"/>
  <c r="DV138" i="3"/>
  <c r="DX137" i="3"/>
  <c r="DW137" i="3"/>
  <c r="DV137" i="3"/>
  <c r="DX136" i="3"/>
  <c r="DW136" i="3"/>
  <c r="DV136" i="3"/>
  <c r="DX135" i="3"/>
  <c r="DW135" i="3"/>
  <c r="DV135" i="3"/>
  <c r="DX134" i="3"/>
  <c r="DW134" i="3"/>
  <c r="DV134" i="3"/>
  <c r="DX133" i="3"/>
  <c r="DW133" i="3"/>
  <c r="DV133" i="3"/>
  <c r="DX130" i="3"/>
  <c r="DW130" i="3"/>
  <c r="DV130" i="3"/>
  <c r="DX129" i="3"/>
  <c r="DW129" i="3"/>
  <c r="DV129" i="3"/>
  <c r="DX128" i="3"/>
  <c r="DW128" i="3"/>
  <c r="DV128" i="3"/>
  <c r="DX127" i="3"/>
  <c r="DW127" i="3"/>
  <c r="DV127" i="3"/>
  <c r="DX126" i="3"/>
  <c r="DW126" i="3"/>
  <c r="DV126" i="3"/>
  <c r="DX125" i="3"/>
  <c r="DW125" i="3"/>
  <c r="DV125" i="3"/>
  <c r="DX124" i="3"/>
  <c r="DW124" i="3"/>
  <c r="DV124" i="3"/>
  <c r="DX121" i="3"/>
  <c r="DW121" i="3"/>
  <c r="DV121" i="3"/>
  <c r="DX120" i="3"/>
  <c r="DW120" i="3"/>
  <c r="DV120" i="3"/>
  <c r="DX119" i="3"/>
  <c r="DW119" i="3"/>
  <c r="DV119" i="3"/>
  <c r="DX118" i="3"/>
  <c r="DW118" i="3"/>
  <c r="DV118" i="3"/>
  <c r="DX117" i="3"/>
  <c r="DW117" i="3"/>
  <c r="DV117" i="3"/>
  <c r="DX116" i="3"/>
  <c r="DW116" i="3"/>
  <c r="DV116" i="3"/>
  <c r="DX115" i="3"/>
  <c r="DW115" i="3"/>
  <c r="DV115" i="3"/>
  <c r="DX114" i="3"/>
  <c r="DW114" i="3"/>
  <c r="DV114" i="3"/>
  <c r="DX111" i="3"/>
  <c r="DW111" i="3"/>
  <c r="DV111" i="3"/>
  <c r="DX110" i="3"/>
  <c r="DW110" i="3"/>
  <c r="DV110" i="3"/>
  <c r="DX109" i="3"/>
  <c r="DW109" i="3"/>
  <c r="DV109" i="3"/>
  <c r="DX108" i="3"/>
  <c r="DW108" i="3"/>
  <c r="DV108" i="3"/>
  <c r="DX107" i="3"/>
  <c r="DW107" i="3"/>
  <c r="DV107" i="3"/>
  <c r="DX106" i="3"/>
  <c r="DW106" i="3"/>
  <c r="DV106" i="3"/>
  <c r="DX105" i="3"/>
  <c r="DW105" i="3"/>
  <c r="DV105" i="3"/>
  <c r="DX104" i="3"/>
  <c r="DW104" i="3"/>
  <c r="DV104" i="3"/>
  <c r="DX101" i="3"/>
  <c r="DW101" i="3"/>
  <c r="DV101" i="3"/>
  <c r="DX100" i="3"/>
  <c r="DW100" i="3"/>
  <c r="DV100" i="3"/>
  <c r="DX99" i="3"/>
  <c r="DW99" i="3"/>
  <c r="DV99" i="3"/>
  <c r="DX98" i="3"/>
  <c r="DW98" i="3"/>
  <c r="DV98" i="3"/>
  <c r="DX97" i="3"/>
  <c r="DW97" i="3"/>
  <c r="DV97" i="3"/>
  <c r="DX96" i="3"/>
  <c r="DW96" i="3"/>
  <c r="DV96" i="3"/>
  <c r="DX95" i="3"/>
  <c r="DW95" i="3"/>
  <c r="DV95" i="3"/>
  <c r="DX94" i="3"/>
  <c r="DW94" i="3"/>
  <c r="DV94" i="3"/>
  <c r="DX93" i="3"/>
  <c r="DW93" i="3"/>
  <c r="DV93" i="3"/>
  <c r="DX90" i="3"/>
  <c r="DW90" i="3"/>
  <c r="DV90" i="3"/>
  <c r="DX89" i="3"/>
  <c r="DW89" i="3"/>
  <c r="DV89" i="3"/>
  <c r="DX88" i="3"/>
  <c r="DW88" i="3"/>
  <c r="DV88" i="3"/>
  <c r="DX87" i="3"/>
  <c r="DW87" i="3"/>
  <c r="DV87" i="3"/>
  <c r="DX86" i="3"/>
  <c r="DW86" i="3"/>
  <c r="DV86" i="3"/>
  <c r="DX85" i="3"/>
  <c r="DW85" i="3"/>
  <c r="DV85" i="3"/>
  <c r="DX84" i="3"/>
  <c r="DW84" i="3"/>
  <c r="DV84" i="3"/>
  <c r="DX83" i="3"/>
  <c r="DW83" i="3"/>
  <c r="DV83" i="3"/>
  <c r="DX80" i="3"/>
  <c r="DW80" i="3"/>
  <c r="DV80" i="3"/>
  <c r="DX79" i="3"/>
  <c r="DW79" i="3"/>
  <c r="DV79" i="3"/>
  <c r="DX78" i="3"/>
  <c r="DW78" i="3"/>
  <c r="DV78" i="3"/>
  <c r="DX77" i="3"/>
  <c r="DW77" i="3"/>
  <c r="DV77" i="3"/>
  <c r="DX76" i="3"/>
  <c r="DW76" i="3"/>
  <c r="DV76" i="3"/>
  <c r="DX75" i="3"/>
  <c r="DW75" i="3"/>
  <c r="DV75" i="3"/>
  <c r="DX74" i="3"/>
  <c r="DW74" i="3"/>
  <c r="DV74" i="3"/>
  <c r="DX73" i="3"/>
  <c r="DW73" i="3"/>
  <c r="DV73" i="3"/>
  <c r="DX72" i="3"/>
  <c r="DW72" i="3"/>
  <c r="DV72" i="3"/>
  <c r="DX69" i="3"/>
  <c r="DW69" i="3"/>
  <c r="DV69" i="3"/>
  <c r="DX68" i="3"/>
  <c r="DW68" i="3"/>
  <c r="DV68" i="3"/>
  <c r="DX67" i="3"/>
  <c r="DW67" i="3"/>
  <c r="DV67" i="3"/>
  <c r="DX66" i="3"/>
  <c r="DW66" i="3"/>
  <c r="DV66" i="3"/>
  <c r="DX65" i="3"/>
  <c r="DW65" i="3"/>
  <c r="DV65" i="3"/>
  <c r="DX64" i="3"/>
  <c r="DW64" i="3"/>
  <c r="DV64" i="3"/>
  <c r="DX63" i="3"/>
  <c r="DW63" i="3"/>
  <c r="DV63" i="3"/>
  <c r="DX62" i="3"/>
  <c r="DW62" i="3"/>
  <c r="DV62" i="3"/>
  <c r="DX61" i="3"/>
  <c r="DW61" i="3"/>
  <c r="DV61" i="3"/>
  <c r="DX58" i="3"/>
  <c r="DW58" i="3"/>
  <c r="DV58" i="3"/>
  <c r="DX57" i="3"/>
  <c r="DW57" i="3"/>
  <c r="DV57" i="3"/>
  <c r="DX56" i="3"/>
  <c r="DW56" i="3"/>
  <c r="DV56" i="3"/>
  <c r="DX55" i="3"/>
  <c r="DW55" i="3"/>
  <c r="DV55" i="3"/>
  <c r="DX54" i="3"/>
  <c r="DW54" i="3"/>
  <c r="DV54" i="3"/>
  <c r="DX53" i="3"/>
  <c r="DW53" i="3"/>
  <c r="DV53" i="3"/>
  <c r="DX52" i="3"/>
  <c r="DW52" i="3"/>
  <c r="DV52" i="3"/>
  <c r="DX51" i="3"/>
  <c r="DW51" i="3"/>
  <c r="DV51" i="3"/>
  <c r="DX50" i="3"/>
  <c r="DW50" i="3"/>
  <c r="DV50" i="3"/>
  <c r="DX47" i="3"/>
  <c r="DW47" i="3"/>
  <c r="DV47" i="3"/>
  <c r="DX46" i="3"/>
  <c r="DW46" i="3"/>
  <c r="DV46" i="3"/>
  <c r="DX45" i="3"/>
  <c r="DW45" i="3"/>
  <c r="DV45" i="3"/>
  <c r="DX44" i="3"/>
  <c r="DW44" i="3"/>
  <c r="DV44" i="3"/>
  <c r="DX43" i="3"/>
  <c r="DW43" i="3"/>
  <c r="DV43" i="3"/>
  <c r="DX42" i="3"/>
  <c r="DW42" i="3"/>
  <c r="DV42" i="3"/>
  <c r="DX41" i="3"/>
  <c r="DW41" i="3"/>
  <c r="DV41" i="3"/>
  <c r="DX40" i="3"/>
  <c r="DW40" i="3"/>
  <c r="DV40" i="3"/>
  <c r="DX39" i="3"/>
  <c r="DW39" i="3"/>
  <c r="DV39" i="3"/>
  <c r="DX38" i="3"/>
  <c r="DW38" i="3"/>
  <c r="DV38" i="3"/>
  <c r="DX35" i="3"/>
  <c r="DW35" i="3"/>
  <c r="DV35" i="3"/>
  <c r="DX34" i="3"/>
  <c r="DW34" i="3"/>
  <c r="DV34" i="3"/>
  <c r="DX33" i="3"/>
  <c r="DW33" i="3"/>
  <c r="DV33" i="3"/>
  <c r="DX32" i="3"/>
  <c r="DW32" i="3"/>
  <c r="DV32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3" i="3"/>
  <c r="DW23" i="3"/>
  <c r="DV23" i="3"/>
  <c r="DX22" i="3"/>
  <c r="DW22" i="3"/>
  <c r="DV22" i="3"/>
  <c r="DX21" i="3"/>
  <c r="DW21" i="3"/>
  <c r="DV21" i="3"/>
  <c r="DX20" i="3"/>
  <c r="DW20" i="3"/>
  <c r="DV20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4" i="3"/>
  <c r="DW14" i="3"/>
  <c r="DV14" i="3"/>
  <c r="DX11" i="3"/>
  <c r="DW11" i="3"/>
  <c r="DV11" i="3"/>
  <c r="DX10" i="3"/>
  <c r="DW10" i="3"/>
  <c r="DV10" i="3"/>
  <c r="DX9" i="3"/>
  <c r="DW9" i="3"/>
  <c r="DV9" i="3"/>
  <c r="DX8" i="3"/>
  <c r="DW8" i="3"/>
  <c r="DV8" i="3"/>
  <c r="DX7" i="3"/>
  <c r="DW7" i="3"/>
  <c r="DV7" i="3"/>
  <c r="DX6" i="3"/>
  <c r="CS4" i="2" s="1"/>
  <c r="DW6" i="3"/>
  <c r="DV6" i="3"/>
  <c r="DX5" i="3"/>
  <c r="DW5" i="3"/>
  <c r="DV5" i="3"/>
  <c r="DX4" i="3"/>
  <c r="DW4" i="3"/>
  <c r="CS3" i="2" s="1"/>
  <c r="DV4" i="3"/>
  <c r="DX3" i="3"/>
  <c r="DW3" i="3"/>
  <c r="DV3" i="3"/>
  <c r="CS2" i="2" s="1"/>
  <c r="DX2" i="3"/>
  <c r="CR4" i="2" s="1"/>
  <c r="DW2" i="3"/>
  <c r="DV2" i="3"/>
  <c r="DU170" i="3"/>
  <c r="DT170" i="3"/>
  <c r="DS170" i="3"/>
  <c r="DU169" i="3"/>
  <c r="DT169" i="3"/>
  <c r="DS169" i="3"/>
  <c r="DU168" i="3"/>
  <c r="DT168" i="3"/>
  <c r="DS168" i="3"/>
  <c r="DU167" i="3"/>
  <c r="DT167" i="3"/>
  <c r="DS167" i="3"/>
  <c r="DU166" i="3"/>
  <c r="DT166" i="3"/>
  <c r="DS166" i="3"/>
  <c r="DU165" i="3"/>
  <c r="DT165" i="3"/>
  <c r="DS165" i="3"/>
  <c r="DU164" i="3"/>
  <c r="DT164" i="3"/>
  <c r="DS164" i="3"/>
  <c r="DU163" i="3"/>
  <c r="DT163" i="3"/>
  <c r="DS163" i="3"/>
  <c r="DU161" i="3"/>
  <c r="DT161" i="3"/>
  <c r="DS161" i="3"/>
  <c r="DU160" i="3"/>
  <c r="DT160" i="3"/>
  <c r="DS160" i="3"/>
  <c r="DU159" i="3"/>
  <c r="DT159" i="3"/>
  <c r="DS159" i="3"/>
  <c r="DU158" i="3"/>
  <c r="DT158" i="3"/>
  <c r="DS158" i="3"/>
  <c r="DU157" i="3"/>
  <c r="DT157" i="3"/>
  <c r="DS157" i="3"/>
  <c r="DU156" i="3"/>
  <c r="DT156" i="3"/>
  <c r="DS156" i="3"/>
  <c r="DU155" i="3"/>
  <c r="DT155" i="3"/>
  <c r="DS155" i="3"/>
  <c r="DU154" i="3"/>
  <c r="DT154" i="3"/>
  <c r="DS154" i="3"/>
  <c r="DU153" i="3"/>
  <c r="DT153" i="3"/>
  <c r="DS153" i="3"/>
  <c r="DU152" i="3"/>
  <c r="DT152" i="3"/>
  <c r="DS152" i="3"/>
  <c r="DU151" i="3"/>
  <c r="DT151" i="3"/>
  <c r="DS151" i="3"/>
  <c r="DU149" i="3"/>
  <c r="DT149" i="3"/>
  <c r="DS149" i="3"/>
  <c r="DU148" i="3"/>
  <c r="DT148" i="3"/>
  <c r="DS148" i="3"/>
  <c r="DU147" i="3"/>
  <c r="DT147" i="3"/>
  <c r="DS147" i="3"/>
  <c r="DU146" i="3"/>
  <c r="DT146" i="3"/>
  <c r="DS146" i="3"/>
  <c r="DU145" i="3"/>
  <c r="DT145" i="3"/>
  <c r="DS145" i="3"/>
  <c r="DU144" i="3"/>
  <c r="DT144" i="3"/>
  <c r="DS144" i="3"/>
  <c r="DU143" i="3"/>
  <c r="DT143" i="3"/>
  <c r="DS143" i="3"/>
  <c r="DU142" i="3"/>
  <c r="DT142" i="3"/>
  <c r="DS142" i="3"/>
  <c r="DU140" i="3"/>
  <c r="DT140" i="3"/>
  <c r="DS140" i="3"/>
  <c r="DU139" i="3"/>
  <c r="DT139" i="3"/>
  <c r="DS139" i="3"/>
  <c r="DU138" i="3"/>
  <c r="DT138" i="3"/>
  <c r="DS138" i="3"/>
  <c r="DU137" i="3"/>
  <c r="DT137" i="3"/>
  <c r="DS137" i="3"/>
  <c r="DU136" i="3"/>
  <c r="DT136" i="3"/>
  <c r="DS136" i="3"/>
  <c r="DU135" i="3"/>
  <c r="DT135" i="3"/>
  <c r="DS135" i="3"/>
  <c r="DU134" i="3"/>
  <c r="DT134" i="3"/>
  <c r="DS134" i="3"/>
  <c r="DU133" i="3"/>
  <c r="DT133" i="3"/>
  <c r="DS133" i="3"/>
  <c r="DU131" i="3"/>
  <c r="DT131" i="3"/>
  <c r="DS131" i="3"/>
  <c r="DU130" i="3"/>
  <c r="DT130" i="3"/>
  <c r="DS130" i="3"/>
  <c r="DU129" i="3"/>
  <c r="DT129" i="3"/>
  <c r="DS129" i="3"/>
  <c r="DU128" i="3"/>
  <c r="DT128" i="3"/>
  <c r="DS128" i="3"/>
  <c r="DU127" i="3"/>
  <c r="DT127" i="3"/>
  <c r="DS127" i="3"/>
  <c r="DU126" i="3"/>
  <c r="DT126" i="3"/>
  <c r="DS126" i="3"/>
  <c r="DU125" i="3"/>
  <c r="DT125" i="3"/>
  <c r="DS125" i="3"/>
  <c r="DU124" i="3"/>
  <c r="DT124" i="3"/>
  <c r="DS124" i="3"/>
  <c r="DU122" i="3"/>
  <c r="DT122" i="3"/>
  <c r="DS122" i="3"/>
  <c r="DU121" i="3"/>
  <c r="DT121" i="3"/>
  <c r="DS121" i="3"/>
  <c r="DU120" i="3"/>
  <c r="DT120" i="3"/>
  <c r="DS120" i="3"/>
  <c r="DU119" i="3"/>
  <c r="DT119" i="3"/>
  <c r="DS119" i="3"/>
  <c r="DU118" i="3"/>
  <c r="DT118" i="3"/>
  <c r="DS118" i="3"/>
  <c r="DU117" i="3"/>
  <c r="DT117" i="3"/>
  <c r="DS117" i="3"/>
  <c r="DU116" i="3"/>
  <c r="DT116" i="3"/>
  <c r="DS116" i="3"/>
  <c r="DU115" i="3"/>
  <c r="DT115" i="3"/>
  <c r="DS115" i="3"/>
  <c r="DU114" i="3"/>
  <c r="DT114" i="3"/>
  <c r="DS114" i="3"/>
  <c r="DU112" i="3"/>
  <c r="DT112" i="3"/>
  <c r="DS112" i="3"/>
  <c r="DU111" i="3"/>
  <c r="DT111" i="3"/>
  <c r="DS111" i="3"/>
  <c r="DU110" i="3"/>
  <c r="DT110" i="3"/>
  <c r="DS110" i="3"/>
  <c r="DU109" i="3"/>
  <c r="DT109" i="3"/>
  <c r="DS109" i="3"/>
  <c r="DU108" i="3"/>
  <c r="DT108" i="3"/>
  <c r="DS108" i="3"/>
  <c r="DU107" i="3"/>
  <c r="DT107" i="3"/>
  <c r="DS107" i="3"/>
  <c r="DU106" i="3"/>
  <c r="DT106" i="3"/>
  <c r="DS106" i="3"/>
  <c r="DU105" i="3"/>
  <c r="DT105" i="3"/>
  <c r="DS105" i="3"/>
  <c r="DU104" i="3"/>
  <c r="DT104" i="3"/>
  <c r="DS104" i="3"/>
  <c r="DU102" i="3"/>
  <c r="DT102" i="3"/>
  <c r="DS102" i="3"/>
  <c r="DU101" i="3"/>
  <c r="DT101" i="3"/>
  <c r="DS101" i="3"/>
  <c r="DU100" i="3"/>
  <c r="DT100" i="3"/>
  <c r="DS100" i="3"/>
  <c r="DU99" i="3"/>
  <c r="DT99" i="3"/>
  <c r="DS99" i="3"/>
  <c r="DU98" i="3"/>
  <c r="DT98" i="3"/>
  <c r="DS98" i="3"/>
  <c r="DU97" i="3"/>
  <c r="DT97" i="3"/>
  <c r="DS97" i="3"/>
  <c r="DU96" i="3"/>
  <c r="DT96" i="3"/>
  <c r="DS96" i="3"/>
  <c r="DU95" i="3"/>
  <c r="DT95" i="3"/>
  <c r="DS95" i="3"/>
  <c r="DU94" i="3"/>
  <c r="DT94" i="3"/>
  <c r="DS94" i="3"/>
  <c r="DU93" i="3"/>
  <c r="DT93" i="3"/>
  <c r="DS93" i="3"/>
  <c r="DU91" i="3"/>
  <c r="DT91" i="3"/>
  <c r="DS91" i="3"/>
  <c r="DU90" i="3"/>
  <c r="DT90" i="3"/>
  <c r="DS90" i="3"/>
  <c r="DU89" i="3"/>
  <c r="DT89" i="3"/>
  <c r="DS89" i="3"/>
  <c r="DU88" i="3"/>
  <c r="DT88" i="3"/>
  <c r="DS88" i="3"/>
  <c r="DU87" i="3"/>
  <c r="DT87" i="3"/>
  <c r="DS87" i="3"/>
  <c r="DU86" i="3"/>
  <c r="DT86" i="3"/>
  <c r="DS86" i="3"/>
  <c r="DU85" i="3"/>
  <c r="DT85" i="3"/>
  <c r="DS85" i="3"/>
  <c r="DU84" i="3"/>
  <c r="DT84" i="3"/>
  <c r="DS84" i="3"/>
  <c r="DU83" i="3"/>
  <c r="DT83" i="3"/>
  <c r="DS83" i="3"/>
  <c r="DU80" i="3"/>
  <c r="DT80" i="3"/>
  <c r="DS80" i="3"/>
  <c r="DU79" i="3"/>
  <c r="DT79" i="3"/>
  <c r="DS79" i="3"/>
  <c r="DU78" i="3"/>
  <c r="DT78" i="3"/>
  <c r="DS78" i="3"/>
  <c r="DU77" i="3"/>
  <c r="DT77" i="3"/>
  <c r="DS77" i="3"/>
  <c r="DU76" i="3"/>
  <c r="DT76" i="3"/>
  <c r="DS76" i="3"/>
  <c r="DU75" i="3"/>
  <c r="DT75" i="3"/>
  <c r="DS75" i="3"/>
  <c r="DU74" i="3"/>
  <c r="DT74" i="3"/>
  <c r="DS74" i="3"/>
  <c r="DU73" i="3"/>
  <c r="DT73" i="3"/>
  <c r="DS73" i="3"/>
  <c r="DU72" i="3"/>
  <c r="DT72" i="3"/>
  <c r="DS72" i="3"/>
  <c r="DU70" i="3"/>
  <c r="DT70" i="3"/>
  <c r="DS70" i="3"/>
  <c r="DU69" i="3"/>
  <c r="DT69" i="3"/>
  <c r="DS69" i="3"/>
  <c r="DU68" i="3"/>
  <c r="DT68" i="3"/>
  <c r="DS68" i="3"/>
  <c r="DU67" i="3"/>
  <c r="DT67" i="3"/>
  <c r="DS67" i="3"/>
  <c r="DU66" i="3"/>
  <c r="DT66" i="3"/>
  <c r="DS66" i="3"/>
  <c r="DU65" i="3"/>
  <c r="DT65" i="3"/>
  <c r="DS65" i="3"/>
  <c r="DU64" i="3"/>
  <c r="DT64" i="3"/>
  <c r="DS64" i="3"/>
  <c r="DU63" i="3"/>
  <c r="DT63" i="3"/>
  <c r="DS63" i="3"/>
  <c r="DU62" i="3"/>
  <c r="DT62" i="3"/>
  <c r="DS62" i="3"/>
  <c r="DU61" i="3"/>
  <c r="DT61" i="3"/>
  <c r="DS61" i="3"/>
  <c r="DU58" i="3"/>
  <c r="DT58" i="3"/>
  <c r="DS58" i="3"/>
  <c r="DU57" i="3"/>
  <c r="DT57" i="3"/>
  <c r="DS57" i="3"/>
  <c r="DU56" i="3"/>
  <c r="DT56" i="3"/>
  <c r="DS56" i="3"/>
  <c r="DU55" i="3"/>
  <c r="DT55" i="3"/>
  <c r="DS55" i="3"/>
  <c r="DU54" i="3"/>
  <c r="DT54" i="3"/>
  <c r="DS54" i="3"/>
  <c r="DU53" i="3"/>
  <c r="DT53" i="3"/>
  <c r="DS53" i="3"/>
  <c r="DU52" i="3"/>
  <c r="DT52" i="3"/>
  <c r="DS52" i="3"/>
  <c r="DU51" i="3"/>
  <c r="DT51" i="3"/>
  <c r="DS51" i="3"/>
  <c r="DU50" i="3"/>
  <c r="DT50" i="3"/>
  <c r="DS50" i="3"/>
  <c r="DU48" i="3"/>
  <c r="DT48" i="3"/>
  <c r="DS48" i="3"/>
  <c r="DU47" i="3"/>
  <c r="DT47" i="3"/>
  <c r="DS47" i="3"/>
  <c r="DU46" i="3"/>
  <c r="DT46" i="3"/>
  <c r="DS46" i="3"/>
  <c r="DU45" i="3"/>
  <c r="DT45" i="3"/>
  <c r="DS45" i="3"/>
  <c r="DU44" i="3"/>
  <c r="DT44" i="3"/>
  <c r="DS44" i="3"/>
  <c r="DU43" i="3"/>
  <c r="DT43" i="3"/>
  <c r="DS43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5" i="3"/>
  <c r="DT35" i="3"/>
  <c r="DS35" i="3"/>
  <c r="DU34" i="3"/>
  <c r="DT34" i="3"/>
  <c r="DS34" i="3"/>
  <c r="DU33" i="3"/>
  <c r="DT33" i="3"/>
  <c r="DS33" i="3"/>
  <c r="DU32" i="3"/>
  <c r="DT32" i="3"/>
  <c r="DS32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3" i="3"/>
  <c r="DT23" i="3"/>
  <c r="DS23" i="3"/>
  <c r="DU22" i="3"/>
  <c r="DT22" i="3"/>
  <c r="DS22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2" i="3"/>
  <c r="DT12" i="3"/>
  <c r="DS12" i="3"/>
  <c r="DU11" i="3"/>
  <c r="DT11" i="3"/>
  <c r="DS11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DS5" i="3"/>
  <c r="DU4" i="3"/>
  <c r="DT4" i="3"/>
  <c r="DS4" i="3"/>
  <c r="DU3" i="3"/>
  <c r="DT3" i="3"/>
  <c r="CP3" i="2" s="1"/>
  <c r="DS3" i="3"/>
  <c r="DU2" i="3"/>
  <c r="CP4" i="2" s="1"/>
  <c r="DT2" i="3"/>
  <c r="DS2" i="3"/>
  <c r="CP2" i="2" s="1"/>
  <c r="DR170" i="3"/>
  <c r="DQ170" i="3"/>
  <c r="DP170" i="3"/>
  <c r="DR169" i="3"/>
  <c r="DQ169" i="3"/>
  <c r="DP169" i="3"/>
  <c r="DR168" i="3"/>
  <c r="DQ168" i="3"/>
  <c r="DP168" i="3"/>
  <c r="DR167" i="3"/>
  <c r="DQ167" i="3"/>
  <c r="DP167" i="3"/>
  <c r="DR166" i="3"/>
  <c r="DQ166" i="3"/>
  <c r="DP166" i="3"/>
  <c r="DR165" i="3"/>
  <c r="DQ165" i="3"/>
  <c r="DP165" i="3"/>
  <c r="DR164" i="3"/>
  <c r="DQ164" i="3"/>
  <c r="DP164" i="3"/>
  <c r="DR163" i="3"/>
  <c r="DQ163" i="3"/>
  <c r="DP163" i="3"/>
  <c r="DR160" i="3"/>
  <c r="DQ160" i="3"/>
  <c r="DP160" i="3"/>
  <c r="DR159" i="3"/>
  <c r="DQ159" i="3"/>
  <c r="DP159" i="3"/>
  <c r="DR158" i="3"/>
  <c r="DQ158" i="3"/>
  <c r="DP158" i="3"/>
  <c r="DR157" i="3"/>
  <c r="DQ157" i="3"/>
  <c r="DP157" i="3"/>
  <c r="DR156" i="3"/>
  <c r="DQ156" i="3"/>
  <c r="DP156" i="3"/>
  <c r="DR155" i="3"/>
  <c r="DQ155" i="3"/>
  <c r="DP155" i="3"/>
  <c r="DR154" i="3"/>
  <c r="DQ154" i="3"/>
  <c r="DP154" i="3"/>
  <c r="DR153" i="3"/>
  <c r="DQ153" i="3"/>
  <c r="DP153" i="3"/>
  <c r="DR152" i="3"/>
  <c r="DQ152" i="3"/>
  <c r="DP152" i="3"/>
  <c r="DR151" i="3"/>
  <c r="DQ151" i="3"/>
  <c r="DP151" i="3"/>
  <c r="DR148" i="3"/>
  <c r="DQ148" i="3"/>
  <c r="DP148" i="3"/>
  <c r="DR147" i="3"/>
  <c r="DQ147" i="3"/>
  <c r="DP147" i="3"/>
  <c r="DR146" i="3"/>
  <c r="DQ146" i="3"/>
  <c r="DP146" i="3"/>
  <c r="DR145" i="3"/>
  <c r="DQ145" i="3"/>
  <c r="DP145" i="3"/>
  <c r="DR144" i="3"/>
  <c r="DQ144" i="3"/>
  <c r="DP144" i="3"/>
  <c r="DR143" i="3"/>
  <c r="DQ143" i="3"/>
  <c r="DP143" i="3"/>
  <c r="DR142" i="3"/>
  <c r="DQ142" i="3"/>
  <c r="DP142" i="3"/>
  <c r="DR140" i="3"/>
  <c r="DQ140" i="3"/>
  <c r="DP140" i="3"/>
  <c r="DR139" i="3"/>
  <c r="DQ139" i="3"/>
  <c r="DP139" i="3"/>
  <c r="DR138" i="3"/>
  <c r="DQ138" i="3"/>
  <c r="DP138" i="3"/>
  <c r="DR137" i="3"/>
  <c r="DQ137" i="3"/>
  <c r="DP137" i="3"/>
  <c r="DR136" i="3"/>
  <c r="DQ136" i="3"/>
  <c r="DP136" i="3"/>
  <c r="DR135" i="3"/>
  <c r="DQ135" i="3"/>
  <c r="DP135" i="3"/>
  <c r="DR134" i="3"/>
  <c r="DQ134" i="3"/>
  <c r="DP134" i="3"/>
  <c r="DR133" i="3"/>
  <c r="DQ133" i="3"/>
  <c r="DP133" i="3"/>
  <c r="DR130" i="3"/>
  <c r="DQ130" i="3"/>
  <c r="DP130" i="3"/>
  <c r="DR129" i="3"/>
  <c r="DQ129" i="3"/>
  <c r="DP129" i="3"/>
  <c r="DR128" i="3"/>
  <c r="DQ128" i="3"/>
  <c r="DP128" i="3"/>
  <c r="DR127" i="3"/>
  <c r="DQ127" i="3"/>
  <c r="DP127" i="3"/>
  <c r="DR126" i="3"/>
  <c r="DQ126" i="3"/>
  <c r="DP126" i="3"/>
  <c r="DR125" i="3"/>
  <c r="DQ125" i="3"/>
  <c r="DP125" i="3"/>
  <c r="DR124" i="3"/>
  <c r="DQ124" i="3"/>
  <c r="DP124" i="3"/>
  <c r="DR121" i="3"/>
  <c r="DQ121" i="3"/>
  <c r="DP121" i="3"/>
  <c r="DR120" i="3"/>
  <c r="DQ120" i="3"/>
  <c r="DP120" i="3"/>
  <c r="DR119" i="3"/>
  <c r="DQ119" i="3"/>
  <c r="DP119" i="3"/>
  <c r="DR118" i="3"/>
  <c r="DQ118" i="3"/>
  <c r="DP118" i="3"/>
  <c r="DR117" i="3"/>
  <c r="DQ117" i="3"/>
  <c r="DP117" i="3"/>
  <c r="DR116" i="3"/>
  <c r="DQ116" i="3"/>
  <c r="DP116" i="3"/>
  <c r="DR115" i="3"/>
  <c r="DQ115" i="3"/>
  <c r="DP115" i="3"/>
  <c r="DR114" i="3"/>
  <c r="DQ114" i="3"/>
  <c r="DP114" i="3"/>
  <c r="DR112" i="3"/>
  <c r="DQ112" i="3"/>
  <c r="DP112" i="3"/>
  <c r="DR111" i="3"/>
  <c r="DQ111" i="3"/>
  <c r="DP111" i="3"/>
  <c r="DR110" i="3"/>
  <c r="DQ110" i="3"/>
  <c r="DP110" i="3"/>
  <c r="DR109" i="3"/>
  <c r="DQ109" i="3"/>
  <c r="DP109" i="3"/>
  <c r="DR108" i="3"/>
  <c r="DQ108" i="3"/>
  <c r="DP108" i="3"/>
  <c r="DR107" i="3"/>
  <c r="DQ107" i="3"/>
  <c r="DP107" i="3"/>
  <c r="DR106" i="3"/>
  <c r="DQ106" i="3"/>
  <c r="DP106" i="3"/>
  <c r="DR105" i="3"/>
  <c r="DQ105" i="3"/>
  <c r="DP105" i="3"/>
  <c r="DR104" i="3"/>
  <c r="DQ104" i="3"/>
  <c r="DP104" i="3"/>
  <c r="DR101" i="3"/>
  <c r="DQ101" i="3"/>
  <c r="DP101" i="3"/>
  <c r="DR100" i="3"/>
  <c r="DQ100" i="3"/>
  <c r="DP100" i="3"/>
  <c r="DR99" i="3"/>
  <c r="DQ99" i="3"/>
  <c r="DP99" i="3"/>
  <c r="DR98" i="3"/>
  <c r="DQ98" i="3"/>
  <c r="DP98" i="3"/>
  <c r="DR97" i="3"/>
  <c r="DQ97" i="3"/>
  <c r="DP97" i="3"/>
  <c r="DR96" i="3"/>
  <c r="DQ96" i="3"/>
  <c r="DP96" i="3"/>
  <c r="DR95" i="3"/>
  <c r="DQ95" i="3"/>
  <c r="DP95" i="3"/>
  <c r="DR94" i="3"/>
  <c r="DQ94" i="3"/>
  <c r="DP94" i="3"/>
  <c r="DR93" i="3"/>
  <c r="DQ93" i="3"/>
  <c r="DP93" i="3"/>
  <c r="DR90" i="3"/>
  <c r="DQ90" i="3"/>
  <c r="DP90" i="3"/>
  <c r="DR89" i="3"/>
  <c r="DQ89" i="3"/>
  <c r="DP89" i="3"/>
  <c r="DR88" i="3"/>
  <c r="DQ88" i="3"/>
  <c r="DP88" i="3"/>
  <c r="DR87" i="3"/>
  <c r="DQ87" i="3"/>
  <c r="DP87" i="3"/>
  <c r="DR86" i="3"/>
  <c r="DQ86" i="3"/>
  <c r="DP86" i="3"/>
  <c r="DR85" i="3"/>
  <c r="DQ85" i="3"/>
  <c r="DP85" i="3"/>
  <c r="DR84" i="3"/>
  <c r="DQ84" i="3"/>
  <c r="DP84" i="3"/>
  <c r="DR83" i="3"/>
  <c r="DQ83" i="3"/>
  <c r="DP83" i="3"/>
  <c r="DR80" i="3"/>
  <c r="DQ80" i="3"/>
  <c r="DP80" i="3"/>
  <c r="DR79" i="3"/>
  <c r="DQ79" i="3"/>
  <c r="DP79" i="3"/>
  <c r="DR78" i="3"/>
  <c r="DQ78" i="3"/>
  <c r="DP78" i="3"/>
  <c r="DR77" i="3"/>
  <c r="DQ77" i="3"/>
  <c r="DP77" i="3"/>
  <c r="DR76" i="3"/>
  <c r="DQ76" i="3"/>
  <c r="DP76" i="3"/>
  <c r="DR75" i="3"/>
  <c r="DQ75" i="3"/>
  <c r="DP75" i="3"/>
  <c r="DR74" i="3"/>
  <c r="DQ74" i="3"/>
  <c r="DP74" i="3"/>
  <c r="DR73" i="3"/>
  <c r="DQ73" i="3"/>
  <c r="DP73" i="3"/>
  <c r="DR72" i="3"/>
  <c r="DQ72" i="3"/>
  <c r="DP72" i="3"/>
  <c r="DR70" i="3"/>
  <c r="DQ70" i="3"/>
  <c r="DP70" i="3"/>
  <c r="DR69" i="3"/>
  <c r="DQ69" i="3"/>
  <c r="DP69" i="3"/>
  <c r="DR68" i="3"/>
  <c r="DQ68" i="3"/>
  <c r="DP68" i="3"/>
  <c r="DR67" i="3"/>
  <c r="DQ67" i="3"/>
  <c r="DP67" i="3"/>
  <c r="DR66" i="3"/>
  <c r="DQ66" i="3"/>
  <c r="DP66" i="3"/>
  <c r="DR65" i="3"/>
  <c r="DQ65" i="3"/>
  <c r="DP65" i="3"/>
  <c r="DR64" i="3"/>
  <c r="DQ64" i="3"/>
  <c r="DP64" i="3"/>
  <c r="DR63" i="3"/>
  <c r="DQ63" i="3"/>
  <c r="DP63" i="3"/>
  <c r="DR62" i="3"/>
  <c r="DQ62" i="3"/>
  <c r="DP62" i="3"/>
  <c r="DR61" i="3"/>
  <c r="DQ61" i="3"/>
  <c r="DP61" i="3"/>
  <c r="DR58" i="3"/>
  <c r="DQ58" i="3"/>
  <c r="DP58" i="3"/>
  <c r="DR57" i="3"/>
  <c r="DQ57" i="3"/>
  <c r="DP57" i="3"/>
  <c r="DR56" i="3"/>
  <c r="DQ56" i="3"/>
  <c r="DP56" i="3"/>
  <c r="DR55" i="3"/>
  <c r="DQ55" i="3"/>
  <c r="DP55" i="3"/>
  <c r="DR54" i="3"/>
  <c r="DQ54" i="3"/>
  <c r="DP54" i="3"/>
  <c r="DR53" i="3"/>
  <c r="DQ53" i="3"/>
  <c r="DP53" i="3"/>
  <c r="DR52" i="3"/>
  <c r="DQ52" i="3"/>
  <c r="DP52" i="3"/>
  <c r="DR51" i="3"/>
  <c r="DQ51" i="3"/>
  <c r="DP51" i="3"/>
  <c r="DR50" i="3"/>
  <c r="DQ50" i="3"/>
  <c r="DP50" i="3"/>
  <c r="DR46" i="3"/>
  <c r="DQ46" i="3"/>
  <c r="DP46" i="3"/>
  <c r="DR45" i="3"/>
  <c r="DQ45" i="3"/>
  <c r="DP45" i="3"/>
  <c r="DR44" i="3"/>
  <c r="DQ44" i="3"/>
  <c r="DP44" i="3"/>
  <c r="DR43" i="3"/>
  <c r="DQ43" i="3"/>
  <c r="DP43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6" i="3"/>
  <c r="DQ36" i="3"/>
  <c r="DP36" i="3"/>
  <c r="DR35" i="3"/>
  <c r="DQ35" i="3"/>
  <c r="DP35" i="3"/>
  <c r="DR34" i="3"/>
  <c r="DQ34" i="3"/>
  <c r="DP34" i="3"/>
  <c r="DR33" i="3"/>
  <c r="DQ33" i="3"/>
  <c r="DP33" i="3"/>
  <c r="DR32" i="3"/>
  <c r="DQ32" i="3"/>
  <c r="DP32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4" i="3"/>
  <c r="DQ24" i="3"/>
  <c r="DP24" i="3"/>
  <c r="DR23" i="3"/>
  <c r="DQ23" i="3"/>
  <c r="DP23" i="3"/>
  <c r="DR22" i="3"/>
  <c r="DQ22" i="3"/>
  <c r="DP22" i="3"/>
  <c r="DR21" i="3"/>
  <c r="DQ21" i="3"/>
  <c r="DP21" i="3"/>
  <c r="DR20" i="3"/>
  <c r="DQ20" i="3"/>
  <c r="DP20" i="3"/>
  <c r="DR19" i="3"/>
  <c r="DQ19" i="3"/>
  <c r="DP19" i="3"/>
  <c r="CL2" i="2" s="1"/>
  <c r="DR18" i="3"/>
  <c r="DQ18" i="3"/>
  <c r="DP18" i="3"/>
  <c r="DR17" i="3"/>
  <c r="DQ17" i="3"/>
  <c r="DP17" i="3"/>
  <c r="DR16" i="3"/>
  <c r="DQ16" i="3"/>
  <c r="DP16" i="3"/>
  <c r="DR15" i="3"/>
  <c r="DQ15" i="3"/>
  <c r="DP15" i="3"/>
  <c r="DR14" i="3"/>
  <c r="DQ14" i="3"/>
  <c r="DP14" i="3"/>
  <c r="DR11" i="3"/>
  <c r="CL4" i="2" s="1"/>
  <c r="DQ11" i="3"/>
  <c r="DP11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DQ5" i="3"/>
  <c r="DP5" i="3"/>
  <c r="DR4" i="3"/>
  <c r="DQ4" i="3"/>
  <c r="DP4" i="3"/>
  <c r="DR3" i="3"/>
  <c r="DQ3" i="3"/>
  <c r="DP3" i="3"/>
  <c r="DR2" i="3"/>
  <c r="CM4" i="2" s="1"/>
  <c r="DQ2" i="3"/>
  <c r="CM3" i="2" s="1"/>
  <c r="DP2" i="3"/>
  <c r="CM2" i="2" s="1"/>
  <c r="DN169" i="3"/>
  <c r="DM169" i="3"/>
  <c r="DL169" i="3"/>
  <c r="DN168" i="3"/>
  <c r="DM168" i="3"/>
  <c r="DL168" i="3"/>
  <c r="DN167" i="3"/>
  <c r="DM167" i="3"/>
  <c r="DL167" i="3"/>
  <c r="DN166" i="3"/>
  <c r="DM166" i="3"/>
  <c r="DL166" i="3"/>
  <c r="DN165" i="3"/>
  <c r="DM165" i="3"/>
  <c r="DL165" i="3"/>
  <c r="DN164" i="3"/>
  <c r="DM164" i="3"/>
  <c r="DL164" i="3"/>
  <c r="DN163" i="3"/>
  <c r="DM163" i="3"/>
  <c r="DL163" i="3"/>
  <c r="DN160" i="3"/>
  <c r="DM160" i="3"/>
  <c r="DL160" i="3"/>
  <c r="DN159" i="3"/>
  <c r="DM159" i="3"/>
  <c r="DL159" i="3"/>
  <c r="DN158" i="3"/>
  <c r="DM158" i="3"/>
  <c r="DL158" i="3"/>
  <c r="DN157" i="3"/>
  <c r="DM157" i="3"/>
  <c r="DL157" i="3"/>
  <c r="DN156" i="3"/>
  <c r="DM156" i="3"/>
  <c r="DL156" i="3"/>
  <c r="DN155" i="3"/>
  <c r="DM155" i="3"/>
  <c r="DL155" i="3"/>
  <c r="DN154" i="3"/>
  <c r="DM154" i="3"/>
  <c r="DL154" i="3"/>
  <c r="DN153" i="3"/>
  <c r="DM153" i="3"/>
  <c r="DL153" i="3"/>
  <c r="DN152" i="3"/>
  <c r="DM152" i="3"/>
  <c r="DL152" i="3"/>
  <c r="DN151" i="3"/>
  <c r="DM151" i="3"/>
  <c r="DL151" i="3"/>
  <c r="DN147" i="3"/>
  <c r="DM147" i="3"/>
  <c r="DL147" i="3"/>
  <c r="DN146" i="3"/>
  <c r="DM146" i="3"/>
  <c r="DL146" i="3"/>
  <c r="DN145" i="3"/>
  <c r="DM145" i="3"/>
  <c r="DL145" i="3"/>
  <c r="DN144" i="3"/>
  <c r="DM144" i="3"/>
  <c r="DL144" i="3"/>
  <c r="DN143" i="3"/>
  <c r="DM143" i="3"/>
  <c r="DL143" i="3"/>
  <c r="DN142" i="3"/>
  <c r="DM142" i="3"/>
  <c r="DL142" i="3"/>
  <c r="DN139" i="3"/>
  <c r="DM139" i="3"/>
  <c r="DL139" i="3"/>
  <c r="DN138" i="3"/>
  <c r="DM138" i="3"/>
  <c r="DL138" i="3"/>
  <c r="DN137" i="3"/>
  <c r="DM137" i="3"/>
  <c r="DL137" i="3"/>
  <c r="DN136" i="3"/>
  <c r="DM136" i="3"/>
  <c r="DL136" i="3"/>
  <c r="DN135" i="3"/>
  <c r="DM135" i="3"/>
  <c r="DL135" i="3"/>
  <c r="DN134" i="3"/>
  <c r="DM134" i="3"/>
  <c r="DL134" i="3"/>
  <c r="DN133" i="3"/>
  <c r="DM133" i="3"/>
  <c r="DL133" i="3"/>
  <c r="DN129" i="3"/>
  <c r="DM129" i="3"/>
  <c r="DL129" i="3"/>
  <c r="DN128" i="3"/>
  <c r="DM128" i="3"/>
  <c r="DL128" i="3"/>
  <c r="DN127" i="3"/>
  <c r="DM127" i="3"/>
  <c r="DL127" i="3"/>
  <c r="DN126" i="3"/>
  <c r="DM126" i="3"/>
  <c r="DL126" i="3"/>
  <c r="DN125" i="3"/>
  <c r="DM125" i="3"/>
  <c r="DL125" i="3"/>
  <c r="DN124" i="3"/>
  <c r="DM124" i="3"/>
  <c r="DL124" i="3"/>
  <c r="DN120" i="3"/>
  <c r="DM120" i="3"/>
  <c r="DL120" i="3"/>
  <c r="DN119" i="3"/>
  <c r="DM119" i="3"/>
  <c r="DL119" i="3"/>
  <c r="DN118" i="3"/>
  <c r="DM118" i="3"/>
  <c r="DL118" i="3"/>
  <c r="DN117" i="3"/>
  <c r="DM117" i="3"/>
  <c r="DL117" i="3"/>
  <c r="DN116" i="3"/>
  <c r="DM116" i="3"/>
  <c r="DL116" i="3"/>
  <c r="DN115" i="3"/>
  <c r="DM115" i="3"/>
  <c r="DL115" i="3"/>
  <c r="DN114" i="3"/>
  <c r="DM114" i="3"/>
  <c r="DL114" i="3"/>
  <c r="DN111" i="3"/>
  <c r="DM111" i="3"/>
  <c r="DL111" i="3"/>
  <c r="DN110" i="3"/>
  <c r="DM110" i="3"/>
  <c r="DL110" i="3"/>
  <c r="DN109" i="3"/>
  <c r="DM109" i="3"/>
  <c r="DL109" i="3"/>
  <c r="DN108" i="3"/>
  <c r="DM108" i="3"/>
  <c r="DL108" i="3"/>
  <c r="DN107" i="3"/>
  <c r="DM107" i="3"/>
  <c r="DL107" i="3"/>
  <c r="DN106" i="3"/>
  <c r="DM106" i="3"/>
  <c r="DL106" i="3"/>
  <c r="DN105" i="3"/>
  <c r="DM105" i="3"/>
  <c r="DL105" i="3"/>
  <c r="DN104" i="3"/>
  <c r="DM104" i="3"/>
  <c r="DL104" i="3"/>
  <c r="DN100" i="3"/>
  <c r="DM100" i="3"/>
  <c r="DL100" i="3"/>
  <c r="DN99" i="3"/>
  <c r="DM99" i="3"/>
  <c r="DL99" i="3"/>
  <c r="DN98" i="3"/>
  <c r="DM98" i="3"/>
  <c r="DL98" i="3"/>
  <c r="DN97" i="3"/>
  <c r="DM97" i="3"/>
  <c r="DL97" i="3"/>
  <c r="DN96" i="3"/>
  <c r="DM96" i="3"/>
  <c r="DL96" i="3"/>
  <c r="DN95" i="3"/>
  <c r="DM95" i="3"/>
  <c r="DL95" i="3"/>
  <c r="DN94" i="3"/>
  <c r="DM94" i="3"/>
  <c r="DL94" i="3"/>
  <c r="DN93" i="3"/>
  <c r="DM93" i="3"/>
  <c r="DL93" i="3"/>
  <c r="DN90" i="3"/>
  <c r="DM90" i="3"/>
  <c r="DL90" i="3"/>
  <c r="DN89" i="3"/>
  <c r="DM89" i="3"/>
  <c r="DL89" i="3"/>
  <c r="DN88" i="3"/>
  <c r="DM88" i="3"/>
  <c r="DL88" i="3"/>
  <c r="DN87" i="3"/>
  <c r="DM87" i="3"/>
  <c r="DL87" i="3"/>
  <c r="DN86" i="3"/>
  <c r="DM86" i="3"/>
  <c r="DL86" i="3"/>
  <c r="DN85" i="3"/>
  <c r="DM85" i="3"/>
  <c r="DL85" i="3"/>
  <c r="DN84" i="3"/>
  <c r="DM84" i="3"/>
  <c r="DL84" i="3"/>
  <c r="DN83" i="3"/>
  <c r="DM83" i="3"/>
  <c r="DL83" i="3"/>
  <c r="DN79" i="3"/>
  <c r="DM79" i="3"/>
  <c r="DL79" i="3"/>
  <c r="DN78" i="3"/>
  <c r="DM78" i="3"/>
  <c r="DL78" i="3"/>
  <c r="DN77" i="3"/>
  <c r="DM77" i="3"/>
  <c r="DL77" i="3"/>
  <c r="DN76" i="3"/>
  <c r="DM76" i="3"/>
  <c r="DL76" i="3"/>
  <c r="DN75" i="3"/>
  <c r="DM75" i="3"/>
  <c r="DL75" i="3"/>
  <c r="DN74" i="3"/>
  <c r="DM74" i="3"/>
  <c r="DL74" i="3"/>
  <c r="DN73" i="3"/>
  <c r="DM73" i="3"/>
  <c r="DL73" i="3"/>
  <c r="DN72" i="3"/>
  <c r="DM72" i="3"/>
  <c r="DL72" i="3"/>
  <c r="DN69" i="3"/>
  <c r="DM69" i="3"/>
  <c r="DL69" i="3"/>
  <c r="DN68" i="3"/>
  <c r="DM68" i="3"/>
  <c r="DL68" i="3"/>
  <c r="DN67" i="3"/>
  <c r="DM67" i="3"/>
  <c r="DL67" i="3"/>
  <c r="DN66" i="3"/>
  <c r="DM66" i="3"/>
  <c r="DL66" i="3"/>
  <c r="DN65" i="3"/>
  <c r="DM65" i="3"/>
  <c r="DL65" i="3"/>
  <c r="DN64" i="3"/>
  <c r="DM64" i="3"/>
  <c r="DL64" i="3"/>
  <c r="DN63" i="3"/>
  <c r="DM63" i="3"/>
  <c r="DL63" i="3"/>
  <c r="DN62" i="3"/>
  <c r="DM62" i="3"/>
  <c r="DL62" i="3"/>
  <c r="DN61" i="3"/>
  <c r="DM61" i="3"/>
  <c r="DL61" i="3"/>
  <c r="DN56" i="3"/>
  <c r="DM56" i="3"/>
  <c r="DL56" i="3"/>
  <c r="DN55" i="3"/>
  <c r="DM55" i="3"/>
  <c r="DL55" i="3"/>
  <c r="DN54" i="3"/>
  <c r="DM54" i="3"/>
  <c r="DL54" i="3"/>
  <c r="DN53" i="3"/>
  <c r="DM53" i="3"/>
  <c r="DL53" i="3"/>
  <c r="DN52" i="3"/>
  <c r="DM52" i="3"/>
  <c r="DL52" i="3"/>
  <c r="DN51" i="3"/>
  <c r="DM51" i="3"/>
  <c r="DL51" i="3"/>
  <c r="DN50" i="3"/>
  <c r="DM50" i="3"/>
  <c r="DL50" i="3"/>
  <c r="DN47" i="3"/>
  <c r="DM47" i="3"/>
  <c r="DL47" i="3"/>
  <c r="DN46" i="3"/>
  <c r="DM46" i="3"/>
  <c r="DL46" i="3"/>
  <c r="DN45" i="3"/>
  <c r="DM45" i="3"/>
  <c r="DL45" i="3"/>
  <c r="DN44" i="3"/>
  <c r="DM44" i="3"/>
  <c r="DL44" i="3"/>
  <c r="DN43" i="3"/>
  <c r="DM43" i="3"/>
  <c r="DL43" i="3"/>
  <c r="DN42" i="3"/>
  <c r="DM42" i="3"/>
  <c r="DL42" i="3"/>
  <c r="DN41" i="3"/>
  <c r="DM41" i="3"/>
  <c r="DL41" i="3"/>
  <c r="DN40" i="3"/>
  <c r="DM40" i="3"/>
  <c r="DL40" i="3"/>
  <c r="DN39" i="3"/>
  <c r="DM39" i="3"/>
  <c r="DL39" i="3"/>
  <c r="DN38" i="3"/>
  <c r="DM38" i="3"/>
  <c r="DL38" i="3"/>
  <c r="DN35" i="3"/>
  <c r="DM35" i="3"/>
  <c r="DL35" i="3"/>
  <c r="DN34" i="3"/>
  <c r="DM34" i="3"/>
  <c r="DL34" i="3"/>
  <c r="DN33" i="3"/>
  <c r="DM33" i="3"/>
  <c r="DL33" i="3"/>
  <c r="DN32" i="3"/>
  <c r="DM32" i="3"/>
  <c r="DL32" i="3"/>
  <c r="DN31" i="3"/>
  <c r="DM31" i="3"/>
  <c r="DL31" i="3"/>
  <c r="DN30" i="3"/>
  <c r="DM30" i="3"/>
  <c r="DL30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2" i="3"/>
  <c r="DM22" i="3"/>
  <c r="DL22" i="3"/>
  <c r="DN21" i="3"/>
  <c r="DM21" i="3"/>
  <c r="DL21" i="3"/>
  <c r="DN20" i="3"/>
  <c r="DM20" i="3"/>
  <c r="DL20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4" i="3"/>
  <c r="DM14" i="3"/>
  <c r="DL14" i="3"/>
  <c r="DN11" i="3"/>
  <c r="DM11" i="3"/>
  <c r="DL11" i="3"/>
  <c r="DN10" i="3"/>
  <c r="DM10" i="3"/>
  <c r="DL10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DM3" i="3"/>
  <c r="DL3" i="3"/>
  <c r="DN2" i="3"/>
  <c r="CI4" i="2" s="1"/>
  <c r="DM2" i="3"/>
  <c r="CI3" i="2" s="1"/>
  <c r="DL2" i="3"/>
  <c r="CI2" i="2" s="1"/>
  <c r="DK169" i="3"/>
  <c r="DJ169" i="3"/>
  <c r="DI169" i="3"/>
  <c r="DK168" i="3"/>
  <c r="DJ168" i="3"/>
  <c r="DI168" i="3"/>
  <c r="DK167" i="3"/>
  <c r="DJ167" i="3"/>
  <c r="DI167" i="3"/>
  <c r="DK166" i="3"/>
  <c r="DJ166" i="3"/>
  <c r="DI166" i="3"/>
  <c r="DK165" i="3"/>
  <c r="DJ165" i="3"/>
  <c r="DI165" i="3"/>
  <c r="DK164" i="3"/>
  <c r="DJ164" i="3"/>
  <c r="DI164" i="3"/>
  <c r="DK163" i="3"/>
  <c r="DJ163" i="3"/>
  <c r="DI163" i="3"/>
  <c r="DK160" i="3"/>
  <c r="DJ160" i="3"/>
  <c r="DI160" i="3"/>
  <c r="DK159" i="3"/>
  <c r="DJ159" i="3"/>
  <c r="DI159" i="3"/>
  <c r="DK158" i="3"/>
  <c r="DJ158" i="3"/>
  <c r="DI158" i="3"/>
  <c r="DK157" i="3"/>
  <c r="DJ157" i="3"/>
  <c r="DI157" i="3"/>
  <c r="DK156" i="3"/>
  <c r="DJ156" i="3"/>
  <c r="DI156" i="3"/>
  <c r="DK155" i="3"/>
  <c r="DJ155" i="3"/>
  <c r="DI155" i="3"/>
  <c r="DK154" i="3"/>
  <c r="DJ154" i="3"/>
  <c r="DI154" i="3"/>
  <c r="DK153" i="3"/>
  <c r="DJ153" i="3"/>
  <c r="DI153" i="3"/>
  <c r="DK152" i="3"/>
  <c r="DJ152" i="3"/>
  <c r="DI152" i="3"/>
  <c r="DK151" i="3"/>
  <c r="DJ151" i="3"/>
  <c r="DI151" i="3"/>
  <c r="DK147" i="3"/>
  <c r="DJ147" i="3"/>
  <c r="DI147" i="3"/>
  <c r="DK146" i="3"/>
  <c r="DJ146" i="3"/>
  <c r="DI146" i="3"/>
  <c r="DK145" i="3"/>
  <c r="DJ145" i="3"/>
  <c r="DI145" i="3"/>
  <c r="DK144" i="3"/>
  <c r="DJ144" i="3"/>
  <c r="DI144" i="3"/>
  <c r="DK143" i="3"/>
  <c r="DJ143" i="3"/>
  <c r="DI143" i="3"/>
  <c r="DK142" i="3"/>
  <c r="DJ142" i="3"/>
  <c r="DI142" i="3"/>
  <c r="DK139" i="3"/>
  <c r="DJ139" i="3"/>
  <c r="DI139" i="3"/>
  <c r="DK138" i="3"/>
  <c r="DJ138" i="3"/>
  <c r="DI138" i="3"/>
  <c r="DK137" i="3"/>
  <c r="DJ137" i="3"/>
  <c r="DI137" i="3"/>
  <c r="DK136" i="3"/>
  <c r="DJ136" i="3"/>
  <c r="DI136" i="3"/>
  <c r="DK135" i="3"/>
  <c r="DJ135" i="3"/>
  <c r="DI135" i="3"/>
  <c r="DK134" i="3"/>
  <c r="DJ134" i="3"/>
  <c r="DI134" i="3"/>
  <c r="DK133" i="3"/>
  <c r="DJ133" i="3"/>
  <c r="DI133" i="3"/>
  <c r="DK129" i="3"/>
  <c r="DJ129" i="3"/>
  <c r="DI129" i="3"/>
  <c r="DK128" i="3"/>
  <c r="DJ128" i="3"/>
  <c r="DI128" i="3"/>
  <c r="DK127" i="3"/>
  <c r="DJ127" i="3"/>
  <c r="DI127" i="3"/>
  <c r="DK126" i="3"/>
  <c r="DJ126" i="3"/>
  <c r="DI126" i="3"/>
  <c r="DK125" i="3"/>
  <c r="DJ125" i="3"/>
  <c r="DI125" i="3"/>
  <c r="DK124" i="3"/>
  <c r="DJ124" i="3"/>
  <c r="DI124" i="3"/>
  <c r="DK120" i="3"/>
  <c r="DJ120" i="3"/>
  <c r="DI120" i="3"/>
  <c r="DK119" i="3"/>
  <c r="DJ119" i="3"/>
  <c r="DI119" i="3"/>
  <c r="DK118" i="3"/>
  <c r="DJ118" i="3"/>
  <c r="DI118" i="3"/>
  <c r="DK117" i="3"/>
  <c r="DJ117" i="3"/>
  <c r="DI117" i="3"/>
  <c r="DK116" i="3"/>
  <c r="DJ116" i="3"/>
  <c r="DI116" i="3"/>
  <c r="DK115" i="3"/>
  <c r="DJ115" i="3"/>
  <c r="DI115" i="3"/>
  <c r="DK114" i="3"/>
  <c r="DJ114" i="3"/>
  <c r="DI114" i="3"/>
  <c r="DK111" i="3"/>
  <c r="DJ111" i="3"/>
  <c r="DI111" i="3"/>
  <c r="DK110" i="3"/>
  <c r="DJ110" i="3"/>
  <c r="DI110" i="3"/>
  <c r="DK109" i="3"/>
  <c r="DJ109" i="3"/>
  <c r="DI109" i="3"/>
  <c r="DK108" i="3"/>
  <c r="DJ108" i="3"/>
  <c r="DI108" i="3"/>
  <c r="DK107" i="3"/>
  <c r="DJ107" i="3"/>
  <c r="DI107" i="3"/>
  <c r="DK106" i="3"/>
  <c r="DJ106" i="3"/>
  <c r="DI106" i="3"/>
  <c r="DK105" i="3"/>
  <c r="DJ105" i="3"/>
  <c r="DI105" i="3"/>
  <c r="DK104" i="3"/>
  <c r="DJ104" i="3"/>
  <c r="DI104" i="3"/>
  <c r="DK100" i="3"/>
  <c r="DJ100" i="3"/>
  <c r="DI100" i="3"/>
  <c r="DK99" i="3"/>
  <c r="DJ99" i="3"/>
  <c r="DI99" i="3"/>
  <c r="DK98" i="3"/>
  <c r="DJ98" i="3"/>
  <c r="DI98" i="3"/>
  <c r="DK97" i="3"/>
  <c r="DJ97" i="3"/>
  <c r="DI97" i="3"/>
  <c r="DK96" i="3"/>
  <c r="DJ96" i="3"/>
  <c r="DI96" i="3"/>
  <c r="DK95" i="3"/>
  <c r="DJ95" i="3"/>
  <c r="DI95" i="3"/>
  <c r="DK94" i="3"/>
  <c r="DJ94" i="3"/>
  <c r="DI94" i="3"/>
  <c r="DK93" i="3"/>
  <c r="DJ93" i="3"/>
  <c r="DI93" i="3"/>
  <c r="DK90" i="3"/>
  <c r="DJ90" i="3"/>
  <c r="DI90" i="3"/>
  <c r="DK89" i="3"/>
  <c r="DJ89" i="3"/>
  <c r="DI89" i="3"/>
  <c r="DK88" i="3"/>
  <c r="DJ88" i="3"/>
  <c r="DI88" i="3"/>
  <c r="DK87" i="3"/>
  <c r="DJ87" i="3"/>
  <c r="DI87" i="3"/>
  <c r="DK86" i="3"/>
  <c r="DJ86" i="3"/>
  <c r="DI86" i="3"/>
  <c r="DK85" i="3"/>
  <c r="DJ85" i="3"/>
  <c r="DI85" i="3"/>
  <c r="DK84" i="3"/>
  <c r="DJ84" i="3"/>
  <c r="DI84" i="3"/>
  <c r="DK83" i="3"/>
  <c r="DJ83" i="3"/>
  <c r="DI83" i="3"/>
  <c r="DK80" i="3"/>
  <c r="DJ80" i="3"/>
  <c r="DI80" i="3"/>
  <c r="DK79" i="3"/>
  <c r="DJ79" i="3"/>
  <c r="DI79" i="3"/>
  <c r="DK78" i="3"/>
  <c r="DJ78" i="3"/>
  <c r="DI78" i="3"/>
  <c r="DK77" i="3"/>
  <c r="DJ77" i="3"/>
  <c r="DI77" i="3"/>
  <c r="DK76" i="3"/>
  <c r="DJ76" i="3"/>
  <c r="DI76" i="3"/>
  <c r="DK75" i="3"/>
  <c r="DJ75" i="3"/>
  <c r="DI75" i="3"/>
  <c r="DK74" i="3"/>
  <c r="DJ74" i="3"/>
  <c r="DI74" i="3"/>
  <c r="DK73" i="3"/>
  <c r="DJ73" i="3"/>
  <c r="DI73" i="3"/>
  <c r="DK72" i="3"/>
  <c r="DJ72" i="3"/>
  <c r="DI72" i="3"/>
  <c r="DK69" i="3"/>
  <c r="DJ69" i="3"/>
  <c r="DI69" i="3"/>
  <c r="DK68" i="3"/>
  <c r="DJ68" i="3"/>
  <c r="DI68" i="3"/>
  <c r="DK67" i="3"/>
  <c r="DJ67" i="3"/>
  <c r="DI67" i="3"/>
  <c r="DK66" i="3"/>
  <c r="DJ66" i="3"/>
  <c r="DI66" i="3"/>
  <c r="DK65" i="3"/>
  <c r="DJ65" i="3"/>
  <c r="DI65" i="3"/>
  <c r="DK64" i="3"/>
  <c r="DJ64" i="3"/>
  <c r="DI64" i="3"/>
  <c r="DK63" i="3"/>
  <c r="DJ63" i="3"/>
  <c r="DI63" i="3"/>
  <c r="DK62" i="3"/>
  <c r="DJ62" i="3"/>
  <c r="DI62" i="3"/>
  <c r="DK61" i="3"/>
  <c r="DJ61" i="3"/>
  <c r="DI61" i="3"/>
  <c r="DK57" i="3"/>
  <c r="DJ57" i="3"/>
  <c r="DI57" i="3"/>
  <c r="DK56" i="3"/>
  <c r="DJ56" i="3"/>
  <c r="DI56" i="3"/>
  <c r="DK55" i="3"/>
  <c r="DJ55" i="3"/>
  <c r="DI55" i="3"/>
  <c r="DK54" i="3"/>
  <c r="DJ54" i="3"/>
  <c r="DI54" i="3"/>
  <c r="DK53" i="3"/>
  <c r="DJ53" i="3"/>
  <c r="DI53" i="3"/>
  <c r="DK52" i="3"/>
  <c r="DJ52" i="3"/>
  <c r="DI52" i="3"/>
  <c r="DK51" i="3"/>
  <c r="DJ51" i="3"/>
  <c r="DI51" i="3"/>
  <c r="DK50" i="3"/>
  <c r="DJ50" i="3"/>
  <c r="DI50" i="3"/>
  <c r="DK46" i="3"/>
  <c r="DJ46" i="3"/>
  <c r="DI46" i="3"/>
  <c r="DK45" i="3"/>
  <c r="DJ45" i="3"/>
  <c r="DI45" i="3"/>
  <c r="DK44" i="3"/>
  <c r="DJ44" i="3"/>
  <c r="DI44" i="3"/>
  <c r="DK43" i="3"/>
  <c r="DJ43" i="3"/>
  <c r="DI43" i="3"/>
  <c r="DK42" i="3"/>
  <c r="DJ42" i="3"/>
  <c r="DI42" i="3"/>
  <c r="DK41" i="3"/>
  <c r="DJ41" i="3"/>
  <c r="DI41" i="3"/>
  <c r="DK40" i="3"/>
  <c r="DJ40" i="3"/>
  <c r="DI40" i="3"/>
  <c r="DK39" i="3"/>
  <c r="DJ39" i="3"/>
  <c r="DI39" i="3"/>
  <c r="DK38" i="3"/>
  <c r="DJ38" i="3"/>
  <c r="DI38" i="3"/>
  <c r="DK35" i="3"/>
  <c r="DJ35" i="3"/>
  <c r="DI35" i="3"/>
  <c r="DK34" i="3"/>
  <c r="DJ34" i="3"/>
  <c r="DI34" i="3"/>
  <c r="DK33" i="3"/>
  <c r="DJ33" i="3"/>
  <c r="DI33" i="3"/>
  <c r="DK32" i="3"/>
  <c r="DJ32" i="3"/>
  <c r="DI32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7" i="3"/>
  <c r="DJ27" i="3"/>
  <c r="DI27" i="3"/>
  <c r="DK26" i="3"/>
  <c r="DJ26" i="3"/>
  <c r="DI26" i="3"/>
  <c r="DK22" i="3"/>
  <c r="DJ22" i="3"/>
  <c r="DI22" i="3"/>
  <c r="DK21" i="3"/>
  <c r="DJ21" i="3"/>
  <c r="DI21" i="3"/>
  <c r="DK20" i="3"/>
  <c r="DJ20" i="3"/>
  <c r="DI20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4" i="3"/>
  <c r="DJ14" i="3"/>
  <c r="DI14" i="3"/>
  <c r="DK11" i="3"/>
  <c r="DJ11" i="3"/>
  <c r="DI11" i="3"/>
  <c r="DK10" i="3"/>
  <c r="DJ10" i="3"/>
  <c r="DI10" i="3"/>
  <c r="DK9" i="3"/>
  <c r="DJ9" i="3"/>
  <c r="DI9" i="3"/>
  <c r="DK8" i="3"/>
  <c r="DJ8" i="3"/>
  <c r="DI8" i="3"/>
  <c r="DK7" i="3"/>
  <c r="DJ7" i="3"/>
  <c r="DI7" i="3"/>
  <c r="DK6" i="3"/>
  <c r="DJ6" i="3"/>
  <c r="DI6" i="3"/>
  <c r="DK5" i="3"/>
  <c r="DJ5" i="3"/>
  <c r="DI5" i="3"/>
  <c r="DK4" i="3"/>
  <c r="DJ4" i="3"/>
  <c r="DI4" i="3"/>
  <c r="DK3" i="3"/>
  <c r="DJ3" i="3"/>
  <c r="DI3" i="3"/>
  <c r="DK2" i="3"/>
  <c r="CF4" i="2" s="1"/>
  <c r="DJ2" i="3"/>
  <c r="CF3" i="2" s="1"/>
  <c r="DI2" i="3"/>
  <c r="CF2" i="2" s="1"/>
  <c r="DH169" i="3"/>
  <c r="DG169" i="3"/>
  <c r="DF169" i="3"/>
  <c r="DH168" i="3"/>
  <c r="DG168" i="3"/>
  <c r="DF168" i="3"/>
  <c r="DH167" i="3"/>
  <c r="DG167" i="3"/>
  <c r="DF167" i="3"/>
  <c r="DH166" i="3"/>
  <c r="DG166" i="3"/>
  <c r="DF166" i="3"/>
  <c r="DH165" i="3"/>
  <c r="DG165" i="3"/>
  <c r="DF165" i="3"/>
  <c r="DH164" i="3"/>
  <c r="DG164" i="3"/>
  <c r="DF164" i="3"/>
  <c r="DH163" i="3"/>
  <c r="DG163" i="3"/>
  <c r="DF163" i="3"/>
  <c r="DH160" i="3"/>
  <c r="DG160" i="3"/>
  <c r="DF160" i="3"/>
  <c r="DH159" i="3"/>
  <c r="DG159" i="3"/>
  <c r="DF159" i="3"/>
  <c r="DH158" i="3"/>
  <c r="DG158" i="3"/>
  <c r="DF158" i="3"/>
  <c r="DH157" i="3"/>
  <c r="DG157" i="3"/>
  <c r="DF157" i="3"/>
  <c r="DH156" i="3"/>
  <c r="DG156" i="3"/>
  <c r="DF156" i="3"/>
  <c r="DH155" i="3"/>
  <c r="DG155" i="3"/>
  <c r="DF155" i="3"/>
  <c r="DH154" i="3"/>
  <c r="DG154" i="3"/>
  <c r="DF154" i="3"/>
  <c r="DH153" i="3"/>
  <c r="DG153" i="3"/>
  <c r="DF153" i="3"/>
  <c r="DH152" i="3"/>
  <c r="DG152" i="3"/>
  <c r="DF152" i="3"/>
  <c r="DH151" i="3"/>
  <c r="DG151" i="3"/>
  <c r="DF151" i="3"/>
  <c r="DH148" i="3"/>
  <c r="DG148" i="3"/>
  <c r="DF148" i="3"/>
  <c r="DH147" i="3"/>
  <c r="DG147" i="3"/>
  <c r="DF147" i="3"/>
  <c r="DH146" i="3"/>
  <c r="DG146" i="3"/>
  <c r="DF146" i="3"/>
  <c r="DH145" i="3"/>
  <c r="DG145" i="3"/>
  <c r="DF145" i="3"/>
  <c r="DH144" i="3"/>
  <c r="DG144" i="3"/>
  <c r="DF144" i="3"/>
  <c r="DH143" i="3"/>
  <c r="DG143" i="3"/>
  <c r="DF143" i="3"/>
  <c r="DH142" i="3"/>
  <c r="DG142" i="3"/>
  <c r="DF142" i="3"/>
  <c r="DH139" i="3"/>
  <c r="DG139" i="3"/>
  <c r="DF139" i="3"/>
  <c r="DH138" i="3"/>
  <c r="DG138" i="3"/>
  <c r="DF138" i="3"/>
  <c r="DH137" i="3"/>
  <c r="DG137" i="3"/>
  <c r="DF137" i="3"/>
  <c r="DH136" i="3"/>
  <c r="DG136" i="3"/>
  <c r="DF136" i="3"/>
  <c r="DH135" i="3"/>
  <c r="DG135" i="3"/>
  <c r="DF135" i="3"/>
  <c r="DH134" i="3"/>
  <c r="DG134" i="3"/>
  <c r="DF134" i="3"/>
  <c r="DH133" i="3"/>
  <c r="DG133" i="3"/>
  <c r="DF133" i="3"/>
  <c r="DH130" i="3"/>
  <c r="DG130" i="3"/>
  <c r="DF130" i="3"/>
  <c r="DH129" i="3"/>
  <c r="DG129" i="3"/>
  <c r="DF129" i="3"/>
  <c r="DH128" i="3"/>
  <c r="DG128" i="3"/>
  <c r="DF128" i="3"/>
  <c r="DH127" i="3"/>
  <c r="DG127" i="3"/>
  <c r="DF127" i="3"/>
  <c r="DH126" i="3"/>
  <c r="DG126" i="3"/>
  <c r="DF126" i="3"/>
  <c r="DH125" i="3"/>
  <c r="DG125" i="3"/>
  <c r="DF125" i="3"/>
  <c r="DH124" i="3"/>
  <c r="DG124" i="3"/>
  <c r="DF124" i="3"/>
  <c r="DH121" i="3"/>
  <c r="DG121" i="3"/>
  <c r="DF121" i="3"/>
  <c r="DH120" i="3"/>
  <c r="DG120" i="3"/>
  <c r="DF120" i="3"/>
  <c r="DH119" i="3"/>
  <c r="DG119" i="3"/>
  <c r="DF119" i="3"/>
  <c r="DH118" i="3"/>
  <c r="DG118" i="3"/>
  <c r="DF118" i="3"/>
  <c r="DH117" i="3"/>
  <c r="DG117" i="3"/>
  <c r="DF117" i="3"/>
  <c r="DH116" i="3"/>
  <c r="DG116" i="3"/>
  <c r="DF116" i="3"/>
  <c r="DH115" i="3"/>
  <c r="DG115" i="3"/>
  <c r="DF115" i="3"/>
  <c r="DH114" i="3"/>
  <c r="DG114" i="3"/>
  <c r="DF114" i="3"/>
  <c r="DH111" i="3"/>
  <c r="DG111" i="3"/>
  <c r="DF111" i="3"/>
  <c r="DH110" i="3"/>
  <c r="DG110" i="3"/>
  <c r="DF110" i="3"/>
  <c r="DH109" i="3"/>
  <c r="DG109" i="3"/>
  <c r="DF109" i="3"/>
  <c r="DH108" i="3"/>
  <c r="DG108" i="3"/>
  <c r="DF108" i="3"/>
  <c r="DH107" i="3"/>
  <c r="DG107" i="3"/>
  <c r="DF107" i="3"/>
  <c r="DH106" i="3"/>
  <c r="DG106" i="3"/>
  <c r="DF106" i="3"/>
  <c r="DH105" i="3"/>
  <c r="DG105" i="3"/>
  <c r="DF105" i="3"/>
  <c r="DH104" i="3"/>
  <c r="DG104" i="3"/>
  <c r="DF104" i="3"/>
  <c r="DH101" i="3"/>
  <c r="DG101" i="3"/>
  <c r="DF101" i="3"/>
  <c r="DH100" i="3"/>
  <c r="DG100" i="3"/>
  <c r="DF100" i="3"/>
  <c r="DH99" i="3"/>
  <c r="DG99" i="3"/>
  <c r="DF99" i="3"/>
  <c r="DH98" i="3"/>
  <c r="DG98" i="3"/>
  <c r="DF98" i="3"/>
  <c r="DH97" i="3"/>
  <c r="DG97" i="3"/>
  <c r="DF97" i="3"/>
  <c r="DH96" i="3"/>
  <c r="DG96" i="3"/>
  <c r="DF96" i="3"/>
  <c r="DH95" i="3"/>
  <c r="DG95" i="3"/>
  <c r="DF95" i="3"/>
  <c r="DH94" i="3"/>
  <c r="DG94" i="3"/>
  <c r="DF94" i="3"/>
  <c r="DH93" i="3"/>
  <c r="DG93" i="3"/>
  <c r="DF93" i="3"/>
  <c r="DH90" i="3"/>
  <c r="DG90" i="3"/>
  <c r="DF90" i="3"/>
  <c r="DH89" i="3"/>
  <c r="DG89" i="3"/>
  <c r="DF89" i="3"/>
  <c r="DH88" i="3"/>
  <c r="DG88" i="3"/>
  <c r="DF88" i="3"/>
  <c r="DH87" i="3"/>
  <c r="DG87" i="3"/>
  <c r="DF87" i="3"/>
  <c r="DH86" i="3"/>
  <c r="DG86" i="3"/>
  <c r="DF86" i="3"/>
  <c r="DH85" i="3"/>
  <c r="DG85" i="3"/>
  <c r="DF85" i="3"/>
  <c r="DH84" i="3"/>
  <c r="DG84" i="3"/>
  <c r="DF84" i="3"/>
  <c r="DH83" i="3"/>
  <c r="DG83" i="3"/>
  <c r="DF83" i="3"/>
  <c r="DH79" i="3"/>
  <c r="DG79" i="3"/>
  <c r="DF79" i="3"/>
  <c r="DH78" i="3"/>
  <c r="DG78" i="3"/>
  <c r="DF78" i="3"/>
  <c r="DH77" i="3"/>
  <c r="DG77" i="3"/>
  <c r="DF77" i="3"/>
  <c r="DH76" i="3"/>
  <c r="DG76" i="3"/>
  <c r="DF76" i="3"/>
  <c r="DH75" i="3"/>
  <c r="DG75" i="3"/>
  <c r="DF75" i="3"/>
  <c r="DH74" i="3"/>
  <c r="DG74" i="3"/>
  <c r="DF74" i="3"/>
  <c r="DH73" i="3"/>
  <c r="DG73" i="3"/>
  <c r="DF73" i="3"/>
  <c r="DH72" i="3"/>
  <c r="DG72" i="3"/>
  <c r="DF72" i="3"/>
  <c r="DH69" i="3"/>
  <c r="DG69" i="3"/>
  <c r="DF69" i="3"/>
  <c r="DH68" i="3"/>
  <c r="DG68" i="3"/>
  <c r="DF68" i="3"/>
  <c r="DH67" i="3"/>
  <c r="DG67" i="3"/>
  <c r="DF67" i="3"/>
  <c r="DH66" i="3"/>
  <c r="DG66" i="3"/>
  <c r="DF66" i="3"/>
  <c r="DH65" i="3"/>
  <c r="DG65" i="3"/>
  <c r="DF65" i="3"/>
  <c r="DH64" i="3"/>
  <c r="DG64" i="3"/>
  <c r="DF64" i="3"/>
  <c r="DH63" i="3"/>
  <c r="DG63" i="3"/>
  <c r="DF63" i="3"/>
  <c r="DH62" i="3"/>
  <c r="DG62" i="3"/>
  <c r="DF62" i="3"/>
  <c r="DH61" i="3"/>
  <c r="DG61" i="3"/>
  <c r="DF61" i="3"/>
  <c r="DH57" i="3"/>
  <c r="DG57" i="3"/>
  <c r="DF57" i="3"/>
  <c r="DH56" i="3"/>
  <c r="DG56" i="3"/>
  <c r="DF56" i="3"/>
  <c r="DH55" i="3"/>
  <c r="DG55" i="3"/>
  <c r="DF55" i="3"/>
  <c r="DH54" i="3"/>
  <c r="DG54" i="3"/>
  <c r="DF54" i="3"/>
  <c r="DH53" i="3"/>
  <c r="DG53" i="3"/>
  <c r="DF53" i="3"/>
  <c r="DH52" i="3"/>
  <c r="DG52" i="3"/>
  <c r="DF52" i="3"/>
  <c r="DH51" i="3"/>
  <c r="DG51" i="3"/>
  <c r="DF51" i="3"/>
  <c r="DH50" i="3"/>
  <c r="DG50" i="3"/>
  <c r="DF50" i="3"/>
  <c r="DH47" i="3"/>
  <c r="DG47" i="3"/>
  <c r="DF47" i="3"/>
  <c r="DH46" i="3"/>
  <c r="DG46" i="3"/>
  <c r="DF46" i="3"/>
  <c r="DH45" i="3"/>
  <c r="DG45" i="3"/>
  <c r="DF45" i="3"/>
  <c r="DH44" i="3"/>
  <c r="DG44" i="3"/>
  <c r="DF44" i="3"/>
  <c r="DH43" i="3"/>
  <c r="DG43" i="3"/>
  <c r="DF43" i="3"/>
  <c r="DH42" i="3"/>
  <c r="DG42" i="3"/>
  <c r="DF42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4" i="3"/>
  <c r="DG34" i="3"/>
  <c r="DF34" i="3"/>
  <c r="DH33" i="3"/>
  <c r="DG33" i="3"/>
  <c r="DF33" i="3"/>
  <c r="DH32" i="3"/>
  <c r="DG32" i="3"/>
  <c r="DF32" i="3"/>
  <c r="DH31" i="3"/>
  <c r="DG31" i="3"/>
  <c r="DF31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3" i="3"/>
  <c r="DG23" i="3"/>
  <c r="DF23" i="3"/>
  <c r="DH22" i="3"/>
  <c r="DG22" i="3"/>
  <c r="DF22" i="3"/>
  <c r="DH21" i="3"/>
  <c r="DG21" i="3"/>
  <c r="DF21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4" i="3"/>
  <c r="DG14" i="3"/>
  <c r="DF14" i="3"/>
  <c r="DH11" i="3"/>
  <c r="DG11" i="3"/>
  <c r="DF11" i="3"/>
  <c r="DH10" i="3"/>
  <c r="DG10" i="3"/>
  <c r="DF10" i="3"/>
  <c r="DH9" i="3"/>
  <c r="DG9" i="3"/>
  <c r="DF9" i="3"/>
  <c r="DH8" i="3"/>
  <c r="DG8" i="3"/>
  <c r="DF8" i="3"/>
  <c r="DH7" i="3"/>
  <c r="DG7" i="3"/>
  <c r="DF7" i="3"/>
  <c r="DH6" i="3"/>
  <c r="DG6" i="3"/>
  <c r="DF6" i="3"/>
  <c r="DH5" i="3"/>
  <c r="DG5" i="3"/>
  <c r="DF5" i="3"/>
  <c r="DH4" i="3"/>
  <c r="DG4" i="3"/>
  <c r="DF4" i="3"/>
  <c r="CB2" i="2" s="1"/>
  <c r="DH3" i="3"/>
  <c r="CB4" i="2" s="1"/>
  <c r="DG3" i="3"/>
  <c r="DF3" i="3"/>
  <c r="DH2" i="3"/>
  <c r="CC4" i="2" s="1"/>
  <c r="DG2" i="3"/>
  <c r="CC3" i="2" s="1"/>
  <c r="DF2" i="3"/>
  <c r="CC2" i="2" s="1"/>
  <c r="DE169" i="3"/>
  <c r="DD169" i="3"/>
  <c r="DC169" i="3"/>
  <c r="DE168" i="3"/>
  <c r="DD168" i="3"/>
  <c r="DC168" i="3"/>
  <c r="DE167" i="3"/>
  <c r="DD167" i="3"/>
  <c r="DC167" i="3"/>
  <c r="DE166" i="3"/>
  <c r="DD166" i="3"/>
  <c r="DC166" i="3"/>
  <c r="DE165" i="3"/>
  <c r="DD165" i="3"/>
  <c r="DC165" i="3"/>
  <c r="DE164" i="3"/>
  <c r="DD164" i="3"/>
  <c r="DC164" i="3"/>
  <c r="DE163" i="3"/>
  <c r="DD163" i="3"/>
  <c r="DC163" i="3"/>
  <c r="DE159" i="3"/>
  <c r="DD159" i="3"/>
  <c r="DC159" i="3"/>
  <c r="DE158" i="3"/>
  <c r="DD158" i="3"/>
  <c r="DC158" i="3"/>
  <c r="DE157" i="3"/>
  <c r="DD157" i="3"/>
  <c r="DC157" i="3"/>
  <c r="DE156" i="3"/>
  <c r="DD156" i="3"/>
  <c r="DC156" i="3"/>
  <c r="DE155" i="3"/>
  <c r="DD155" i="3"/>
  <c r="DC155" i="3"/>
  <c r="DE154" i="3"/>
  <c r="DD154" i="3"/>
  <c r="DC154" i="3"/>
  <c r="DE153" i="3"/>
  <c r="DD153" i="3"/>
  <c r="DC153" i="3"/>
  <c r="DE152" i="3"/>
  <c r="DD152" i="3"/>
  <c r="DC152" i="3"/>
  <c r="DE151" i="3"/>
  <c r="DD151" i="3"/>
  <c r="DC151" i="3"/>
  <c r="DE148" i="3"/>
  <c r="DD148" i="3"/>
  <c r="DC148" i="3"/>
  <c r="DE147" i="3"/>
  <c r="DD147" i="3"/>
  <c r="DC147" i="3"/>
  <c r="DE146" i="3"/>
  <c r="DD146" i="3"/>
  <c r="DC146" i="3"/>
  <c r="DE145" i="3"/>
  <c r="DD145" i="3"/>
  <c r="DC145" i="3"/>
  <c r="DE144" i="3"/>
  <c r="DD144" i="3"/>
  <c r="DC144" i="3"/>
  <c r="DE143" i="3"/>
  <c r="DD143" i="3"/>
  <c r="DC143" i="3"/>
  <c r="DE142" i="3"/>
  <c r="DD142" i="3"/>
  <c r="DC142" i="3"/>
  <c r="DE139" i="3"/>
  <c r="DD139" i="3"/>
  <c r="DC139" i="3"/>
  <c r="DE138" i="3"/>
  <c r="DD138" i="3"/>
  <c r="DC138" i="3"/>
  <c r="DE137" i="3"/>
  <c r="DD137" i="3"/>
  <c r="DC137" i="3"/>
  <c r="DE136" i="3"/>
  <c r="DD136" i="3"/>
  <c r="DC136" i="3"/>
  <c r="DE135" i="3"/>
  <c r="DD135" i="3"/>
  <c r="DC135" i="3"/>
  <c r="DE134" i="3"/>
  <c r="DD134" i="3"/>
  <c r="DC134" i="3"/>
  <c r="DE133" i="3"/>
  <c r="DD133" i="3"/>
  <c r="DC133" i="3"/>
  <c r="DE130" i="3"/>
  <c r="DD130" i="3"/>
  <c r="DC130" i="3"/>
  <c r="DE129" i="3"/>
  <c r="DD129" i="3"/>
  <c r="DC129" i="3"/>
  <c r="DE128" i="3"/>
  <c r="DD128" i="3"/>
  <c r="DC128" i="3"/>
  <c r="DE127" i="3"/>
  <c r="DD127" i="3"/>
  <c r="DC127" i="3"/>
  <c r="DE126" i="3"/>
  <c r="DD126" i="3"/>
  <c r="DC126" i="3"/>
  <c r="DE125" i="3"/>
  <c r="DD125" i="3"/>
  <c r="DC125" i="3"/>
  <c r="DE124" i="3"/>
  <c r="DD124" i="3"/>
  <c r="DC124" i="3"/>
  <c r="DE121" i="3"/>
  <c r="DD121" i="3"/>
  <c r="DC121" i="3"/>
  <c r="DE120" i="3"/>
  <c r="DD120" i="3"/>
  <c r="DC120" i="3"/>
  <c r="DE119" i="3"/>
  <c r="DD119" i="3"/>
  <c r="DC119" i="3"/>
  <c r="DE118" i="3"/>
  <c r="DD118" i="3"/>
  <c r="DC118" i="3"/>
  <c r="DE117" i="3"/>
  <c r="DD117" i="3"/>
  <c r="DC117" i="3"/>
  <c r="DE116" i="3"/>
  <c r="DD116" i="3"/>
  <c r="DC116" i="3"/>
  <c r="DE115" i="3"/>
  <c r="DD115" i="3"/>
  <c r="DC115" i="3"/>
  <c r="DE114" i="3"/>
  <c r="DD114" i="3"/>
  <c r="DC114" i="3"/>
  <c r="DE111" i="3"/>
  <c r="DD111" i="3"/>
  <c r="DC111" i="3"/>
  <c r="DE110" i="3"/>
  <c r="DD110" i="3"/>
  <c r="DC110" i="3"/>
  <c r="DE109" i="3"/>
  <c r="DD109" i="3"/>
  <c r="DC109" i="3"/>
  <c r="DE108" i="3"/>
  <c r="DD108" i="3"/>
  <c r="DC108" i="3"/>
  <c r="DE107" i="3"/>
  <c r="DD107" i="3"/>
  <c r="DC107" i="3"/>
  <c r="DE106" i="3"/>
  <c r="DD106" i="3"/>
  <c r="DC106" i="3"/>
  <c r="DE105" i="3"/>
  <c r="DD105" i="3"/>
  <c r="DC105" i="3"/>
  <c r="DE104" i="3"/>
  <c r="DD104" i="3"/>
  <c r="DC104" i="3"/>
  <c r="DE101" i="3"/>
  <c r="DD101" i="3"/>
  <c r="DC101" i="3"/>
  <c r="DE100" i="3"/>
  <c r="DD100" i="3"/>
  <c r="DC100" i="3"/>
  <c r="DE99" i="3"/>
  <c r="DD99" i="3"/>
  <c r="DC99" i="3"/>
  <c r="DE98" i="3"/>
  <c r="DD98" i="3"/>
  <c r="DC98" i="3"/>
  <c r="DE97" i="3"/>
  <c r="DD97" i="3"/>
  <c r="DC97" i="3"/>
  <c r="DE96" i="3"/>
  <c r="DD96" i="3"/>
  <c r="DC96" i="3"/>
  <c r="DE95" i="3"/>
  <c r="DD95" i="3"/>
  <c r="DC95" i="3"/>
  <c r="DE94" i="3"/>
  <c r="DD94" i="3"/>
  <c r="DC94" i="3"/>
  <c r="DE93" i="3"/>
  <c r="DD93" i="3"/>
  <c r="DC93" i="3"/>
  <c r="DE89" i="3"/>
  <c r="DD89" i="3"/>
  <c r="DC89" i="3"/>
  <c r="DE88" i="3"/>
  <c r="DD88" i="3"/>
  <c r="DC88" i="3"/>
  <c r="DE87" i="3"/>
  <c r="DD87" i="3"/>
  <c r="DC87" i="3"/>
  <c r="DE86" i="3"/>
  <c r="DD86" i="3"/>
  <c r="DC86" i="3"/>
  <c r="DE85" i="3"/>
  <c r="DD85" i="3"/>
  <c r="DC85" i="3"/>
  <c r="DE84" i="3"/>
  <c r="DD84" i="3"/>
  <c r="DC84" i="3"/>
  <c r="DE83" i="3"/>
  <c r="DD83" i="3"/>
  <c r="DC83" i="3"/>
  <c r="DE79" i="3"/>
  <c r="DD79" i="3"/>
  <c r="DC79" i="3"/>
  <c r="DE78" i="3"/>
  <c r="DD78" i="3"/>
  <c r="DC78" i="3"/>
  <c r="DE77" i="3"/>
  <c r="DD77" i="3"/>
  <c r="DC77" i="3"/>
  <c r="DE76" i="3"/>
  <c r="DD76" i="3"/>
  <c r="DC76" i="3"/>
  <c r="DE75" i="3"/>
  <c r="DD75" i="3"/>
  <c r="DC75" i="3"/>
  <c r="DE74" i="3"/>
  <c r="DD74" i="3"/>
  <c r="DC74" i="3"/>
  <c r="DE73" i="3"/>
  <c r="DD73" i="3"/>
  <c r="DC73" i="3"/>
  <c r="DE72" i="3"/>
  <c r="DD72" i="3"/>
  <c r="DC72" i="3"/>
  <c r="DE69" i="3"/>
  <c r="DD69" i="3"/>
  <c r="DC69" i="3"/>
  <c r="DE68" i="3"/>
  <c r="DD68" i="3"/>
  <c r="DC68" i="3"/>
  <c r="DE67" i="3"/>
  <c r="DD67" i="3"/>
  <c r="DC67" i="3"/>
  <c r="DE66" i="3"/>
  <c r="DD66" i="3"/>
  <c r="DC66" i="3"/>
  <c r="DE65" i="3"/>
  <c r="DD65" i="3"/>
  <c r="DC65" i="3"/>
  <c r="DE64" i="3"/>
  <c r="DD64" i="3"/>
  <c r="DC64" i="3"/>
  <c r="DE63" i="3"/>
  <c r="DD63" i="3"/>
  <c r="DC63" i="3"/>
  <c r="DE62" i="3"/>
  <c r="DD62" i="3"/>
  <c r="DC62" i="3"/>
  <c r="DE61" i="3"/>
  <c r="DD61" i="3"/>
  <c r="DC61" i="3"/>
  <c r="DE58" i="3"/>
  <c r="DD58" i="3"/>
  <c r="DC58" i="3"/>
  <c r="DE57" i="3"/>
  <c r="DD57" i="3"/>
  <c r="DC57" i="3"/>
  <c r="DE56" i="3"/>
  <c r="DD56" i="3"/>
  <c r="DC56" i="3"/>
  <c r="DE55" i="3"/>
  <c r="DD55" i="3"/>
  <c r="DC55" i="3"/>
  <c r="DE54" i="3"/>
  <c r="DD54" i="3"/>
  <c r="DC54" i="3"/>
  <c r="DE53" i="3"/>
  <c r="DD53" i="3"/>
  <c r="DC53" i="3"/>
  <c r="DE52" i="3"/>
  <c r="DD52" i="3"/>
  <c r="DC52" i="3"/>
  <c r="DE51" i="3"/>
  <c r="DD51" i="3"/>
  <c r="DC51" i="3"/>
  <c r="DE50" i="3"/>
  <c r="DD50" i="3"/>
  <c r="DC50" i="3"/>
  <c r="DE46" i="3"/>
  <c r="DD46" i="3"/>
  <c r="DC46" i="3"/>
  <c r="DE45" i="3"/>
  <c r="DD45" i="3"/>
  <c r="DC45" i="3"/>
  <c r="DE44" i="3"/>
  <c r="DD44" i="3"/>
  <c r="DC44" i="3"/>
  <c r="DE43" i="3"/>
  <c r="DD43" i="3"/>
  <c r="DC43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5" i="3"/>
  <c r="DD35" i="3"/>
  <c r="DC35" i="3"/>
  <c r="DE34" i="3"/>
  <c r="DD34" i="3"/>
  <c r="DC34" i="3"/>
  <c r="DE33" i="3"/>
  <c r="DD33" i="3"/>
  <c r="DC33" i="3"/>
  <c r="DE32" i="3"/>
  <c r="DD32" i="3"/>
  <c r="DC32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3" i="3"/>
  <c r="DD23" i="3"/>
  <c r="DC23" i="3"/>
  <c r="DE22" i="3"/>
  <c r="DD22" i="3"/>
  <c r="DC22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DD14" i="3"/>
  <c r="DC14" i="3"/>
  <c r="DE10" i="3"/>
  <c r="DD10" i="3"/>
  <c r="DC10" i="3"/>
  <c r="DE9" i="3"/>
  <c r="DD9" i="3"/>
  <c r="DC9" i="3"/>
  <c r="DE8" i="3"/>
  <c r="DD8" i="3"/>
  <c r="DC8" i="3"/>
  <c r="DE7" i="3"/>
  <c r="DD7" i="3"/>
  <c r="BY3" i="2" s="1"/>
  <c r="DC7" i="3"/>
  <c r="DE6" i="3"/>
  <c r="DD6" i="3"/>
  <c r="DC6" i="3"/>
  <c r="DE5" i="3"/>
  <c r="DD5" i="3"/>
  <c r="DC5" i="3"/>
  <c r="DE4" i="3"/>
  <c r="DD4" i="3"/>
  <c r="DC4" i="3"/>
  <c r="DE3" i="3"/>
  <c r="BZ4" i="2" s="1"/>
  <c r="DD3" i="3"/>
  <c r="DC3" i="3"/>
  <c r="DE2" i="3"/>
  <c r="DD2" i="3"/>
  <c r="BZ3" i="2" s="1"/>
  <c r="DC2" i="3"/>
  <c r="BZ2" i="2" s="1"/>
  <c r="BD169" i="3"/>
  <c r="AY169" i="3"/>
  <c r="BD168" i="3"/>
  <c r="AY168" i="3"/>
  <c r="BD167" i="3"/>
  <c r="AY167" i="3"/>
  <c r="BD166" i="3"/>
  <c r="AY166" i="3"/>
  <c r="BD165" i="3"/>
  <c r="AY165" i="3"/>
  <c r="BD164" i="3"/>
  <c r="AY164" i="3"/>
  <c r="BD163" i="3"/>
  <c r="AY163" i="3"/>
  <c r="BD160" i="3"/>
  <c r="AY160" i="3"/>
  <c r="BD159" i="3"/>
  <c r="AY159" i="3"/>
  <c r="BD158" i="3"/>
  <c r="AY158" i="3"/>
  <c r="BD157" i="3"/>
  <c r="AY157" i="3"/>
  <c r="BD156" i="3"/>
  <c r="AY156" i="3"/>
  <c r="BD155" i="3"/>
  <c r="AY155" i="3"/>
  <c r="BD154" i="3"/>
  <c r="AY154" i="3"/>
  <c r="BD153" i="3"/>
  <c r="AY153" i="3"/>
  <c r="BD152" i="3"/>
  <c r="AY152" i="3"/>
  <c r="BD151" i="3"/>
  <c r="AY151" i="3"/>
  <c r="BD147" i="3"/>
  <c r="AY147" i="3"/>
  <c r="BD146" i="3"/>
  <c r="AY146" i="3"/>
  <c r="BD145" i="3"/>
  <c r="AY145" i="3"/>
  <c r="BD144" i="3"/>
  <c r="AY144" i="3"/>
  <c r="BD143" i="3"/>
  <c r="AY143" i="3"/>
  <c r="BD142" i="3"/>
  <c r="AY142" i="3"/>
  <c r="BD139" i="3"/>
  <c r="AY139" i="3"/>
  <c r="BD138" i="3"/>
  <c r="AY138" i="3"/>
  <c r="BD137" i="3"/>
  <c r="AY137" i="3"/>
  <c r="BD136" i="3"/>
  <c r="AY136" i="3"/>
  <c r="BD135" i="3"/>
  <c r="AY135" i="3"/>
  <c r="BD134" i="3"/>
  <c r="AY134" i="3"/>
  <c r="BD133" i="3"/>
  <c r="AY133" i="3"/>
  <c r="BD129" i="3"/>
  <c r="AY129" i="3"/>
  <c r="BD128" i="3"/>
  <c r="AY128" i="3"/>
  <c r="BD127" i="3"/>
  <c r="AY127" i="3"/>
  <c r="BD126" i="3"/>
  <c r="AY126" i="3"/>
  <c r="BD125" i="3"/>
  <c r="AY125" i="3"/>
  <c r="BD124" i="3"/>
  <c r="AY124" i="3"/>
  <c r="BD120" i="3"/>
  <c r="AY120" i="3"/>
  <c r="BD119" i="3"/>
  <c r="AY119" i="3"/>
  <c r="BD118" i="3"/>
  <c r="AY118" i="3"/>
  <c r="BD117" i="3"/>
  <c r="AY117" i="3"/>
  <c r="BD116" i="3"/>
  <c r="AY116" i="3"/>
  <c r="BD115" i="3"/>
  <c r="AY115" i="3"/>
  <c r="BD114" i="3"/>
  <c r="AY114" i="3"/>
  <c r="BD111" i="3"/>
  <c r="AY111" i="3"/>
  <c r="BD110" i="3"/>
  <c r="AY110" i="3"/>
  <c r="BD109" i="3"/>
  <c r="AY109" i="3"/>
  <c r="BD108" i="3"/>
  <c r="AY108" i="3"/>
  <c r="BD107" i="3"/>
  <c r="AY107" i="3"/>
  <c r="BD106" i="3"/>
  <c r="AY106" i="3"/>
  <c r="BD105" i="3"/>
  <c r="AY105" i="3"/>
  <c r="BD104" i="3"/>
  <c r="AY104" i="3"/>
  <c r="BD100" i="3"/>
  <c r="AY100" i="3"/>
  <c r="BD99" i="3"/>
  <c r="AY99" i="3"/>
  <c r="BD98" i="3"/>
  <c r="AY98" i="3"/>
  <c r="BD97" i="3"/>
  <c r="AY97" i="3"/>
  <c r="BD96" i="3"/>
  <c r="AY96" i="3"/>
  <c r="BD95" i="3"/>
  <c r="AY95" i="3"/>
  <c r="BD94" i="3"/>
  <c r="AY94" i="3"/>
  <c r="BD93" i="3"/>
  <c r="AY93" i="3"/>
  <c r="BD90" i="3"/>
  <c r="AY90" i="3"/>
  <c r="BD89" i="3"/>
  <c r="AY89" i="3"/>
  <c r="BD88" i="3"/>
  <c r="AY88" i="3"/>
  <c r="BD87" i="3"/>
  <c r="AY87" i="3"/>
  <c r="BD86" i="3"/>
  <c r="AY86" i="3"/>
  <c r="BD85" i="3"/>
  <c r="AY85" i="3"/>
  <c r="BD84" i="3"/>
  <c r="AY84" i="3"/>
  <c r="BD83" i="3"/>
  <c r="AY83" i="3"/>
  <c r="BD79" i="3"/>
  <c r="AY79" i="3"/>
  <c r="BD78" i="3"/>
  <c r="AY78" i="3"/>
  <c r="BD77" i="3"/>
  <c r="AY77" i="3"/>
  <c r="BD76" i="3"/>
  <c r="AY76" i="3"/>
  <c r="BD75" i="3"/>
  <c r="AY75" i="3"/>
  <c r="BD74" i="3"/>
  <c r="AY74" i="3"/>
  <c r="BD73" i="3"/>
  <c r="AY73" i="3"/>
  <c r="BD72" i="3"/>
  <c r="AY72" i="3"/>
  <c r="BD69" i="3"/>
  <c r="AY69" i="3"/>
  <c r="BD68" i="3"/>
  <c r="AY68" i="3"/>
  <c r="BD67" i="3"/>
  <c r="AY67" i="3"/>
  <c r="BD66" i="3"/>
  <c r="AY66" i="3"/>
  <c r="BD65" i="3"/>
  <c r="AY65" i="3"/>
  <c r="BD64" i="3"/>
  <c r="AY64" i="3"/>
  <c r="BD63" i="3"/>
  <c r="AY63" i="3"/>
  <c r="BD62" i="3"/>
  <c r="AY62" i="3"/>
  <c r="BD61" i="3"/>
  <c r="AY61" i="3"/>
  <c r="BD56" i="3"/>
  <c r="AY56" i="3"/>
  <c r="BD55" i="3"/>
  <c r="AY55" i="3"/>
  <c r="BD54" i="3"/>
  <c r="AY54" i="3"/>
  <c r="BD53" i="3"/>
  <c r="AY53" i="3"/>
  <c r="BD52" i="3"/>
  <c r="AY52" i="3"/>
  <c r="BD51" i="3"/>
  <c r="AY51" i="3"/>
  <c r="BD50" i="3"/>
  <c r="AY50" i="3"/>
  <c r="BD47" i="3"/>
  <c r="AY47" i="3"/>
  <c r="BD46" i="3"/>
  <c r="AY46" i="3"/>
  <c r="BD45" i="3"/>
  <c r="AY45" i="3"/>
  <c r="BD44" i="3"/>
  <c r="AY44" i="3"/>
  <c r="BD43" i="3"/>
  <c r="AY43" i="3"/>
  <c r="BD42" i="3"/>
  <c r="AY42" i="3"/>
  <c r="BD41" i="3"/>
  <c r="AY41" i="3"/>
  <c r="BD40" i="3"/>
  <c r="AY40" i="3"/>
  <c r="BD39" i="3"/>
  <c r="AY39" i="3"/>
  <c r="BD38" i="3"/>
  <c r="AY38" i="3"/>
  <c r="BD35" i="3"/>
  <c r="AY35" i="3"/>
  <c r="BD34" i="3"/>
  <c r="AY34" i="3"/>
  <c r="BD33" i="3"/>
  <c r="AY33" i="3"/>
  <c r="BD32" i="3"/>
  <c r="AY32" i="3"/>
  <c r="BD31" i="3"/>
  <c r="AY31" i="3"/>
  <c r="BD30" i="3"/>
  <c r="AY30" i="3"/>
  <c r="BD29" i="3"/>
  <c r="AY29" i="3"/>
  <c r="BD28" i="3"/>
  <c r="AY28" i="3"/>
  <c r="BD27" i="3"/>
  <c r="AY27" i="3"/>
  <c r="BD26" i="3"/>
  <c r="AY26" i="3"/>
  <c r="BD22" i="3"/>
  <c r="AY22" i="3"/>
  <c r="BD21" i="3"/>
  <c r="AY21" i="3"/>
  <c r="BD20" i="3"/>
  <c r="AY20" i="3"/>
  <c r="BD19" i="3"/>
  <c r="AY19" i="3"/>
  <c r="BD18" i="3"/>
  <c r="AY18" i="3"/>
  <c r="BD17" i="3"/>
  <c r="AY17" i="3"/>
  <c r="BD16" i="3"/>
  <c r="AY16" i="3"/>
  <c r="BD15" i="3"/>
  <c r="AY15" i="3"/>
  <c r="BD14" i="3"/>
  <c r="AY14" i="3"/>
  <c r="BD11" i="3"/>
  <c r="AY11" i="3"/>
  <c r="BD10" i="3"/>
  <c r="AY10" i="3"/>
  <c r="BD9" i="3"/>
  <c r="AY9" i="3"/>
  <c r="BD8" i="3"/>
  <c r="AY8" i="3"/>
  <c r="BD7" i="3"/>
  <c r="AY7" i="3"/>
  <c r="BD6" i="3"/>
  <c r="BH11" i="2" s="1"/>
  <c r="AY6" i="3"/>
  <c r="BD5" i="3"/>
  <c r="AY5" i="3"/>
  <c r="BD4" i="3"/>
  <c r="AY4" i="3"/>
  <c r="BI10" i="2" s="1"/>
  <c r="BD3" i="3"/>
  <c r="AY3" i="3"/>
  <c r="BD2" i="3"/>
  <c r="AY2" i="3"/>
  <c r="BH10" i="2" s="1"/>
  <c r="BC169" i="3"/>
  <c r="AX169" i="3"/>
  <c r="BC168" i="3"/>
  <c r="AX168" i="3"/>
  <c r="BC167" i="3"/>
  <c r="AX167" i="3"/>
  <c r="BC166" i="3"/>
  <c r="AX166" i="3"/>
  <c r="BC165" i="3"/>
  <c r="AX165" i="3"/>
  <c r="BC164" i="3"/>
  <c r="AX164" i="3"/>
  <c r="BC163" i="3"/>
  <c r="AX163" i="3"/>
  <c r="BC160" i="3"/>
  <c r="AX160" i="3"/>
  <c r="BC159" i="3"/>
  <c r="AX159" i="3"/>
  <c r="BC158" i="3"/>
  <c r="AX158" i="3"/>
  <c r="BC157" i="3"/>
  <c r="AX157" i="3"/>
  <c r="BC156" i="3"/>
  <c r="AX156" i="3"/>
  <c r="BC155" i="3"/>
  <c r="AX155" i="3"/>
  <c r="BC154" i="3"/>
  <c r="AX154" i="3"/>
  <c r="BC153" i="3"/>
  <c r="AX153" i="3"/>
  <c r="BC152" i="3"/>
  <c r="AX152" i="3"/>
  <c r="BC151" i="3"/>
  <c r="AX151" i="3"/>
  <c r="BC147" i="3"/>
  <c r="AX147" i="3"/>
  <c r="BC146" i="3"/>
  <c r="AX146" i="3"/>
  <c r="BC145" i="3"/>
  <c r="AX145" i="3"/>
  <c r="BC144" i="3"/>
  <c r="AX144" i="3"/>
  <c r="BC143" i="3"/>
  <c r="AX143" i="3"/>
  <c r="BC142" i="3"/>
  <c r="AX142" i="3"/>
  <c r="BC139" i="3"/>
  <c r="AX139" i="3"/>
  <c r="BC138" i="3"/>
  <c r="AX138" i="3"/>
  <c r="BC137" i="3"/>
  <c r="AX137" i="3"/>
  <c r="BC136" i="3"/>
  <c r="AX136" i="3"/>
  <c r="BC135" i="3"/>
  <c r="AX135" i="3"/>
  <c r="BC134" i="3"/>
  <c r="AX134" i="3"/>
  <c r="BC133" i="3"/>
  <c r="AX133" i="3"/>
  <c r="BC129" i="3"/>
  <c r="AX129" i="3"/>
  <c r="BC128" i="3"/>
  <c r="AX128" i="3"/>
  <c r="BC127" i="3"/>
  <c r="AX127" i="3"/>
  <c r="BC126" i="3"/>
  <c r="AX126" i="3"/>
  <c r="BC125" i="3"/>
  <c r="AX125" i="3"/>
  <c r="BC124" i="3"/>
  <c r="AX124" i="3"/>
  <c r="BC120" i="3"/>
  <c r="AX120" i="3"/>
  <c r="BC119" i="3"/>
  <c r="AX119" i="3"/>
  <c r="BC118" i="3"/>
  <c r="AX118" i="3"/>
  <c r="BC117" i="3"/>
  <c r="AX117" i="3"/>
  <c r="BC116" i="3"/>
  <c r="AX116" i="3"/>
  <c r="BC115" i="3"/>
  <c r="AX115" i="3"/>
  <c r="BC114" i="3"/>
  <c r="AX114" i="3"/>
  <c r="BC111" i="3"/>
  <c r="AX111" i="3"/>
  <c r="BC110" i="3"/>
  <c r="AX110" i="3"/>
  <c r="BC109" i="3"/>
  <c r="AX109" i="3"/>
  <c r="BC108" i="3"/>
  <c r="AX108" i="3"/>
  <c r="BC107" i="3"/>
  <c r="AX107" i="3"/>
  <c r="BC106" i="3"/>
  <c r="AX106" i="3"/>
  <c r="BC105" i="3"/>
  <c r="AX105" i="3"/>
  <c r="BC104" i="3"/>
  <c r="AX104" i="3"/>
  <c r="BC100" i="3"/>
  <c r="AX100" i="3"/>
  <c r="BC99" i="3"/>
  <c r="AX99" i="3"/>
  <c r="BC98" i="3"/>
  <c r="AX98" i="3"/>
  <c r="BC97" i="3"/>
  <c r="AX97" i="3"/>
  <c r="BC96" i="3"/>
  <c r="AX96" i="3"/>
  <c r="BC95" i="3"/>
  <c r="AX95" i="3"/>
  <c r="BC94" i="3"/>
  <c r="AX94" i="3"/>
  <c r="BC93" i="3"/>
  <c r="AX93" i="3"/>
  <c r="BC90" i="3"/>
  <c r="AX90" i="3"/>
  <c r="BC89" i="3"/>
  <c r="AX89" i="3"/>
  <c r="BC88" i="3"/>
  <c r="AX88" i="3"/>
  <c r="BC87" i="3"/>
  <c r="AX87" i="3"/>
  <c r="BC86" i="3"/>
  <c r="AX86" i="3"/>
  <c r="BC85" i="3"/>
  <c r="AX85" i="3"/>
  <c r="BC84" i="3"/>
  <c r="AX84" i="3"/>
  <c r="BC83" i="3"/>
  <c r="AX83" i="3"/>
  <c r="BC80" i="3"/>
  <c r="AX80" i="3"/>
  <c r="BC79" i="3"/>
  <c r="AX79" i="3"/>
  <c r="BC78" i="3"/>
  <c r="AX78" i="3"/>
  <c r="BC77" i="3"/>
  <c r="AX77" i="3"/>
  <c r="BC76" i="3"/>
  <c r="AX76" i="3"/>
  <c r="BC75" i="3"/>
  <c r="AX75" i="3"/>
  <c r="BC74" i="3"/>
  <c r="AX74" i="3"/>
  <c r="BC73" i="3"/>
  <c r="AX73" i="3"/>
  <c r="BC72" i="3"/>
  <c r="AX72" i="3"/>
  <c r="BC69" i="3"/>
  <c r="AX69" i="3"/>
  <c r="BC68" i="3"/>
  <c r="AX68" i="3"/>
  <c r="BC67" i="3"/>
  <c r="AX67" i="3"/>
  <c r="BC66" i="3"/>
  <c r="AX66" i="3"/>
  <c r="BC65" i="3"/>
  <c r="AX65" i="3"/>
  <c r="BC64" i="3"/>
  <c r="AX64" i="3"/>
  <c r="BC63" i="3"/>
  <c r="AX63" i="3"/>
  <c r="BC62" i="3"/>
  <c r="AX62" i="3"/>
  <c r="BC61" i="3"/>
  <c r="AX61" i="3"/>
  <c r="BC57" i="3"/>
  <c r="AX57" i="3"/>
  <c r="BC56" i="3"/>
  <c r="AX56" i="3"/>
  <c r="BC55" i="3"/>
  <c r="AX55" i="3"/>
  <c r="BC54" i="3"/>
  <c r="AX54" i="3"/>
  <c r="BC53" i="3"/>
  <c r="AX53" i="3"/>
  <c r="BC52" i="3"/>
  <c r="AX52" i="3"/>
  <c r="BC51" i="3"/>
  <c r="AX51" i="3"/>
  <c r="BC50" i="3"/>
  <c r="AX50" i="3"/>
  <c r="BC46" i="3"/>
  <c r="AX46" i="3"/>
  <c r="BC45" i="3"/>
  <c r="AX45" i="3"/>
  <c r="BC44" i="3"/>
  <c r="AX44" i="3"/>
  <c r="BC43" i="3"/>
  <c r="AX43" i="3"/>
  <c r="BC42" i="3"/>
  <c r="AX42" i="3"/>
  <c r="BC41" i="3"/>
  <c r="AX41" i="3"/>
  <c r="BC40" i="3"/>
  <c r="AX40" i="3"/>
  <c r="BC39" i="3"/>
  <c r="AX39" i="3"/>
  <c r="BC38" i="3"/>
  <c r="AX38" i="3"/>
  <c r="BC35" i="3"/>
  <c r="AX35" i="3"/>
  <c r="BC34" i="3"/>
  <c r="AX34" i="3"/>
  <c r="BC33" i="3"/>
  <c r="AX33" i="3"/>
  <c r="BC32" i="3"/>
  <c r="AX32" i="3"/>
  <c r="BC31" i="3"/>
  <c r="AX31" i="3"/>
  <c r="BC30" i="3"/>
  <c r="AX30" i="3"/>
  <c r="BC29" i="3"/>
  <c r="AX29" i="3"/>
  <c r="BC28" i="3"/>
  <c r="AX28" i="3"/>
  <c r="BC27" i="3"/>
  <c r="AX27" i="3"/>
  <c r="BC26" i="3"/>
  <c r="AX26" i="3"/>
  <c r="BC22" i="3"/>
  <c r="AX22" i="3"/>
  <c r="BC21" i="3"/>
  <c r="AX21" i="3"/>
  <c r="BC20" i="3"/>
  <c r="AX20" i="3"/>
  <c r="BC19" i="3"/>
  <c r="AX19" i="3"/>
  <c r="BC18" i="3"/>
  <c r="AX18" i="3"/>
  <c r="BC17" i="3"/>
  <c r="AX17" i="3"/>
  <c r="BC16" i="3"/>
  <c r="AX16" i="3"/>
  <c r="BC15" i="3"/>
  <c r="AX15" i="3"/>
  <c r="BC14" i="3"/>
  <c r="AX14" i="3"/>
  <c r="BC11" i="3"/>
  <c r="AX11" i="3"/>
  <c r="BC10" i="3"/>
  <c r="AX10" i="3"/>
  <c r="BC9" i="3"/>
  <c r="BF11" i="2" s="1"/>
  <c r="AX9" i="3"/>
  <c r="BC8" i="3"/>
  <c r="AX8" i="3"/>
  <c r="BC7" i="3"/>
  <c r="AX7" i="3"/>
  <c r="BC6" i="3"/>
  <c r="AX6" i="3"/>
  <c r="BC5" i="3"/>
  <c r="AX5" i="3"/>
  <c r="BC4" i="3"/>
  <c r="AX4" i="3"/>
  <c r="BC3" i="3"/>
  <c r="BE11" i="2" s="1"/>
  <c r="AX3" i="3"/>
  <c r="BC2" i="3"/>
  <c r="AX2" i="3"/>
  <c r="BE10" i="2" s="1"/>
  <c r="BB169" i="3"/>
  <c r="AW169" i="3"/>
  <c r="BB168" i="3"/>
  <c r="AW168" i="3"/>
  <c r="BB167" i="3"/>
  <c r="AW167" i="3"/>
  <c r="BB166" i="3"/>
  <c r="AW166" i="3"/>
  <c r="BB165" i="3"/>
  <c r="AW165" i="3"/>
  <c r="BB164" i="3"/>
  <c r="AW164" i="3"/>
  <c r="BB163" i="3"/>
  <c r="AW163" i="3"/>
  <c r="BB160" i="3"/>
  <c r="AW160" i="3"/>
  <c r="BB159" i="3"/>
  <c r="AW159" i="3"/>
  <c r="BB158" i="3"/>
  <c r="AW158" i="3"/>
  <c r="BB157" i="3"/>
  <c r="AW157" i="3"/>
  <c r="BB156" i="3"/>
  <c r="AW156" i="3"/>
  <c r="BB155" i="3"/>
  <c r="AW155" i="3"/>
  <c r="BB154" i="3"/>
  <c r="AW154" i="3"/>
  <c r="BB153" i="3"/>
  <c r="AW153" i="3"/>
  <c r="BB152" i="3"/>
  <c r="AW152" i="3"/>
  <c r="BB151" i="3"/>
  <c r="AW151" i="3"/>
  <c r="BB148" i="3"/>
  <c r="AW148" i="3"/>
  <c r="BB147" i="3"/>
  <c r="AW147" i="3"/>
  <c r="BB146" i="3"/>
  <c r="AW146" i="3"/>
  <c r="BB145" i="3"/>
  <c r="AW145" i="3"/>
  <c r="BB144" i="3"/>
  <c r="AW144" i="3"/>
  <c r="BB143" i="3"/>
  <c r="AW143" i="3"/>
  <c r="BB142" i="3"/>
  <c r="AW142" i="3"/>
  <c r="BB139" i="3"/>
  <c r="AW139" i="3"/>
  <c r="BB138" i="3"/>
  <c r="AW138" i="3"/>
  <c r="BB137" i="3"/>
  <c r="AW137" i="3"/>
  <c r="BB136" i="3"/>
  <c r="AW136" i="3"/>
  <c r="BB135" i="3"/>
  <c r="AW135" i="3"/>
  <c r="BB134" i="3"/>
  <c r="AW134" i="3"/>
  <c r="BB133" i="3"/>
  <c r="AW133" i="3"/>
  <c r="BB130" i="3"/>
  <c r="AW130" i="3"/>
  <c r="BB129" i="3"/>
  <c r="AW129" i="3"/>
  <c r="BB128" i="3"/>
  <c r="AW128" i="3"/>
  <c r="BB127" i="3"/>
  <c r="AW127" i="3"/>
  <c r="BB126" i="3"/>
  <c r="AW126" i="3"/>
  <c r="BB125" i="3"/>
  <c r="AW125" i="3"/>
  <c r="BB124" i="3"/>
  <c r="AW124" i="3"/>
  <c r="BB121" i="3"/>
  <c r="AW121" i="3"/>
  <c r="BB120" i="3"/>
  <c r="AW120" i="3"/>
  <c r="BB119" i="3"/>
  <c r="AW119" i="3"/>
  <c r="BB118" i="3"/>
  <c r="AW118" i="3"/>
  <c r="BB117" i="3"/>
  <c r="AW117" i="3"/>
  <c r="BB116" i="3"/>
  <c r="AW116" i="3"/>
  <c r="BB115" i="3"/>
  <c r="AW115" i="3"/>
  <c r="BB114" i="3"/>
  <c r="AW114" i="3"/>
  <c r="BB111" i="3"/>
  <c r="AW111" i="3"/>
  <c r="BB110" i="3"/>
  <c r="AW110" i="3"/>
  <c r="BB109" i="3"/>
  <c r="AW109" i="3"/>
  <c r="BB108" i="3"/>
  <c r="AW108" i="3"/>
  <c r="BB107" i="3"/>
  <c r="AW107" i="3"/>
  <c r="BB106" i="3"/>
  <c r="AW106" i="3"/>
  <c r="BB105" i="3"/>
  <c r="AW105" i="3"/>
  <c r="BB104" i="3"/>
  <c r="AW104" i="3"/>
  <c r="BB101" i="3"/>
  <c r="AW101" i="3"/>
  <c r="BB100" i="3"/>
  <c r="AW100" i="3"/>
  <c r="BB99" i="3"/>
  <c r="AW99" i="3"/>
  <c r="BB98" i="3"/>
  <c r="AW98" i="3"/>
  <c r="BB97" i="3"/>
  <c r="AW97" i="3"/>
  <c r="BB96" i="3"/>
  <c r="AW96" i="3"/>
  <c r="BB95" i="3"/>
  <c r="AW95" i="3"/>
  <c r="BB94" i="3"/>
  <c r="AW94" i="3"/>
  <c r="BB93" i="3"/>
  <c r="AW93" i="3"/>
  <c r="BB90" i="3"/>
  <c r="AW90" i="3"/>
  <c r="BB89" i="3"/>
  <c r="AW89" i="3"/>
  <c r="BB88" i="3"/>
  <c r="AW88" i="3"/>
  <c r="BB87" i="3"/>
  <c r="AW87" i="3"/>
  <c r="BB86" i="3"/>
  <c r="AW86" i="3"/>
  <c r="BB85" i="3"/>
  <c r="AW85" i="3"/>
  <c r="BB84" i="3"/>
  <c r="AW84" i="3"/>
  <c r="BB83" i="3"/>
  <c r="AW83" i="3"/>
  <c r="BB79" i="3"/>
  <c r="AW79" i="3"/>
  <c r="BB78" i="3"/>
  <c r="AW78" i="3"/>
  <c r="BB77" i="3"/>
  <c r="AW77" i="3"/>
  <c r="BB76" i="3"/>
  <c r="AW76" i="3"/>
  <c r="BB75" i="3"/>
  <c r="AW75" i="3"/>
  <c r="BB74" i="3"/>
  <c r="AW74" i="3"/>
  <c r="BB73" i="3"/>
  <c r="AW73" i="3"/>
  <c r="BB72" i="3"/>
  <c r="AW72" i="3"/>
  <c r="BB69" i="3"/>
  <c r="AW69" i="3"/>
  <c r="BB68" i="3"/>
  <c r="AW68" i="3"/>
  <c r="BB67" i="3"/>
  <c r="AW67" i="3"/>
  <c r="BB66" i="3"/>
  <c r="AW66" i="3"/>
  <c r="BB65" i="3"/>
  <c r="AW65" i="3"/>
  <c r="BB64" i="3"/>
  <c r="AW64" i="3"/>
  <c r="BB63" i="3"/>
  <c r="AW63" i="3"/>
  <c r="BB62" i="3"/>
  <c r="AW62" i="3"/>
  <c r="BB61" i="3"/>
  <c r="AW61" i="3"/>
  <c r="BB57" i="3"/>
  <c r="AW57" i="3"/>
  <c r="BB56" i="3"/>
  <c r="AW56" i="3"/>
  <c r="BB55" i="3"/>
  <c r="AW55" i="3"/>
  <c r="BB54" i="3"/>
  <c r="AW54" i="3"/>
  <c r="BB53" i="3"/>
  <c r="AW53" i="3"/>
  <c r="BB52" i="3"/>
  <c r="AW52" i="3"/>
  <c r="BB51" i="3"/>
  <c r="AW51" i="3"/>
  <c r="BB50" i="3"/>
  <c r="AW50" i="3"/>
  <c r="BB47" i="3"/>
  <c r="AW47" i="3"/>
  <c r="BB46" i="3"/>
  <c r="AW46" i="3"/>
  <c r="BB45" i="3"/>
  <c r="AW45" i="3"/>
  <c r="BB44" i="3"/>
  <c r="AW44" i="3"/>
  <c r="BB43" i="3"/>
  <c r="AW43" i="3"/>
  <c r="BB42" i="3"/>
  <c r="AW42" i="3"/>
  <c r="BB41" i="3"/>
  <c r="AW41" i="3"/>
  <c r="BB40" i="3"/>
  <c r="AW40" i="3"/>
  <c r="BB39" i="3"/>
  <c r="AW39" i="3"/>
  <c r="BB38" i="3"/>
  <c r="AW38" i="3"/>
  <c r="BB34" i="3"/>
  <c r="AW34" i="3"/>
  <c r="BB33" i="3"/>
  <c r="AW33" i="3"/>
  <c r="BB32" i="3"/>
  <c r="AW32" i="3"/>
  <c r="BB31" i="3"/>
  <c r="AW31" i="3"/>
  <c r="BB30" i="3"/>
  <c r="AW30" i="3"/>
  <c r="BB29" i="3"/>
  <c r="AW29" i="3"/>
  <c r="BB28" i="3"/>
  <c r="AW28" i="3"/>
  <c r="BB27" i="3"/>
  <c r="AW27" i="3"/>
  <c r="BB26" i="3"/>
  <c r="AW26" i="3"/>
  <c r="BB23" i="3"/>
  <c r="AW23" i="3"/>
  <c r="BB22" i="3"/>
  <c r="AW22" i="3"/>
  <c r="BB21" i="3"/>
  <c r="AW21" i="3"/>
  <c r="BB20" i="3"/>
  <c r="AW20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1" i="3"/>
  <c r="AW11" i="3"/>
  <c r="BB10" i="3"/>
  <c r="AW10" i="3"/>
  <c r="BB9" i="3"/>
  <c r="AW9" i="3"/>
  <c r="BB8" i="3"/>
  <c r="AW8" i="3"/>
  <c r="BB7" i="3"/>
  <c r="AW7" i="3"/>
  <c r="BB6" i="3"/>
  <c r="AW6" i="3"/>
  <c r="BB10" i="2" s="1"/>
  <c r="BB5" i="3"/>
  <c r="AW5" i="3"/>
  <c r="BB4" i="3"/>
  <c r="AW4" i="3"/>
  <c r="BB3" i="3"/>
  <c r="AW3" i="3"/>
  <c r="BB2" i="3"/>
  <c r="BB11" i="2" s="1"/>
  <c r="AW2" i="3"/>
  <c r="BC10" i="2" s="1"/>
  <c r="BA169" i="3"/>
  <c r="AV169" i="3"/>
  <c r="BA168" i="3"/>
  <c r="AV168" i="3"/>
  <c r="BA167" i="3"/>
  <c r="AV167" i="3"/>
  <c r="BA166" i="3"/>
  <c r="AV166" i="3"/>
  <c r="BA165" i="3"/>
  <c r="AV165" i="3"/>
  <c r="BA164" i="3"/>
  <c r="AV164" i="3"/>
  <c r="BA163" i="3"/>
  <c r="AV163" i="3"/>
  <c r="BA159" i="3"/>
  <c r="AV159" i="3"/>
  <c r="BA158" i="3"/>
  <c r="AV158" i="3"/>
  <c r="BA157" i="3"/>
  <c r="AV157" i="3"/>
  <c r="BA156" i="3"/>
  <c r="AV156" i="3"/>
  <c r="BA155" i="3"/>
  <c r="AV155" i="3"/>
  <c r="BA154" i="3"/>
  <c r="AV154" i="3"/>
  <c r="BA153" i="3"/>
  <c r="AV153" i="3"/>
  <c r="BA152" i="3"/>
  <c r="AV152" i="3"/>
  <c r="BA151" i="3"/>
  <c r="AV151" i="3"/>
  <c r="BA148" i="3"/>
  <c r="AV148" i="3"/>
  <c r="BA147" i="3"/>
  <c r="AV147" i="3"/>
  <c r="BA146" i="3"/>
  <c r="AV146" i="3"/>
  <c r="BA145" i="3"/>
  <c r="AV145" i="3"/>
  <c r="BA144" i="3"/>
  <c r="AV144" i="3"/>
  <c r="BA143" i="3"/>
  <c r="AV143" i="3"/>
  <c r="BA142" i="3"/>
  <c r="AV142" i="3"/>
  <c r="BA139" i="3"/>
  <c r="AV139" i="3"/>
  <c r="BA138" i="3"/>
  <c r="AV138" i="3"/>
  <c r="BA137" i="3"/>
  <c r="AV137" i="3"/>
  <c r="BA136" i="3"/>
  <c r="AV136" i="3"/>
  <c r="BA135" i="3"/>
  <c r="AV135" i="3"/>
  <c r="BA134" i="3"/>
  <c r="AV134" i="3"/>
  <c r="BA133" i="3"/>
  <c r="AV133" i="3"/>
  <c r="BA130" i="3"/>
  <c r="AV130" i="3"/>
  <c r="BA129" i="3"/>
  <c r="AV129" i="3"/>
  <c r="BA128" i="3"/>
  <c r="AV128" i="3"/>
  <c r="BA127" i="3"/>
  <c r="AV127" i="3"/>
  <c r="BA126" i="3"/>
  <c r="AV126" i="3"/>
  <c r="BA125" i="3"/>
  <c r="AV125" i="3"/>
  <c r="BA124" i="3"/>
  <c r="AV124" i="3"/>
  <c r="BA121" i="3"/>
  <c r="AV121" i="3"/>
  <c r="BA120" i="3"/>
  <c r="AV120" i="3"/>
  <c r="BA119" i="3"/>
  <c r="AV119" i="3"/>
  <c r="BA118" i="3"/>
  <c r="AV118" i="3"/>
  <c r="BA117" i="3"/>
  <c r="AV117" i="3"/>
  <c r="BA116" i="3"/>
  <c r="AV116" i="3"/>
  <c r="BA115" i="3"/>
  <c r="AV115" i="3"/>
  <c r="BA114" i="3"/>
  <c r="AV114" i="3"/>
  <c r="BA111" i="3"/>
  <c r="AV111" i="3"/>
  <c r="BA110" i="3"/>
  <c r="AV110" i="3"/>
  <c r="BA109" i="3"/>
  <c r="AV109" i="3"/>
  <c r="BA108" i="3"/>
  <c r="AV108" i="3"/>
  <c r="BA107" i="3"/>
  <c r="AV107" i="3"/>
  <c r="BA106" i="3"/>
  <c r="AV106" i="3"/>
  <c r="BA105" i="3"/>
  <c r="AV105" i="3"/>
  <c r="BA104" i="3"/>
  <c r="AV104" i="3"/>
  <c r="BA101" i="3"/>
  <c r="AV101" i="3"/>
  <c r="BA100" i="3"/>
  <c r="AV100" i="3"/>
  <c r="BA99" i="3"/>
  <c r="AV99" i="3"/>
  <c r="BA98" i="3"/>
  <c r="AV98" i="3"/>
  <c r="BA97" i="3"/>
  <c r="AV97" i="3"/>
  <c r="BA96" i="3"/>
  <c r="AV96" i="3"/>
  <c r="BA95" i="3"/>
  <c r="AV95" i="3"/>
  <c r="BA94" i="3"/>
  <c r="AV94" i="3"/>
  <c r="BA93" i="3"/>
  <c r="AV93" i="3"/>
  <c r="BA89" i="3"/>
  <c r="AV89" i="3"/>
  <c r="BA88" i="3"/>
  <c r="AV88" i="3"/>
  <c r="BA87" i="3"/>
  <c r="AV87" i="3"/>
  <c r="BA86" i="3"/>
  <c r="AV86" i="3"/>
  <c r="BA85" i="3"/>
  <c r="AV85" i="3"/>
  <c r="BA84" i="3"/>
  <c r="AV84" i="3"/>
  <c r="BA83" i="3"/>
  <c r="AV83" i="3"/>
  <c r="BA79" i="3"/>
  <c r="AV79" i="3"/>
  <c r="BA78" i="3"/>
  <c r="AV78" i="3"/>
  <c r="BA77" i="3"/>
  <c r="AV77" i="3"/>
  <c r="BA76" i="3"/>
  <c r="AV76" i="3"/>
  <c r="BA75" i="3"/>
  <c r="AV75" i="3"/>
  <c r="BA74" i="3"/>
  <c r="AV74" i="3"/>
  <c r="BA73" i="3"/>
  <c r="AV73" i="3"/>
  <c r="BA72" i="3"/>
  <c r="AV72" i="3"/>
  <c r="BA69" i="3"/>
  <c r="AV69" i="3"/>
  <c r="BA68" i="3"/>
  <c r="AV68" i="3"/>
  <c r="BA67" i="3"/>
  <c r="AV67" i="3"/>
  <c r="BA66" i="3"/>
  <c r="AV66" i="3"/>
  <c r="BA65" i="3"/>
  <c r="AV65" i="3"/>
  <c r="BA64" i="3"/>
  <c r="AV64" i="3"/>
  <c r="BA63" i="3"/>
  <c r="AV63" i="3"/>
  <c r="BA62" i="3"/>
  <c r="AV62" i="3"/>
  <c r="BA61" i="3"/>
  <c r="AV61" i="3"/>
  <c r="BA58" i="3"/>
  <c r="AV58" i="3"/>
  <c r="BA57" i="3"/>
  <c r="AV57" i="3"/>
  <c r="BA56" i="3"/>
  <c r="AV56" i="3"/>
  <c r="BA55" i="3"/>
  <c r="AV55" i="3"/>
  <c r="BA54" i="3"/>
  <c r="AV54" i="3"/>
  <c r="BA53" i="3"/>
  <c r="AV53" i="3"/>
  <c r="BA52" i="3"/>
  <c r="AV52" i="3"/>
  <c r="BA51" i="3"/>
  <c r="AV51" i="3"/>
  <c r="BA50" i="3"/>
  <c r="AV50" i="3"/>
  <c r="BA46" i="3"/>
  <c r="AV46" i="3"/>
  <c r="BA45" i="3"/>
  <c r="AV45" i="3"/>
  <c r="BA44" i="3"/>
  <c r="AV44" i="3"/>
  <c r="BA43" i="3"/>
  <c r="AV43" i="3"/>
  <c r="BA42" i="3"/>
  <c r="AV42" i="3"/>
  <c r="BA41" i="3"/>
  <c r="AV41" i="3"/>
  <c r="BA40" i="3"/>
  <c r="AV40" i="3"/>
  <c r="BA39" i="3"/>
  <c r="AV39" i="3"/>
  <c r="BA38" i="3"/>
  <c r="AV38" i="3"/>
  <c r="BA35" i="3"/>
  <c r="AV35" i="3"/>
  <c r="BA34" i="3"/>
  <c r="AV34" i="3"/>
  <c r="BA33" i="3"/>
  <c r="AV33" i="3"/>
  <c r="BA32" i="3"/>
  <c r="AV32" i="3"/>
  <c r="BA31" i="3"/>
  <c r="AV31" i="3"/>
  <c r="BA30" i="3"/>
  <c r="AV30" i="3"/>
  <c r="BA29" i="3"/>
  <c r="AV29" i="3"/>
  <c r="BA28" i="3"/>
  <c r="AV28" i="3"/>
  <c r="BA27" i="3"/>
  <c r="AV27" i="3"/>
  <c r="BA26" i="3"/>
  <c r="AV26" i="3"/>
  <c r="BA23" i="3"/>
  <c r="AV23" i="3"/>
  <c r="BA22" i="3"/>
  <c r="AV22" i="3"/>
  <c r="BA21" i="3"/>
  <c r="AV21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4" i="3"/>
  <c r="AV14" i="3"/>
  <c r="BA10" i="3"/>
  <c r="AV10" i="3"/>
  <c r="BA9" i="3"/>
  <c r="AV9" i="3"/>
  <c r="BA8" i="3"/>
  <c r="AV8" i="3"/>
  <c r="BA7" i="3"/>
  <c r="AV7" i="3"/>
  <c r="BA6" i="3"/>
  <c r="AV6" i="3"/>
  <c r="BA5" i="3"/>
  <c r="AV5" i="3"/>
  <c r="BA4" i="3"/>
  <c r="AV4" i="3"/>
  <c r="BA3" i="3"/>
  <c r="AV3" i="3"/>
  <c r="BA2" i="3"/>
  <c r="AY11" i="2" s="1"/>
  <c r="AV2" i="3"/>
  <c r="AY10" i="2" s="1"/>
  <c r="AM169" i="3"/>
  <c r="AM168" i="3"/>
  <c r="AM167" i="3"/>
  <c r="AM166" i="3"/>
  <c r="AM165" i="3"/>
  <c r="AM164" i="3"/>
  <c r="AM163" i="3"/>
  <c r="AM160" i="3"/>
  <c r="AM159" i="3"/>
  <c r="AM158" i="3"/>
  <c r="AM157" i="3"/>
  <c r="AM156" i="3"/>
  <c r="AM155" i="3"/>
  <c r="AM154" i="3"/>
  <c r="AM153" i="3"/>
  <c r="AM152" i="3"/>
  <c r="AM151" i="3"/>
  <c r="AM147" i="3"/>
  <c r="AM146" i="3"/>
  <c r="AM145" i="3"/>
  <c r="AM144" i="3"/>
  <c r="AM143" i="3"/>
  <c r="AM142" i="3"/>
  <c r="AM139" i="3"/>
  <c r="AM138" i="3"/>
  <c r="AM137" i="3"/>
  <c r="AM136" i="3"/>
  <c r="AM135" i="3"/>
  <c r="AM134" i="3"/>
  <c r="AM133" i="3"/>
  <c r="AM129" i="3"/>
  <c r="AM128" i="3"/>
  <c r="AM127" i="3"/>
  <c r="AM126" i="3"/>
  <c r="AM125" i="3"/>
  <c r="AM124" i="3"/>
  <c r="AM120" i="3"/>
  <c r="AM119" i="3"/>
  <c r="AM118" i="3"/>
  <c r="AM117" i="3"/>
  <c r="AM116" i="3"/>
  <c r="AM115" i="3"/>
  <c r="AM114" i="3"/>
  <c r="AM111" i="3"/>
  <c r="AM110" i="3"/>
  <c r="AM109" i="3"/>
  <c r="AM108" i="3"/>
  <c r="AM107" i="3"/>
  <c r="AM106" i="3"/>
  <c r="AM105" i="3"/>
  <c r="AM104" i="3"/>
  <c r="AM100" i="3"/>
  <c r="AM99" i="3"/>
  <c r="AM98" i="3"/>
  <c r="AM97" i="3"/>
  <c r="AM96" i="3"/>
  <c r="AM95" i="3"/>
  <c r="AM94" i="3"/>
  <c r="AM93" i="3"/>
  <c r="AM90" i="3"/>
  <c r="AM89" i="3"/>
  <c r="AM88" i="3"/>
  <c r="AM87" i="3"/>
  <c r="AM86" i="3"/>
  <c r="AM85" i="3"/>
  <c r="AM84" i="3"/>
  <c r="AM83" i="3"/>
  <c r="AM79" i="3"/>
  <c r="AM78" i="3"/>
  <c r="AM77" i="3"/>
  <c r="AM76" i="3"/>
  <c r="AM75" i="3"/>
  <c r="AM74" i="3"/>
  <c r="AM73" i="3"/>
  <c r="AM72" i="3"/>
  <c r="AM69" i="3"/>
  <c r="AM68" i="3"/>
  <c r="AM67" i="3"/>
  <c r="AM66" i="3"/>
  <c r="AM65" i="3"/>
  <c r="AM64" i="3"/>
  <c r="AM63" i="3"/>
  <c r="AM62" i="3"/>
  <c r="AM61" i="3"/>
  <c r="AM56" i="3"/>
  <c r="AM55" i="3"/>
  <c r="AM54" i="3"/>
  <c r="AM53" i="3"/>
  <c r="AM52" i="3"/>
  <c r="AM51" i="3"/>
  <c r="AM50" i="3"/>
  <c r="AM47" i="3"/>
  <c r="AM46" i="3"/>
  <c r="AM45" i="3"/>
  <c r="AM44" i="3"/>
  <c r="AM43" i="3"/>
  <c r="AM42" i="3"/>
  <c r="AM41" i="3"/>
  <c r="AM40" i="3"/>
  <c r="AM39" i="3"/>
  <c r="AM38" i="3"/>
  <c r="AM35" i="3"/>
  <c r="AM34" i="3"/>
  <c r="AM33" i="3"/>
  <c r="AM32" i="3"/>
  <c r="AM31" i="3"/>
  <c r="AM30" i="3"/>
  <c r="AM29" i="3"/>
  <c r="AM28" i="3"/>
  <c r="AM27" i="3"/>
  <c r="AM26" i="3"/>
  <c r="AM22" i="3"/>
  <c r="AM21" i="3"/>
  <c r="AM20" i="3"/>
  <c r="AM19" i="3"/>
  <c r="AM18" i="3"/>
  <c r="AM17" i="3"/>
  <c r="AM16" i="3"/>
  <c r="AM15" i="3"/>
  <c r="AM14" i="3"/>
  <c r="AM11" i="3"/>
  <c r="AM10" i="3"/>
  <c r="AM9" i="3"/>
  <c r="AM8" i="3"/>
  <c r="AM7" i="3"/>
  <c r="AM6" i="3"/>
  <c r="AM5" i="3"/>
  <c r="AM4" i="3"/>
  <c r="AM3" i="3"/>
  <c r="AM2" i="3"/>
  <c r="BH8" i="2" s="1"/>
  <c r="AL169" i="3"/>
  <c r="AL168" i="3"/>
  <c r="AL167" i="3"/>
  <c r="AL166" i="3"/>
  <c r="AL165" i="3"/>
  <c r="AL164" i="3"/>
  <c r="AL163" i="3"/>
  <c r="AL160" i="3"/>
  <c r="AL159" i="3"/>
  <c r="AL158" i="3"/>
  <c r="AL157" i="3"/>
  <c r="AL156" i="3"/>
  <c r="AL155" i="3"/>
  <c r="AL154" i="3"/>
  <c r="AL153" i="3"/>
  <c r="AL152" i="3"/>
  <c r="AL151" i="3"/>
  <c r="AL147" i="3"/>
  <c r="AL146" i="3"/>
  <c r="AL145" i="3"/>
  <c r="AL144" i="3"/>
  <c r="AL143" i="3"/>
  <c r="AL142" i="3"/>
  <c r="AL139" i="3"/>
  <c r="AL138" i="3"/>
  <c r="AL137" i="3"/>
  <c r="AL136" i="3"/>
  <c r="AL135" i="3"/>
  <c r="AL134" i="3"/>
  <c r="AL133" i="3"/>
  <c r="AL129" i="3"/>
  <c r="AL128" i="3"/>
  <c r="AL127" i="3"/>
  <c r="AL126" i="3"/>
  <c r="AL125" i="3"/>
  <c r="AL124" i="3"/>
  <c r="AL120" i="3"/>
  <c r="AL119" i="3"/>
  <c r="AL118" i="3"/>
  <c r="AL117" i="3"/>
  <c r="AL116" i="3"/>
  <c r="AL115" i="3"/>
  <c r="AL114" i="3"/>
  <c r="AL111" i="3"/>
  <c r="AL110" i="3"/>
  <c r="AL109" i="3"/>
  <c r="AL108" i="3"/>
  <c r="AL107" i="3"/>
  <c r="AL106" i="3"/>
  <c r="AL105" i="3"/>
  <c r="AL104" i="3"/>
  <c r="AL100" i="3"/>
  <c r="AL99" i="3"/>
  <c r="AL98" i="3"/>
  <c r="AL97" i="3"/>
  <c r="AL96" i="3"/>
  <c r="AL95" i="3"/>
  <c r="AL94" i="3"/>
  <c r="AL93" i="3"/>
  <c r="AL90" i="3"/>
  <c r="AL89" i="3"/>
  <c r="AL88" i="3"/>
  <c r="AL87" i="3"/>
  <c r="AL86" i="3"/>
  <c r="AL85" i="3"/>
  <c r="AL84" i="3"/>
  <c r="AL83" i="3"/>
  <c r="AL80" i="3"/>
  <c r="AL79" i="3"/>
  <c r="AL78" i="3"/>
  <c r="AL77" i="3"/>
  <c r="AL76" i="3"/>
  <c r="AL75" i="3"/>
  <c r="AL74" i="3"/>
  <c r="AL73" i="3"/>
  <c r="AL72" i="3"/>
  <c r="AL69" i="3"/>
  <c r="AL68" i="3"/>
  <c r="AL67" i="3"/>
  <c r="AL66" i="3"/>
  <c r="AL65" i="3"/>
  <c r="AL64" i="3"/>
  <c r="AL63" i="3"/>
  <c r="AL62" i="3"/>
  <c r="AL61" i="3"/>
  <c r="AL57" i="3"/>
  <c r="AL56" i="3"/>
  <c r="AL55" i="3"/>
  <c r="AL54" i="3"/>
  <c r="AL53" i="3"/>
  <c r="AL52" i="3"/>
  <c r="AL51" i="3"/>
  <c r="AL50" i="3"/>
  <c r="AL46" i="3"/>
  <c r="AL45" i="3"/>
  <c r="AL44" i="3"/>
  <c r="AL43" i="3"/>
  <c r="AL42" i="3"/>
  <c r="AL41" i="3"/>
  <c r="AL40" i="3"/>
  <c r="AL39" i="3"/>
  <c r="AL38" i="3"/>
  <c r="AL35" i="3"/>
  <c r="AL34" i="3"/>
  <c r="AL33" i="3"/>
  <c r="AL32" i="3"/>
  <c r="AL31" i="3"/>
  <c r="AL30" i="3"/>
  <c r="AL29" i="3"/>
  <c r="AL28" i="3"/>
  <c r="AL27" i="3"/>
  <c r="AL26" i="3"/>
  <c r="AL22" i="3"/>
  <c r="AL21" i="3"/>
  <c r="AL20" i="3"/>
  <c r="AL19" i="3"/>
  <c r="AL18" i="3"/>
  <c r="AL17" i="3"/>
  <c r="AL16" i="3"/>
  <c r="AL15" i="3"/>
  <c r="AL14" i="3"/>
  <c r="AL11" i="3"/>
  <c r="AL10" i="3"/>
  <c r="AL9" i="3"/>
  <c r="AL8" i="3"/>
  <c r="AL7" i="3"/>
  <c r="AL6" i="3"/>
  <c r="AL5" i="3"/>
  <c r="BE8" i="2" s="1"/>
  <c r="AL4" i="3"/>
  <c r="AL3" i="3"/>
  <c r="AL2" i="3"/>
  <c r="AK169" i="3"/>
  <c r="AK168" i="3"/>
  <c r="AK167" i="3"/>
  <c r="AK166" i="3"/>
  <c r="AK165" i="3"/>
  <c r="AK164" i="3"/>
  <c r="AK163" i="3"/>
  <c r="AK160" i="3"/>
  <c r="AK159" i="3"/>
  <c r="AK158" i="3"/>
  <c r="AK157" i="3"/>
  <c r="AK156" i="3"/>
  <c r="AK155" i="3"/>
  <c r="AK154" i="3"/>
  <c r="AK153" i="3"/>
  <c r="AK152" i="3"/>
  <c r="AK151" i="3"/>
  <c r="AK148" i="3"/>
  <c r="AK147" i="3"/>
  <c r="AK146" i="3"/>
  <c r="AK145" i="3"/>
  <c r="AK144" i="3"/>
  <c r="AK143" i="3"/>
  <c r="AK142" i="3"/>
  <c r="AK139" i="3"/>
  <c r="AK138" i="3"/>
  <c r="AK137" i="3"/>
  <c r="AK136" i="3"/>
  <c r="AK135" i="3"/>
  <c r="AK134" i="3"/>
  <c r="AK133" i="3"/>
  <c r="AK130" i="3"/>
  <c r="AK129" i="3"/>
  <c r="AK128" i="3"/>
  <c r="AK127" i="3"/>
  <c r="AK126" i="3"/>
  <c r="AK125" i="3"/>
  <c r="AK124" i="3"/>
  <c r="AK121" i="3"/>
  <c r="AK120" i="3"/>
  <c r="AK119" i="3"/>
  <c r="AK118" i="3"/>
  <c r="AK117" i="3"/>
  <c r="AK116" i="3"/>
  <c r="AK115" i="3"/>
  <c r="AK114" i="3"/>
  <c r="AK111" i="3"/>
  <c r="AK110" i="3"/>
  <c r="AK109" i="3"/>
  <c r="AK108" i="3"/>
  <c r="AK107" i="3"/>
  <c r="AK106" i="3"/>
  <c r="AK105" i="3"/>
  <c r="AK104" i="3"/>
  <c r="AK101" i="3"/>
  <c r="AK100" i="3"/>
  <c r="AK99" i="3"/>
  <c r="AK98" i="3"/>
  <c r="AK97" i="3"/>
  <c r="AK96" i="3"/>
  <c r="AK95" i="3"/>
  <c r="AK94" i="3"/>
  <c r="AK93" i="3"/>
  <c r="AK90" i="3"/>
  <c r="AK89" i="3"/>
  <c r="AK88" i="3"/>
  <c r="AK87" i="3"/>
  <c r="AK86" i="3"/>
  <c r="AK85" i="3"/>
  <c r="AK84" i="3"/>
  <c r="AK83" i="3"/>
  <c r="AK79" i="3"/>
  <c r="AK78" i="3"/>
  <c r="AK77" i="3"/>
  <c r="AK76" i="3"/>
  <c r="AK75" i="3"/>
  <c r="AK74" i="3"/>
  <c r="AK73" i="3"/>
  <c r="AK72" i="3"/>
  <c r="AK69" i="3"/>
  <c r="AK68" i="3"/>
  <c r="AK67" i="3"/>
  <c r="AK66" i="3"/>
  <c r="AK65" i="3"/>
  <c r="AK64" i="3"/>
  <c r="AK63" i="3"/>
  <c r="AK62" i="3"/>
  <c r="AK61" i="3"/>
  <c r="AK57" i="3"/>
  <c r="AK56" i="3"/>
  <c r="AK55" i="3"/>
  <c r="AK54" i="3"/>
  <c r="AK53" i="3"/>
  <c r="AK52" i="3"/>
  <c r="AK51" i="3"/>
  <c r="AK50" i="3"/>
  <c r="AK47" i="3"/>
  <c r="AK46" i="3"/>
  <c r="AK45" i="3"/>
  <c r="AK44" i="3"/>
  <c r="AK43" i="3"/>
  <c r="AK42" i="3"/>
  <c r="AK41" i="3"/>
  <c r="AK40" i="3"/>
  <c r="AK39" i="3"/>
  <c r="AK38" i="3"/>
  <c r="AK34" i="3"/>
  <c r="AK33" i="3"/>
  <c r="AK32" i="3"/>
  <c r="AK31" i="3"/>
  <c r="AK30" i="3"/>
  <c r="AK29" i="3"/>
  <c r="AK28" i="3"/>
  <c r="AK27" i="3"/>
  <c r="AK26" i="3"/>
  <c r="AK23" i="3"/>
  <c r="AK22" i="3"/>
  <c r="AK21" i="3"/>
  <c r="AK20" i="3"/>
  <c r="AK19" i="3"/>
  <c r="AK18" i="3"/>
  <c r="AK17" i="3"/>
  <c r="AK16" i="3"/>
  <c r="AK15" i="3"/>
  <c r="AK14" i="3"/>
  <c r="AK11" i="3"/>
  <c r="AK10" i="3"/>
  <c r="AK9" i="3"/>
  <c r="AK8" i="3"/>
  <c r="AK7" i="3"/>
  <c r="AK6" i="3"/>
  <c r="AK5" i="3"/>
  <c r="AK4" i="3"/>
  <c r="AK3" i="3"/>
  <c r="AK2" i="3"/>
  <c r="BB8" i="2" s="1"/>
  <c r="AJ169" i="3"/>
  <c r="AJ168" i="3"/>
  <c r="AJ167" i="3"/>
  <c r="AJ166" i="3"/>
  <c r="AJ165" i="3"/>
  <c r="AJ164" i="3"/>
  <c r="AJ163" i="3"/>
  <c r="AJ159" i="3"/>
  <c r="AJ158" i="3"/>
  <c r="AJ157" i="3"/>
  <c r="AJ156" i="3"/>
  <c r="AJ155" i="3"/>
  <c r="AJ154" i="3"/>
  <c r="AJ153" i="3"/>
  <c r="AJ152" i="3"/>
  <c r="AJ151" i="3"/>
  <c r="AJ148" i="3"/>
  <c r="AJ147" i="3"/>
  <c r="AJ146" i="3"/>
  <c r="AJ145" i="3"/>
  <c r="AJ144" i="3"/>
  <c r="AJ143" i="3"/>
  <c r="AJ142" i="3"/>
  <c r="AJ139" i="3"/>
  <c r="AJ138" i="3"/>
  <c r="AJ137" i="3"/>
  <c r="AJ136" i="3"/>
  <c r="AJ135" i="3"/>
  <c r="AJ134" i="3"/>
  <c r="AJ133" i="3"/>
  <c r="AJ130" i="3"/>
  <c r="AJ129" i="3"/>
  <c r="AJ128" i="3"/>
  <c r="AJ127" i="3"/>
  <c r="AJ126" i="3"/>
  <c r="AJ125" i="3"/>
  <c r="AJ124" i="3"/>
  <c r="AJ121" i="3"/>
  <c r="AJ120" i="3"/>
  <c r="AJ119" i="3"/>
  <c r="AJ118" i="3"/>
  <c r="AJ117" i="3"/>
  <c r="AJ116" i="3"/>
  <c r="AJ115" i="3"/>
  <c r="AJ114" i="3"/>
  <c r="AJ111" i="3"/>
  <c r="AJ110" i="3"/>
  <c r="AJ109" i="3"/>
  <c r="AJ108" i="3"/>
  <c r="AJ107" i="3"/>
  <c r="AJ106" i="3"/>
  <c r="AJ105" i="3"/>
  <c r="AJ104" i="3"/>
  <c r="AJ101" i="3"/>
  <c r="AJ100" i="3"/>
  <c r="AJ99" i="3"/>
  <c r="AJ98" i="3"/>
  <c r="AJ97" i="3"/>
  <c r="AJ96" i="3"/>
  <c r="AJ95" i="3"/>
  <c r="AJ94" i="3"/>
  <c r="AJ93" i="3"/>
  <c r="AJ89" i="3"/>
  <c r="AJ88" i="3"/>
  <c r="AJ87" i="3"/>
  <c r="AJ86" i="3"/>
  <c r="AJ85" i="3"/>
  <c r="AJ84" i="3"/>
  <c r="AJ83" i="3"/>
  <c r="AJ79" i="3"/>
  <c r="AJ78" i="3"/>
  <c r="AJ77" i="3"/>
  <c r="AJ76" i="3"/>
  <c r="AJ75" i="3"/>
  <c r="AJ74" i="3"/>
  <c r="AJ73" i="3"/>
  <c r="AJ72" i="3"/>
  <c r="AJ69" i="3"/>
  <c r="AJ68" i="3"/>
  <c r="AJ67" i="3"/>
  <c r="AJ66" i="3"/>
  <c r="AJ65" i="3"/>
  <c r="AJ64" i="3"/>
  <c r="AJ63" i="3"/>
  <c r="AJ62" i="3"/>
  <c r="AJ61" i="3"/>
  <c r="AJ58" i="3"/>
  <c r="AJ57" i="3"/>
  <c r="AJ56" i="3"/>
  <c r="AJ55" i="3"/>
  <c r="AJ54" i="3"/>
  <c r="AJ53" i="3"/>
  <c r="AJ52" i="3"/>
  <c r="AJ51" i="3"/>
  <c r="AJ50" i="3"/>
  <c r="AJ46" i="3"/>
  <c r="AJ45" i="3"/>
  <c r="AJ44" i="3"/>
  <c r="AJ43" i="3"/>
  <c r="AJ42" i="3"/>
  <c r="AJ41" i="3"/>
  <c r="AJ40" i="3"/>
  <c r="AJ39" i="3"/>
  <c r="AJ38" i="3"/>
  <c r="AJ35" i="3"/>
  <c r="AJ34" i="3"/>
  <c r="AJ33" i="3"/>
  <c r="AJ32" i="3"/>
  <c r="AJ31" i="3"/>
  <c r="AJ30" i="3"/>
  <c r="AJ29" i="3"/>
  <c r="AJ28" i="3"/>
  <c r="AJ27" i="3"/>
  <c r="AJ26" i="3"/>
  <c r="AJ23" i="3"/>
  <c r="AJ22" i="3"/>
  <c r="AJ21" i="3"/>
  <c r="AJ20" i="3"/>
  <c r="AJ19" i="3"/>
  <c r="AJ18" i="3"/>
  <c r="AJ17" i="3"/>
  <c r="AJ16" i="3"/>
  <c r="AJ15" i="3"/>
  <c r="AJ14" i="3"/>
  <c r="AJ10" i="3"/>
  <c r="AJ9" i="3"/>
  <c r="AJ8" i="3"/>
  <c r="AJ7" i="3"/>
  <c r="AJ6" i="3"/>
  <c r="AJ5" i="3"/>
  <c r="AJ4" i="3"/>
  <c r="AJ3" i="3"/>
  <c r="AJ2" i="3"/>
  <c r="AY8" i="2" s="1"/>
  <c r="X169" i="3"/>
  <c r="X168" i="3"/>
  <c r="X167" i="3"/>
  <c r="X166" i="3"/>
  <c r="X165" i="3"/>
  <c r="X164" i="3"/>
  <c r="X163" i="3"/>
  <c r="X160" i="3"/>
  <c r="X159" i="3"/>
  <c r="X158" i="3"/>
  <c r="X157" i="3"/>
  <c r="X156" i="3"/>
  <c r="X155" i="3"/>
  <c r="X154" i="3"/>
  <c r="X153" i="3"/>
  <c r="X152" i="3"/>
  <c r="X151" i="3"/>
  <c r="X147" i="3"/>
  <c r="X146" i="3"/>
  <c r="X145" i="3"/>
  <c r="X144" i="3"/>
  <c r="X143" i="3"/>
  <c r="X142" i="3"/>
  <c r="X139" i="3"/>
  <c r="X138" i="3"/>
  <c r="X137" i="3"/>
  <c r="X136" i="3"/>
  <c r="X135" i="3"/>
  <c r="X134" i="3"/>
  <c r="X133" i="3"/>
  <c r="X129" i="3"/>
  <c r="X128" i="3"/>
  <c r="X127" i="3"/>
  <c r="X126" i="3"/>
  <c r="X125" i="3"/>
  <c r="X124" i="3"/>
  <c r="X120" i="3"/>
  <c r="X119" i="3"/>
  <c r="X118" i="3"/>
  <c r="X117" i="3"/>
  <c r="X116" i="3"/>
  <c r="X115" i="3"/>
  <c r="X114" i="3"/>
  <c r="X111" i="3"/>
  <c r="X110" i="3"/>
  <c r="X109" i="3"/>
  <c r="X108" i="3"/>
  <c r="X107" i="3"/>
  <c r="X106" i="3"/>
  <c r="X105" i="3"/>
  <c r="X104" i="3"/>
  <c r="X100" i="3"/>
  <c r="X99" i="3"/>
  <c r="X98" i="3"/>
  <c r="X97" i="3"/>
  <c r="X96" i="3"/>
  <c r="X95" i="3"/>
  <c r="X94" i="3"/>
  <c r="X93" i="3"/>
  <c r="X90" i="3"/>
  <c r="X89" i="3"/>
  <c r="X88" i="3"/>
  <c r="X87" i="3"/>
  <c r="X86" i="3"/>
  <c r="X85" i="3"/>
  <c r="X84" i="3"/>
  <c r="X83" i="3"/>
  <c r="X79" i="3"/>
  <c r="X78" i="3"/>
  <c r="X77" i="3"/>
  <c r="X76" i="3"/>
  <c r="X75" i="3"/>
  <c r="X74" i="3"/>
  <c r="X73" i="3"/>
  <c r="X72" i="3"/>
  <c r="X69" i="3"/>
  <c r="X68" i="3"/>
  <c r="X67" i="3"/>
  <c r="X66" i="3"/>
  <c r="X65" i="3"/>
  <c r="X64" i="3"/>
  <c r="X63" i="3"/>
  <c r="X62" i="3"/>
  <c r="X61" i="3"/>
  <c r="X56" i="3"/>
  <c r="X55" i="3"/>
  <c r="X54" i="3"/>
  <c r="X53" i="3"/>
  <c r="X52" i="3"/>
  <c r="X51" i="3"/>
  <c r="X50" i="3"/>
  <c r="X47" i="3"/>
  <c r="X46" i="3"/>
  <c r="X45" i="3"/>
  <c r="X44" i="3"/>
  <c r="X43" i="3"/>
  <c r="X42" i="3"/>
  <c r="X41" i="3"/>
  <c r="X40" i="3"/>
  <c r="X39" i="3"/>
  <c r="X38" i="3"/>
  <c r="X35" i="3"/>
  <c r="X34" i="3"/>
  <c r="X33" i="3"/>
  <c r="X32" i="3"/>
  <c r="X31" i="3"/>
  <c r="X30" i="3"/>
  <c r="X29" i="3"/>
  <c r="X28" i="3"/>
  <c r="X27" i="3"/>
  <c r="X26" i="3"/>
  <c r="X22" i="3"/>
  <c r="X21" i="3"/>
  <c r="X20" i="3"/>
  <c r="X19" i="3"/>
  <c r="X18" i="3"/>
  <c r="X17" i="3"/>
  <c r="X16" i="3"/>
  <c r="X15" i="3"/>
  <c r="X14" i="3"/>
  <c r="X11" i="3"/>
  <c r="X10" i="3"/>
  <c r="X9" i="3"/>
  <c r="X8" i="3"/>
  <c r="X7" i="3"/>
  <c r="X6" i="3"/>
  <c r="X5" i="3"/>
  <c r="BH6" i="2" s="1"/>
  <c r="X4" i="3"/>
  <c r="X3" i="3"/>
  <c r="BI6" i="2" s="1"/>
  <c r="X2" i="3"/>
  <c r="W169" i="3"/>
  <c r="W168" i="3"/>
  <c r="W167" i="3"/>
  <c r="W166" i="3"/>
  <c r="W165" i="3"/>
  <c r="W164" i="3"/>
  <c r="W163" i="3"/>
  <c r="W160" i="3"/>
  <c r="W159" i="3"/>
  <c r="W158" i="3"/>
  <c r="W157" i="3"/>
  <c r="W156" i="3"/>
  <c r="W155" i="3"/>
  <c r="W154" i="3"/>
  <c r="W153" i="3"/>
  <c r="W152" i="3"/>
  <c r="W151" i="3"/>
  <c r="W147" i="3"/>
  <c r="W146" i="3"/>
  <c r="W145" i="3"/>
  <c r="W144" i="3"/>
  <c r="W143" i="3"/>
  <c r="W142" i="3"/>
  <c r="W139" i="3"/>
  <c r="W138" i="3"/>
  <c r="W137" i="3"/>
  <c r="W136" i="3"/>
  <c r="W135" i="3"/>
  <c r="W134" i="3"/>
  <c r="W133" i="3"/>
  <c r="W129" i="3"/>
  <c r="W128" i="3"/>
  <c r="W127" i="3"/>
  <c r="W126" i="3"/>
  <c r="W125" i="3"/>
  <c r="W124" i="3"/>
  <c r="W120" i="3"/>
  <c r="W119" i="3"/>
  <c r="W118" i="3"/>
  <c r="W117" i="3"/>
  <c r="W116" i="3"/>
  <c r="W115" i="3"/>
  <c r="W114" i="3"/>
  <c r="W111" i="3"/>
  <c r="W110" i="3"/>
  <c r="W109" i="3"/>
  <c r="W108" i="3"/>
  <c r="W107" i="3"/>
  <c r="W106" i="3"/>
  <c r="W105" i="3"/>
  <c r="W104" i="3"/>
  <c r="W100" i="3"/>
  <c r="W99" i="3"/>
  <c r="W98" i="3"/>
  <c r="W97" i="3"/>
  <c r="W96" i="3"/>
  <c r="W95" i="3"/>
  <c r="W94" i="3"/>
  <c r="W93" i="3"/>
  <c r="W90" i="3"/>
  <c r="W89" i="3"/>
  <c r="W88" i="3"/>
  <c r="W87" i="3"/>
  <c r="W86" i="3"/>
  <c r="W85" i="3"/>
  <c r="W84" i="3"/>
  <c r="W83" i="3"/>
  <c r="W80" i="3"/>
  <c r="W79" i="3"/>
  <c r="W78" i="3"/>
  <c r="W77" i="3"/>
  <c r="W76" i="3"/>
  <c r="W75" i="3"/>
  <c r="W74" i="3"/>
  <c r="W73" i="3"/>
  <c r="W72" i="3"/>
  <c r="W69" i="3"/>
  <c r="W68" i="3"/>
  <c r="W67" i="3"/>
  <c r="W66" i="3"/>
  <c r="W65" i="3"/>
  <c r="W64" i="3"/>
  <c r="W63" i="3"/>
  <c r="W62" i="3"/>
  <c r="W61" i="3"/>
  <c r="W57" i="3"/>
  <c r="W56" i="3"/>
  <c r="W55" i="3"/>
  <c r="W54" i="3"/>
  <c r="W53" i="3"/>
  <c r="W52" i="3"/>
  <c r="W51" i="3"/>
  <c r="W50" i="3"/>
  <c r="W46" i="3"/>
  <c r="W45" i="3"/>
  <c r="W44" i="3"/>
  <c r="W43" i="3"/>
  <c r="W42" i="3"/>
  <c r="W41" i="3"/>
  <c r="W40" i="3"/>
  <c r="W39" i="3"/>
  <c r="W38" i="3"/>
  <c r="W35" i="3"/>
  <c r="W34" i="3"/>
  <c r="W33" i="3"/>
  <c r="W32" i="3"/>
  <c r="W31" i="3"/>
  <c r="W30" i="3"/>
  <c r="W29" i="3"/>
  <c r="W28" i="3"/>
  <c r="W27" i="3"/>
  <c r="W26" i="3"/>
  <c r="W22" i="3"/>
  <c r="W21" i="3"/>
  <c r="W20" i="3"/>
  <c r="W19" i="3"/>
  <c r="W18" i="3"/>
  <c r="W17" i="3"/>
  <c r="W16" i="3"/>
  <c r="W15" i="3"/>
  <c r="W14" i="3"/>
  <c r="W11" i="3"/>
  <c r="W10" i="3"/>
  <c r="W9" i="3"/>
  <c r="W8" i="3"/>
  <c r="W7" i="3"/>
  <c r="W6" i="3"/>
  <c r="W5" i="3"/>
  <c r="W4" i="3"/>
  <c r="W3" i="3"/>
  <c r="W2" i="3"/>
  <c r="BE6" i="2" s="1"/>
  <c r="V169" i="3"/>
  <c r="V168" i="3"/>
  <c r="V167" i="3"/>
  <c r="V166" i="3"/>
  <c r="V165" i="3"/>
  <c r="V164" i="3"/>
  <c r="V163" i="3"/>
  <c r="V160" i="3"/>
  <c r="V159" i="3"/>
  <c r="V158" i="3"/>
  <c r="V157" i="3"/>
  <c r="V156" i="3"/>
  <c r="V155" i="3"/>
  <c r="V154" i="3"/>
  <c r="V153" i="3"/>
  <c r="V152" i="3"/>
  <c r="V151" i="3"/>
  <c r="V148" i="3"/>
  <c r="V147" i="3"/>
  <c r="V146" i="3"/>
  <c r="V145" i="3"/>
  <c r="V144" i="3"/>
  <c r="V143" i="3"/>
  <c r="V142" i="3"/>
  <c r="V139" i="3"/>
  <c r="V138" i="3"/>
  <c r="V137" i="3"/>
  <c r="V136" i="3"/>
  <c r="V135" i="3"/>
  <c r="V134" i="3"/>
  <c r="V133" i="3"/>
  <c r="V130" i="3"/>
  <c r="V129" i="3"/>
  <c r="V128" i="3"/>
  <c r="V127" i="3"/>
  <c r="V126" i="3"/>
  <c r="V125" i="3"/>
  <c r="V124" i="3"/>
  <c r="V121" i="3"/>
  <c r="V120" i="3"/>
  <c r="V119" i="3"/>
  <c r="V118" i="3"/>
  <c r="V117" i="3"/>
  <c r="V116" i="3"/>
  <c r="V115" i="3"/>
  <c r="V114" i="3"/>
  <c r="V111" i="3"/>
  <c r="V110" i="3"/>
  <c r="V109" i="3"/>
  <c r="V108" i="3"/>
  <c r="V107" i="3"/>
  <c r="V106" i="3"/>
  <c r="V105" i="3"/>
  <c r="V104" i="3"/>
  <c r="V101" i="3"/>
  <c r="V100" i="3"/>
  <c r="V99" i="3"/>
  <c r="V98" i="3"/>
  <c r="V97" i="3"/>
  <c r="V96" i="3"/>
  <c r="V95" i="3"/>
  <c r="V94" i="3"/>
  <c r="V93" i="3"/>
  <c r="V90" i="3"/>
  <c r="V89" i="3"/>
  <c r="V88" i="3"/>
  <c r="V87" i="3"/>
  <c r="V86" i="3"/>
  <c r="V85" i="3"/>
  <c r="V84" i="3"/>
  <c r="V83" i="3"/>
  <c r="V79" i="3"/>
  <c r="V78" i="3"/>
  <c r="V77" i="3"/>
  <c r="V76" i="3"/>
  <c r="V75" i="3"/>
  <c r="V74" i="3"/>
  <c r="V73" i="3"/>
  <c r="V72" i="3"/>
  <c r="V69" i="3"/>
  <c r="V68" i="3"/>
  <c r="V67" i="3"/>
  <c r="V66" i="3"/>
  <c r="V65" i="3"/>
  <c r="V64" i="3"/>
  <c r="V63" i="3"/>
  <c r="V62" i="3"/>
  <c r="V61" i="3"/>
  <c r="V57" i="3"/>
  <c r="V56" i="3"/>
  <c r="V55" i="3"/>
  <c r="V54" i="3"/>
  <c r="V53" i="3"/>
  <c r="V52" i="3"/>
  <c r="V51" i="3"/>
  <c r="V50" i="3"/>
  <c r="V47" i="3"/>
  <c r="V46" i="3"/>
  <c r="V45" i="3"/>
  <c r="V44" i="3"/>
  <c r="V43" i="3"/>
  <c r="V42" i="3"/>
  <c r="V41" i="3"/>
  <c r="V40" i="3"/>
  <c r="V39" i="3"/>
  <c r="V38" i="3"/>
  <c r="V34" i="3"/>
  <c r="V33" i="3"/>
  <c r="V32" i="3"/>
  <c r="V31" i="3"/>
  <c r="V30" i="3"/>
  <c r="V29" i="3"/>
  <c r="V28" i="3"/>
  <c r="V27" i="3"/>
  <c r="V26" i="3"/>
  <c r="V23" i="3"/>
  <c r="V22" i="3"/>
  <c r="V21" i="3"/>
  <c r="V20" i="3"/>
  <c r="V19" i="3"/>
  <c r="V18" i="3"/>
  <c r="V17" i="3"/>
  <c r="V16" i="3"/>
  <c r="V15" i="3"/>
  <c r="V14" i="3"/>
  <c r="V11" i="3"/>
  <c r="V10" i="3"/>
  <c r="V9" i="3"/>
  <c r="V8" i="3"/>
  <c r="V7" i="3"/>
  <c r="V6" i="3"/>
  <c r="V5" i="3"/>
  <c r="V4" i="3"/>
  <c r="V3" i="3"/>
  <c r="V2" i="3"/>
  <c r="BB6" i="2" s="1"/>
  <c r="U169" i="3"/>
  <c r="U168" i="3"/>
  <c r="U167" i="3"/>
  <c r="U166" i="3"/>
  <c r="U165" i="3"/>
  <c r="U164" i="3"/>
  <c r="U163" i="3"/>
  <c r="U159" i="3"/>
  <c r="U158" i="3"/>
  <c r="U157" i="3"/>
  <c r="U156" i="3"/>
  <c r="U155" i="3"/>
  <c r="U154" i="3"/>
  <c r="U153" i="3"/>
  <c r="U152" i="3"/>
  <c r="U151" i="3"/>
  <c r="U148" i="3"/>
  <c r="U147" i="3"/>
  <c r="U146" i="3"/>
  <c r="U145" i="3"/>
  <c r="U144" i="3"/>
  <c r="U143" i="3"/>
  <c r="U142" i="3"/>
  <c r="U139" i="3"/>
  <c r="U138" i="3"/>
  <c r="U137" i="3"/>
  <c r="U136" i="3"/>
  <c r="U135" i="3"/>
  <c r="U134" i="3"/>
  <c r="U133" i="3"/>
  <c r="U130" i="3"/>
  <c r="U129" i="3"/>
  <c r="U128" i="3"/>
  <c r="U127" i="3"/>
  <c r="U126" i="3"/>
  <c r="U125" i="3"/>
  <c r="U124" i="3"/>
  <c r="U121" i="3"/>
  <c r="U120" i="3"/>
  <c r="U119" i="3"/>
  <c r="U118" i="3"/>
  <c r="U117" i="3"/>
  <c r="U116" i="3"/>
  <c r="U115" i="3"/>
  <c r="U114" i="3"/>
  <c r="U111" i="3"/>
  <c r="U110" i="3"/>
  <c r="U109" i="3"/>
  <c r="U108" i="3"/>
  <c r="U107" i="3"/>
  <c r="U106" i="3"/>
  <c r="U105" i="3"/>
  <c r="U104" i="3"/>
  <c r="U101" i="3"/>
  <c r="U100" i="3"/>
  <c r="U99" i="3"/>
  <c r="U98" i="3"/>
  <c r="U97" i="3"/>
  <c r="U96" i="3"/>
  <c r="U95" i="3"/>
  <c r="U94" i="3"/>
  <c r="U93" i="3"/>
  <c r="U89" i="3"/>
  <c r="U88" i="3"/>
  <c r="U87" i="3"/>
  <c r="U86" i="3"/>
  <c r="U85" i="3"/>
  <c r="U84" i="3"/>
  <c r="U83" i="3"/>
  <c r="U79" i="3"/>
  <c r="U78" i="3"/>
  <c r="U77" i="3"/>
  <c r="U76" i="3"/>
  <c r="U75" i="3"/>
  <c r="U74" i="3"/>
  <c r="U73" i="3"/>
  <c r="U72" i="3"/>
  <c r="U69" i="3"/>
  <c r="U68" i="3"/>
  <c r="U67" i="3"/>
  <c r="U66" i="3"/>
  <c r="U65" i="3"/>
  <c r="U64" i="3"/>
  <c r="U63" i="3"/>
  <c r="U62" i="3"/>
  <c r="U61" i="3"/>
  <c r="U58" i="3"/>
  <c r="U57" i="3"/>
  <c r="U56" i="3"/>
  <c r="U55" i="3"/>
  <c r="U54" i="3"/>
  <c r="U53" i="3"/>
  <c r="U52" i="3"/>
  <c r="U51" i="3"/>
  <c r="U50" i="3"/>
  <c r="U46" i="3"/>
  <c r="U45" i="3"/>
  <c r="U44" i="3"/>
  <c r="U43" i="3"/>
  <c r="U42" i="3"/>
  <c r="U41" i="3"/>
  <c r="U40" i="3"/>
  <c r="U39" i="3"/>
  <c r="U38" i="3"/>
  <c r="U35" i="3"/>
  <c r="U34" i="3"/>
  <c r="U33" i="3"/>
  <c r="U32" i="3"/>
  <c r="U31" i="3"/>
  <c r="U30" i="3"/>
  <c r="U29" i="3"/>
  <c r="U28" i="3"/>
  <c r="U27" i="3"/>
  <c r="U26" i="3"/>
  <c r="U23" i="3"/>
  <c r="U22" i="3"/>
  <c r="U21" i="3"/>
  <c r="U20" i="3"/>
  <c r="U19" i="3"/>
  <c r="U18" i="3"/>
  <c r="U17" i="3"/>
  <c r="U16" i="3"/>
  <c r="U15" i="3"/>
  <c r="U14" i="3"/>
  <c r="U10" i="3"/>
  <c r="AY6" i="2" s="1"/>
  <c r="U9" i="3"/>
  <c r="U8" i="3"/>
  <c r="U7" i="3"/>
  <c r="U6" i="3"/>
  <c r="U5" i="3"/>
  <c r="U4" i="3"/>
  <c r="U3" i="3"/>
  <c r="U2" i="3"/>
  <c r="AZ6" i="2" s="1"/>
  <c r="BI5" i="2"/>
  <c r="S169" i="3"/>
  <c r="S168" i="3"/>
  <c r="S167" i="3"/>
  <c r="S166" i="3"/>
  <c r="S165" i="3"/>
  <c r="S164" i="3"/>
  <c r="S163" i="3"/>
  <c r="S160" i="3"/>
  <c r="S159" i="3"/>
  <c r="S158" i="3"/>
  <c r="S157" i="3"/>
  <c r="S156" i="3"/>
  <c r="S155" i="3"/>
  <c r="S154" i="3"/>
  <c r="S153" i="3"/>
  <c r="S152" i="3"/>
  <c r="S151" i="3"/>
  <c r="S148" i="3"/>
  <c r="S147" i="3"/>
  <c r="S146" i="3"/>
  <c r="S145" i="3"/>
  <c r="S144" i="3"/>
  <c r="S143" i="3"/>
  <c r="S142" i="3"/>
  <c r="S139" i="3"/>
  <c r="S138" i="3"/>
  <c r="S137" i="3"/>
  <c r="S136" i="3"/>
  <c r="S135" i="3"/>
  <c r="S134" i="3"/>
  <c r="S133" i="3"/>
  <c r="S130" i="3"/>
  <c r="S129" i="3"/>
  <c r="S128" i="3"/>
  <c r="S127" i="3"/>
  <c r="S126" i="3"/>
  <c r="S125" i="3"/>
  <c r="S124" i="3"/>
  <c r="S121" i="3"/>
  <c r="S120" i="3"/>
  <c r="S119" i="3"/>
  <c r="S118" i="3"/>
  <c r="S117" i="3"/>
  <c r="S116" i="3"/>
  <c r="S115" i="3"/>
  <c r="S114" i="3"/>
  <c r="S111" i="3"/>
  <c r="S110" i="3"/>
  <c r="S109" i="3"/>
  <c r="S108" i="3"/>
  <c r="S107" i="3"/>
  <c r="S106" i="3"/>
  <c r="S105" i="3"/>
  <c r="S104" i="3"/>
  <c r="S101" i="3"/>
  <c r="S100" i="3"/>
  <c r="S99" i="3"/>
  <c r="S98" i="3"/>
  <c r="S97" i="3"/>
  <c r="S96" i="3"/>
  <c r="S95" i="3"/>
  <c r="S94" i="3"/>
  <c r="S93" i="3"/>
  <c r="S90" i="3"/>
  <c r="S89" i="3"/>
  <c r="S88" i="3"/>
  <c r="S87" i="3"/>
  <c r="S86" i="3"/>
  <c r="S85" i="3"/>
  <c r="S84" i="3"/>
  <c r="S83" i="3"/>
  <c r="S79" i="3"/>
  <c r="S78" i="3"/>
  <c r="S77" i="3"/>
  <c r="S76" i="3"/>
  <c r="S75" i="3"/>
  <c r="S74" i="3"/>
  <c r="S73" i="3"/>
  <c r="S72" i="3"/>
  <c r="S69" i="3"/>
  <c r="S68" i="3"/>
  <c r="S67" i="3"/>
  <c r="S66" i="3"/>
  <c r="S65" i="3"/>
  <c r="S64" i="3"/>
  <c r="S63" i="3"/>
  <c r="S62" i="3"/>
  <c r="S61" i="3"/>
  <c r="S57" i="3"/>
  <c r="S56" i="3"/>
  <c r="S55" i="3"/>
  <c r="S54" i="3"/>
  <c r="S53" i="3"/>
  <c r="S52" i="3"/>
  <c r="S51" i="3"/>
  <c r="S50" i="3"/>
  <c r="S47" i="3"/>
  <c r="S46" i="3"/>
  <c r="S45" i="3"/>
  <c r="S44" i="3"/>
  <c r="S43" i="3"/>
  <c r="S42" i="3"/>
  <c r="S41" i="3"/>
  <c r="S40" i="3"/>
  <c r="S39" i="3"/>
  <c r="S38" i="3"/>
  <c r="S35" i="3"/>
  <c r="S34" i="3"/>
  <c r="S33" i="3"/>
  <c r="S32" i="3"/>
  <c r="S31" i="3"/>
  <c r="S30" i="3"/>
  <c r="S29" i="3"/>
  <c r="S28" i="3"/>
  <c r="S27" i="3"/>
  <c r="S26" i="3"/>
  <c r="S23" i="3"/>
  <c r="S22" i="3"/>
  <c r="S21" i="3"/>
  <c r="S20" i="3"/>
  <c r="S19" i="3"/>
  <c r="S18" i="3"/>
  <c r="S17" i="3"/>
  <c r="S16" i="3"/>
  <c r="S15" i="3"/>
  <c r="S14" i="3"/>
  <c r="S11" i="3"/>
  <c r="S10" i="3"/>
  <c r="S9" i="3"/>
  <c r="S8" i="3"/>
  <c r="S7" i="3"/>
  <c r="S6" i="3"/>
  <c r="S5" i="3"/>
  <c r="S4" i="3"/>
  <c r="S3" i="3"/>
  <c r="S2" i="3"/>
  <c r="BH5" i="2" s="1"/>
  <c r="R169" i="3"/>
  <c r="R168" i="3"/>
  <c r="R167" i="3"/>
  <c r="R166" i="3"/>
  <c r="R165" i="3"/>
  <c r="R164" i="3"/>
  <c r="R163" i="3"/>
  <c r="R160" i="3"/>
  <c r="R159" i="3"/>
  <c r="R158" i="3"/>
  <c r="R157" i="3"/>
  <c r="R156" i="3"/>
  <c r="R155" i="3"/>
  <c r="R154" i="3"/>
  <c r="R153" i="3"/>
  <c r="R152" i="3"/>
  <c r="R151" i="3"/>
  <c r="R148" i="3"/>
  <c r="R147" i="3"/>
  <c r="R146" i="3"/>
  <c r="R145" i="3"/>
  <c r="R144" i="3"/>
  <c r="R143" i="3"/>
  <c r="R142" i="3"/>
  <c r="R139" i="3"/>
  <c r="R138" i="3"/>
  <c r="R137" i="3"/>
  <c r="R136" i="3"/>
  <c r="R135" i="3"/>
  <c r="R134" i="3"/>
  <c r="R133" i="3"/>
  <c r="R130" i="3"/>
  <c r="R129" i="3"/>
  <c r="R128" i="3"/>
  <c r="R127" i="3"/>
  <c r="R126" i="3"/>
  <c r="R125" i="3"/>
  <c r="R124" i="3"/>
  <c r="R121" i="3"/>
  <c r="R120" i="3"/>
  <c r="R119" i="3"/>
  <c r="R118" i="3"/>
  <c r="R117" i="3"/>
  <c r="R116" i="3"/>
  <c r="R115" i="3"/>
  <c r="R114" i="3"/>
  <c r="R111" i="3"/>
  <c r="R110" i="3"/>
  <c r="R109" i="3"/>
  <c r="R108" i="3"/>
  <c r="R107" i="3"/>
  <c r="R106" i="3"/>
  <c r="R105" i="3"/>
  <c r="R104" i="3"/>
  <c r="R101" i="3"/>
  <c r="R100" i="3"/>
  <c r="R99" i="3"/>
  <c r="R98" i="3"/>
  <c r="R97" i="3"/>
  <c r="R96" i="3"/>
  <c r="R95" i="3"/>
  <c r="R94" i="3"/>
  <c r="R93" i="3"/>
  <c r="R90" i="3"/>
  <c r="R89" i="3"/>
  <c r="R88" i="3"/>
  <c r="R87" i="3"/>
  <c r="R86" i="3"/>
  <c r="R85" i="3"/>
  <c r="R84" i="3"/>
  <c r="R83" i="3"/>
  <c r="R80" i="3"/>
  <c r="R79" i="3"/>
  <c r="R78" i="3"/>
  <c r="R77" i="3"/>
  <c r="R76" i="3"/>
  <c r="R75" i="3"/>
  <c r="R74" i="3"/>
  <c r="R73" i="3"/>
  <c r="R72" i="3"/>
  <c r="R69" i="3"/>
  <c r="R68" i="3"/>
  <c r="R67" i="3"/>
  <c r="R66" i="3"/>
  <c r="R65" i="3"/>
  <c r="R64" i="3"/>
  <c r="R63" i="3"/>
  <c r="R62" i="3"/>
  <c r="R61" i="3"/>
  <c r="R58" i="3"/>
  <c r="R57" i="3"/>
  <c r="R56" i="3"/>
  <c r="R55" i="3"/>
  <c r="R54" i="3"/>
  <c r="R53" i="3"/>
  <c r="R52" i="3"/>
  <c r="R51" i="3"/>
  <c r="R50" i="3"/>
  <c r="R47" i="3"/>
  <c r="R46" i="3"/>
  <c r="R45" i="3"/>
  <c r="R44" i="3"/>
  <c r="R43" i="3"/>
  <c r="R42" i="3"/>
  <c r="R41" i="3"/>
  <c r="R40" i="3"/>
  <c r="R39" i="3"/>
  <c r="R38" i="3"/>
  <c r="R35" i="3"/>
  <c r="R34" i="3"/>
  <c r="R33" i="3"/>
  <c r="R32" i="3"/>
  <c r="R31" i="3"/>
  <c r="R30" i="3"/>
  <c r="R29" i="3"/>
  <c r="R28" i="3"/>
  <c r="R27" i="3"/>
  <c r="R26" i="3"/>
  <c r="R23" i="3"/>
  <c r="R22" i="3"/>
  <c r="R21" i="3"/>
  <c r="R20" i="3"/>
  <c r="R19" i="3"/>
  <c r="R18" i="3"/>
  <c r="R17" i="3"/>
  <c r="R16" i="3"/>
  <c r="R15" i="3"/>
  <c r="R14" i="3"/>
  <c r="R11" i="3"/>
  <c r="R10" i="3"/>
  <c r="R9" i="3"/>
  <c r="R8" i="3"/>
  <c r="R7" i="3"/>
  <c r="R6" i="3"/>
  <c r="R5" i="3"/>
  <c r="R4" i="3"/>
  <c r="R3" i="3"/>
  <c r="R2" i="3"/>
  <c r="BE5" i="2" s="1"/>
  <c r="Q170" i="3"/>
  <c r="Q169" i="3"/>
  <c r="Q168" i="3"/>
  <c r="Q167" i="3"/>
  <c r="Q166" i="3"/>
  <c r="Q165" i="3"/>
  <c r="Q164" i="3"/>
  <c r="Q163" i="3"/>
  <c r="Q161" i="3"/>
  <c r="Q160" i="3"/>
  <c r="Q159" i="3"/>
  <c r="Q158" i="3"/>
  <c r="Q157" i="3"/>
  <c r="Q156" i="3"/>
  <c r="Q155" i="3"/>
  <c r="Q154" i="3"/>
  <c r="Q153" i="3"/>
  <c r="Q152" i="3"/>
  <c r="Q151" i="3"/>
  <c r="Q149" i="3"/>
  <c r="Q148" i="3"/>
  <c r="Q147" i="3"/>
  <c r="Q146" i="3"/>
  <c r="Q145" i="3"/>
  <c r="Q144" i="3"/>
  <c r="Q143" i="3"/>
  <c r="Q142" i="3"/>
  <c r="Q140" i="3"/>
  <c r="Q139" i="3"/>
  <c r="Q138" i="3"/>
  <c r="Q137" i="3"/>
  <c r="Q136" i="3"/>
  <c r="Q135" i="3"/>
  <c r="Q134" i="3"/>
  <c r="Q133" i="3"/>
  <c r="Q131" i="3"/>
  <c r="Q130" i="3"/>
  <c r="Q129" i="3"/>
  <c r="Q128" i="3"/>
  <c r="Q127" i="3"/>
  <c r="Q126" i="3"/>
  <c r="Q125" i="3"/>
  <c r="Q124" i="3"/>
  <c r="Q122" i="3"/>
  <c r="Q121" i="3"/>
  <c r="Q120" i="3"/>
  <c r="Q119" i="3"/>
  <c r="Q118" i="3"/>
  <c r="Q117" i="3"/>
  <c r="Q116" i="3"/>
  <c r="Q115" i="3"/>
  <c r="Q114" i="3"/>
  <c r="Q112" i="3"/>
  <c r="Q111" i="3"/>
  <c r="Q110" i="3"/>
  <c r="Q109" i="3"/>
  <c r="Q108" i="3"/>
  <c r="Q107" i="3"/>
  <c r="Q106" i="3"/>
  <c r="Q105" i="3"/>
  <c r="Q104" i="3"/>
  <c r="Q102" i="3"/>
  <c r="Q101" i="3"/>
  <c r="Q100" i="3"/>
  <c r="Q99" i="3"/>
  <c r="Q98" i="3"/>
  <c r="Q97" i="3"/>
  <c r="Q96" i="3"/>
  <c r="Q95" i="3"/>
  <c r="Q94" i="3"/>
  <c r="Q93" i="3"/>
  <c r="Q91" i="3"/>
  <c r="Q90" i="3"/>
  <c r="Q89" i="3"/>
  <c r="Q88" i="3"/>
  <c r="Q87" i="3"/>
  <c r="Q86" i="3"/>
  <c r="Q85" i="3"/>
  <c r="Q84" i="3"/>
  <c r="Q83" i="3"/>
  <c r="Q80" i="3"/>
  <c r="Q79" i="3"/>
  <c r="Q78" i="3"/>
  <c r="Q77" i="3"/>
  <c r="Q76" i="3"/>
  <c r="Q75" i="3"/>
  <c r="Q74" i="3"/>
  <c r="Q73" i="3"/>
  <c r="Q72" i="3"/>
  <c r="Q70" i="3"/>
  <c r="Q69" i="3"/>
  <c r="Q68" i="3"/>
  <c r="Q67" i="3"/>
  <c r="Q66" i="3"/>
  <c r="Q65" i="3"/>
  <c r="Q64" i="3"/>
  <c r="Q63" i="3"/>
  <c r="Q62" i="3"/>
  <c r="Q61" i="3"/>
  <c r="Q58" i="3"/>
  <c r="Q57" i="3"/>
  <c r="Q56" i="3"/>
  <c r="Q55" i="3"/>
  <c r="Q54" i="3"/>
  <c r="Q53" i="3"/>
  <c r="Q52" i="3"/>
  <c r="Q51" i="3"/>
  <c r="Q50" i="3"/>
  <c r="Q48" i="3"/>
  <c r="Q47" i="3"/>
  <c r="Q46" i="3"/>
  <c r="Q45" i="3"/>
  <c r="Q44" i="3"/>
  <c r="Q43" i="3"/>
  <c r="Q42" i="3"/>
  <c r="Q41" i="3"/>
  <c r="Q40" i="3"/>
  <c r="Q39" i="3"/>
  <c r="Q38" i="3"/>
  <c r="Q35" i="3"/>
  <c r="Q34" i="3"/>
  <c r="Q33" i="3"/>
  <c r="Q32" i="3"/>
  <c r="Q31" i="3"/>
  <c r="Q30" i="3"/>
  <c r="Q29" i="3"/>
  <c r="Q28" i="3"/>
  <c r="Q27" i="3"/>
  <c r="Q26" i="3"/>
  <c r="Q23" i="3"/>
  <c r="Q22" i="3"/>
  <c r="Q21" i="3"/>
  <c r="Q20" i="3"/>
  <c r="Q19" i="3"/>
  <c r="Q18" i="3"/>
  <c r="Q17" i="3"/>
  <c r="Q16" i="3"/>
  <c r="Q15" i="3"/>
  <c r="Q14" i="3"/>
  <c r="Q12" i="3"/>
  <c r="Q11" i="3"/>
  <c r="Q10" i="3"/>
  <c r="BB5" i="2" s="1"/>
  <c r="Q9" i="3"/>
  <c r="Q8" i="3"/>
  <c r="Q7" i="3"/>
  <c r="Q6" i="3"/>
  <c r="Q5" i="3"/>
  <c r="Q4" i="3"/>
  <c r="Q3" i="3"/>
  <c r="Q2" i="3"/>
  <c r="BC5" i="2" s="1"/>
  <c r="P170" i="3"/>
  <c r="P169" i="3"/>
  <c r="P168" i="3"/>
  <c r="P167" i="3"/>
  <c r="P166" i="3"/>
  <c r="P165" i="3"/>
  <c r="P164" i="3"/>
  <c r="P163" i="3"/>
  <c r="P160" i="3"/>
  <c r="P159" i="3"/>
  <c r="P158" i="3"/>
  <c r="P157" i="3"/>
  <c r="P156" i="3"/>
  <c r="P155" i="3"/>
  <c r="P154" i="3"/>
  <c r="P153" i="3"/>
  <c r="P152" i="3"/>
  <c r="P151" i="3"/>
  <c r="P148" i="3"/>
  <c r="P147" i="3"/>
  <c r="P146" i="3"/>
  <c r="P145" i="3"/>
  <c r="P144" i="3"/>
  <c r="P143" i="3"/>
  <c r="P142" i="3"/>
  <c r="P140" i="3"/>
  <c r="P139" i="3"/>
  <c r="P138" i="3"/>
  <c r="P137" i="3"/>
  <c r="P136" i="3"/>
  <c r="P135" i="3"/>
  <c r="P134" i="3"/>
  <c r="P133" i="3"/>
  <c r="P130" i="3"/>
  <c r="P129" i="3"/>
  <c r="P128" i="3"/>
  <c r="P127" i="3"/>
  <c r="P126" i="3"/>
  <c r="P125" i="3"/>
  <c r="P124" i="3"/>
  <c r="P121" i="3"/>
  <c r="P120" i="3"/>
  <c r="P119" i="3"/>
  <c r="P118" i="3"/>
  <c r="P117" i="3"/>
  <c r="P116" i="3"/>
  <c r="P115" i="3"/>
  <c r="P114" i="3"/>
  <c r="P112" i="3"/>
  <c r="P111" i="3"/>
  <c r="P110" i="3"/>
  <c r="P109" i="3"/>
  <c r="P108" i="3"/>
  <c r="P107" i="3"/>
  <c r="P106" i="3"/>
  <c r="P105" i="3"/>
  <c r="P104" i="3"/>
  <c r="P101" i="3"/>
  <c r="P100" i="3"/>
  <c r="P99" i="3"/>
  <c r="P98" i="3"/>
  <c r="P97" i="3"/>
  <c r="P96" i="3"/>
  <c r="P95" i="3"/>
  <c r="P94" i="3"/>
  <c r="P93" i="3"/>
  <c r="P90" i="3"/>
  <c r="P89" i="3"/>
  <c r="P88" i="3"/>
  <c r="P87" i="3"/>
  <c r="P86" i="3"/>
  <c r="P85" i="3"/>
  <c r="P84" i="3"/>
  <c r="P83" i="3"/>
  <c r="P80" i="3"/>
  <c r="P79" i="3"/>
  <c r="P78" i="3"/>
  <c r="P77" i="3"/>
  <c r="P76" i="3"/>
  <c r="P75" i="3"/>
  <c r="P74" i="3"/>
  <c r="P73" i="3"/>
  <c r="P72" i="3"/>
  <c r="P70" i="3"/>
  <c r="P69" i="3"/>
  <c r="P68" i="3"/>
  <c r="P67" i="3"/>
  <c r="P66" i="3"/>
  <c r="P65" i="3"/>
  <c r="P64" i="3"/>
  <c r="P63" i="3"/>
  <c r="P62" i="3"/>
  <c r="P61" i="3"/>
  <c r="P58" i="3"/>
  <c r="P57" i="3"/>
  <c r="P56" i="3"/>
  <c r="P55" i="3"/>
  <c r="P54" i="3"/>
  <c r="P53" i="3"/>
  <c r="P52" i="3"/>
  <c r="P51" i="3"/>
  <c r="P50" i="3"/>
  <c r="P46" i="3"/>
  <c r="P45" i="3"/>
  <c r="P44" i="3"/>
  <c r="P43" i="3"/>
  <c r="P42" i="3"/>
  <c r="P41" i="3"/>
  <c r="P40" i="3"/>
  <c r="P39" i="3"/>
  <c r="P38" i="3"/>
  <c r="P36" i="3"/>
  <c r="P35" i="3"/>
  <c r="P34" i="3"/>
  <c r="P33" i="3"/>
  <c r="P32" i="3"/>
  <c r="P31" i="3"/>
  <c r="P30" i="3"/>
  <c r="P29" i="3"/>
  <c r="P28" i="3"/>
  <c r="P27" i="3"/>
  <c r="P26" i="3"/>
  <c r="P24" i="3"/>
  <c r="P23" i="3"/>
  <c r="P22" i="3"/>
  <c r="P21" i="3"/>
  <c r="P20" i="3"/>
  <c r="P19" i="3"/>
  <c r="P18" i="3"/>
  <c r="P17" i="3"/>
  <c r="P16" i="3"/>
  <c r="P15" i="3"/>
  <c r="P14" i="3"/>
  <c r="P11" i="3"/>
  <c r="P10" i="3"/>
  <c r="P9" i="3"/>
  <c r="P8" i="3"/>
  <c r="P7" i="3"/>
  <c r="P6" i="3"/>
  <c r="P5" i="3"/>
  <c r="P4" i="3"/>
  <c r="P3" i="3"/>
  <c r="P2" i="3"/>
  <c r="AY5" i="2" s="1"/>
  <c r="N169" i="3"/>
  <c r="N168" i="3"/>
  <c r="N167" i="3"/>
  <c r="N166" i="3"/>
  <c r="N165" i="3"/>
  <c r="N164" i="3"/>
  <c r="N163" i="3"/>
  <c r="N160" i="3"/>
  <c r="N159" i="3"/>
  <c r="N158" i="3"/>
  <c r="N157" i="3"/>
  <c r="N156" i="3"/>
  <c r="N155" i="3"/>
  <c r="N154" i="3"/>
  <c r="N153" i="3"/>
  <c r="N152" i="3"/>
  <c r="N151" i="3"/>
  <c r="N147" i="3"/>
  <c r="N146" i="3"/>
  <c r="N145" i="3"/>
  <c r="N144" i="3"/>
  <c r="N143" i="3"/>
  <c r="N142" i="3"/>
  <c r="N139" i="3"/>
  <c r="N138" i="3"/>
  <c r="N137" i="3"/>
  <c r="N136" i="3"/>
  <c r="N135" i="3"/>
  <c r="N134" i="3"/>
  <c r="N133" i="3"/>
  <c r="N129" i="3"/>
  <c r="N128" i="3"/>
  <c r="N127" i="3"/>
  <c r="N126" i="3"/>
  <c r="N125" i="3"/>
  <c r="N124" i="3"/>
  <c r="N120" i="3"/>
  <c r="N119" i="3"/>
  <c r="N118" i="3"/>
  <c r="N117" i="3"/>
  <c r="N116" i="3"/>
  <c r="N115" i="3"/>
  <c r="N114" i="3"/>
  <c r="N111" i="3"/>
  <c r="N110" i="3"/>
  <c r="N109" i="3"/>
  <c r="N108" i="3"/>
  <c r="N107" i="3"/>
  <c r="N106" i="3"/>
  <c r="N105" i="3"/>
  <c r="N104" i="3"/>
  <c r="N100" i="3"/>
  <c r="N99" i="3"/>
  <c r="N98" i="3"/>
  <c r="N97" i="3"/>
  <c r="N96" i="3"/>
  <c r="N95" i="3"/>
  <c r="N94" i="3"/>
  <c r="N93" i="3"/>
  <c r="N90" i="3"/>
  <c r="N89" i="3"/>
  <c r="N88" i="3"/>
  <c r="N87" i="3"/>
  <c r="N86" i="3"/>
  <c r="N85" i="3"/>
  <c r="N84" i="3"/>
  <c r="N83" i="3"/>
  <c r="N79" i="3"/>
  <c r="N78" i="3"/>
  <c r="N77" i="3"/>
  <c r="N76" i="3"/>
  <c r="N75" i="3"/>
  <c r="N74" i="3"/>
  <c r="N73" i="3"/>
  <c r="N72" i="3"/>
  <c r="N69" i="3"/>
  <c r="N68" i="3"/>
  <c r="N67" i="3"/>
  <c r="N66" i="3"/>
  <c r="N65" i="3"/>
  <c r="N64" i="3"/>
  <c r="N63" i="3"/>
  <c r="N62" i="3"/>
  <c r="N61" i="3"/>
  <c r="N56" i="3"/>
  <c r="N55" i="3"/>
  <c r="N54" i="3"/>
  <c r="N53" i="3"/>
  <c r="N52" i="3"/>
  <c r="N51" i="3"/>
  <c r="N50" i="3"/>
  <c r="N47" i="3"/>
  <c r="N46" i="3"/>
  <c r="N45" i="3"/>
  <c r="N44" i="3"/>
  <c r="N43" i="3"/>
  <c r="N42" i="3"/>
  <c r="N41" i="3"/>
  <c r="N40" i="3"/>
  <c r="N39" i="3"/>
  <c r="N38" i="3"/>
  <c r="N35" i="3"/>
  <c r="N34" i="3"/>
  <c r="N33" i="3"/>
  <c r="N32" i="3"/>
  <c r="N31" i="3"/>
  <c r="N30" i="3"/>
  <c r="N29" i="3"/>
  <c r="N28" i="3"/>
  <c r="N27" i="3"/>
  <c r="N26" i="3"/>
  <c r="N22" i="3"/>
  <c r="N21" i="3"/>
  <c r="N20" i="3"/>
  <c r="N19" i="3"/>
  <c r="N18" i="3"/>
  <c r="N17" i="3"/>
  <c r="N16" i="3"/>
  <c r="N15" i="3"/>
  <c r="N14" i="3"/>
  <c r="N11" i="3"/>
  <c r="N10" i="3"/>
  <c r="N9" i="3"/>
  <c r="N8" i="3"/>
  <c r="N7" i="3"/>
  <c r="N6" i="3"/>
  <c r="N5" i="3"/>
  <c r="N4" i="3"/>
  <c r="N3" i="3"/>
  <c r="BH4" i="2" s="1"/>
  <c r="N2" i="3"/>
  <c r="BI4" i="2" s="1"/>
  <c r="M169" i="3"/>
  <c r="M168" i="3"/>
  <c r="M167" i="3"/>
  <c r="M166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47" i="3"/>
  <c r="M146" i="3"/>
  <c r="M145" i="3"/>
  <c r="M144" i="3"/>
  <c r="M143" i="3"/>
  <c r="M142" i="3"/>
  <c r="M139" i="3"/>
  <c r="M138" i="3"/>
  <c r="M137" i="3"/>
  <c r="M136" i="3"/>
  <c r="M135" i="3"/>
  <c r="M134" i="3"/>
  <c r="M133" i="3"/>
  <c r="M129" i="3"/>
  <c r="M128" i="3"/>
  <c r="M127" i="3"/>
  <c r="M126" i="3"/>
  <c r="M125" i="3"/>
  <c r="M124" i="3"/>
  <c r="M120" i="3"/>
  <c r="M119" i="3"/>
  <c r="M118" i="3"/>
  <c r="M117" i="3"/>
  <c r="M116" i="3"/>
  <c r="M115" i="3"/>
  <c r="M114" i="3"/>
  <c r="M111" i="3"/>
  <c r="M110" i="3"/>
  <c r="M109" i="3"/>
  <c r="M108" i="3"/>
  <c r="M107" i="3"/>
  <c r="M106" i="3"/>
  <c r="M105" i="3"/>
  <c r="M104" i="3"/>
  <c r="M100" i="3"/>
  <c r="M99" i="3"/>
  <c r="M98" i="3"/>
  <c r="M97" i="3"/>
  <c r="M96" i="3"/>
  <c r="M95" i="3"/>
  <c r="M94" i="3"/>
  <c r="M93" i="3"/>
  <c r="M90" i="3"/>
  <c r="M89" i="3"/>
  <c r="M88" i="3"/>
  <c r="M87" i="3"/>
  <c r="M86" i="3"/>
  <c r="M85" i="3"/>
  <c r="M84" i="3"/>
  <c r="M83" i="3"/>
  <c r="M80" i="3"/>
  <c r="M79" i="3"/>
  <c r="M78" i="3"/>
  <c r="M77" i="3"/>
  <c r="M76" i="3"/>
  <c r="M75" i="3"/>
  <c r="M74" i="3"/>
  <c r="M73" i="3"/>
  <c r="M72" i="3"/>
  <c r="M69" i="3"/>
  <c r="M68" i="3"/>
  <c r="M67" i="3"/>
  <c r="M66" i="3"/>
  <c r="M65" i="3"/>
  <c r="M64" i="3"/>
  <c r="M63" i="3"/>
  <c r="M62" i="3"/>
  <c r="M61" i="3"/>
  <c r="M57" i="3"/>
  <c r="M56" i="3"/>
  <c r="M55" i="3"/>
  <c r="M54" i="3"/>
  <c r="M53" i="3"/>
  <c r="M52" i="3"/>
  <c r="M51" i="3"/>
  <c r="M50" i="3"/>
  <c r="M46" i="3"/>
  <c r="M45" i="3"/>
  <c r="M44" i="3"/>
  <c r="M43" i="3"/>
  <c r="M42" i="3"/>
  <c r="M41" i="3"/>
  <c r="M40" i="3"/>
  <c r="M39" i="3"/>
  <c r="M38" i="3"/>
  <c r="M35" i="3"/>
  <c r="M34" i="3"/>
  <c r="M33" i="3"/>
  <c r="M32" i="3"/>
  <c r="M31" i="3"/>
  <c r="M30" i="3"/>
  <c r="M29" i="3"/>
  <c r="M28" i="3"/>
  <c r="M27" i="3"/>
  <c r="M26" i="3"/>
  <c r="M22" i="3"/>
  <c r="M21" i="3"/>
  <c r="M20" i="3"/>
  <c r="M19" i="3"/>
  <c r="M18" i="3"/>
  <c r="M17" i="3"/>
  <c r="M16" i="3"/>
  <c r="M15" i="3"/>
  <c r="M14" i="3"/>
  <c r="M11" i="3"/>
  <c r="M10" i="3"/>
  <c r="M9" i="3"/>
  <c r="M8" i="3"/>
  <c r="M7" i="3"/>
  <c r="M6" i="3"/>
  <c r="BE4" i="2" s="1"/>
  <c r="M5" i="3"/>
  <c r="M4" i="3"/>
  <c r="M3" i="3"/>
  <c r="M2" i="3"/>
  <c r="BF4" i="2" s="1"/>
  <c r="L169" i="3"/>
  <c r="L168" i="3"/>
  <c r="L167" i="3"/>
  <c r="L166" i="3"/>
  <c r="L165" i="3"/>
  <c r="L164" i="3"/>
  <c r="L163" i="3"/>
  <c r="L160" i="3"/>
  <c r="L159" i="3"/>
  <c r="L158" i="3"/>
  <c r="L157" i="3"/>
  <c r="L156" i="3"/>
  <c r="L155" i="3"/>
  <c r="L154" i="3"/>
  <c r="L153" i="3"/>
  <c r="L152" i="3"/>
  <c r="L151" i="3"/>
  <c r="L148" i="3"/>
  <c r="L147" i="3"/>
  <c r="L146" i="3"/>
  <c r="L145" i="3"/>
  <c r="L144" i="3"/>
  <c r="L143" i="3"/>
  <c r="L142" i="3"/>
  <c r="L139" i="3"/>
  <c r="L138" i="3"/>
  <c r="L137" i="3"/>
  <c r="L136" i="3"/>
  <c r="L135" i="3"/>
  <c r="L134" i="3"/>
  <c r="L133" i="3"/>
  <c r="L130" i="3"/>
  <c r="L129" i="3"/>
  <c r="L128" i="3"/>
  <c r="L127" i="3"/>
  <c r="L126" i="3"/>
  <c r="L125" i="3"/>
  <c r="L124" i="3"/>
  <c r="L121" i="3"/>
  <c r="L120" i="3"/>
  <c r="L119" i="3"/>
  <c r="L118" i="3"/>
  <c r="L117" i="3"/>
  <c r="L116" i="3"/>
  <c r="L115" i="3"/>
  <c r="L114" i="3"/>
  <c r="L111" i="3"/>
  <c r="L110" i="3"/>
  <c r="L109" i="3"/>
  <c r="L108" i="3"/>
  <c r="L107" i="3"/>
  <c r="L106" i="3"/>
  <c r="L105" i="3"/>
  <c r="L104" i="3"/>
  <c r="L101" i="3"/>
  <c r="L100" i="3"/>
  <c r="L99" i="3"/>
  <c r="L98" i="3"/>
  <c r="L97" i="3"/>
  <c r="L96" i="3"/>
  <c r="L95" i="3"/>
  <c r="L94" i="3"/>
  <c r="L93" i="3"/>
  <c r="L90" i="3"/>
  <c r="L89" i="3"/>
  <c r="L88" i="3"/>
  <c r="L87" i="3"/>
  <c r="L86" i="3"/>
  <c r="L85" i="3"/>
  <c r="L84" i="3"/>
  <c r="L83" i="3"/>
  <c r="L79" i="3"/>
  <c r="L78" i="3"/>
  <c r="L77" i="3"/>
  <c r="L76" i="3"/>
  <c r="L75" i="3"/>
  <c r="L74" i="3"/>
  <c r="L73" i="3"/>
  <c r="L72" i="3"/>
  <c r="L69" i="3"/>
  <c r="L68" i="3"/>
  <c r="L67" i="3"/>
  <c r="L66" i="3"/>
  <c r="L65" i="3"/>
  <c r="L64" i="3"/>
  <c r="L63" i="3"/>
  <c r="L62" i="3"/>
  <c r="L61" i="3"/>
  <c r="L57" i="3"/>
  <c r="L56" i="3"/>
  <c r="L55" i="3"/>
  <c r="L54" i="3"/>
  <c r="L53" i="3"/>
  <c r="L52" i="3"/>
  <c r="L51" i="3"/>
  <c r="L50" i="3"/>
  <c r="L47" i="3"/>
  <c r="L46" i="3"/>
  <c r="L45" i="3"/>
  <c r="L44" i="3"/>
  <c r="L43" i="3"/>
  <c r="L42" i="3"/>
  <c r="L41" i="3"/>
  <c r="L40" i="3"/>
  <c r="L39" i="3"/>
  <c r="L38" i="3"/>
  <c r="L34" i="3"/>
  <c r="L33" i="3"/>
  <c r="L32" i="3"/>
  <c r="L31" i="3"/>
  <c r="L30" i="3"/>
  <c r="L29" i="3"/>
  <c r="L28" i="3"/>
  <c r="L27" i="3"/>
  <c r="L26" i="3"/>
  <c r="L23" i="3"/>
  <c r="L22" i="3"/>
  <c r="L21" i="3"/>
  <c r="L20" i="3"/>
  <c r="L19" i="3"/>
  <c r="L18" i="3"/>
  <c r="L17" i="3"/>
  <c r="L16" i="3"/>
  <c r="L15" i="3"/>
  <c r="L14" i="3"/>
  <c r="L11" i="3"/>
  <c r="L10" i="3"/>
  <c r="L9" i="3"/>
  <c r="L8" i="3"/>
  <c r="L7" i="3"/>
  <c r="L6" i="3"/>
  <c r="L5" i="3"/>
  <c r="L4" i="3"/>
  <c r="L3" i="3"/>
  <c r="L2" i="3"/>
  <c r="BB4" i="2" s="1"/>
  <c r="K169" i="3"/>
  <c r="K168" i="3"/>
  <c r="K167" i="3"/>
  <c r="K166" i="3"/>
  <c r="K165" i="3"/>
  <c r="K164" i="3"/>
  <c r="K163" i="3"/>
  <c r="K159" i="3"/>
  <c r="K158" i="3"/>
  <c r="K157" i="3"/>
  <c r="K156" i="3"/>
  <c r="K155" i="3"/>
  <c r="K154" i="3"/>
  <c r="K153" i="3"/>
  <c r="K152" i="3"/>
  <c r="K151" i="3"/>
  <c r="K148" i="3"/>
  <c r="K147" i="3"/>
  <c r="K146" i="3"/>
  <c r="K145" i="3"/>
  <c r="K144" i="3"/>
  <c r="K143" i="3"/>
  <c r="K142" i="3"/>
  <c r="K139" i="3"/>
  <c r="K138" i="3"/>
  <c r="K137" i="3"/>
  <c r="K136" i="3"/>
  <c r="K135" i="3"/>
  <c r="K134" i="3"/>
  <c r="K133" i="3"/>
  <c r="K130" i="3"/>
  <c r="K129" i="3"/>
  <c r="K128" i="3"/>
  <c r="K127" i="3"/>
  <c r="K126" i="3"/>
  <c r="K125" i="3"/>
  <c r="K124" i="3"/>
  <c r="K121" i="3"/>
  <c r="K120" i="3"/>
  <c r="K119" i="3"/>
  <c r="K118" i="3"/>
  <c r="K117" i="3"/>
  <c r="K116" i="3"/>
  <c r="K115" i="3"/>
  <c r="K114" i="3"/>
  <c r="K111" i="3"/>
  <c r="K110" i="3"/>
  <c r="K109" i="3"/>
  <c r="K108" i="3"/>
  <c r="K107" i="3"/>
  <c r="K106" i="3"/>
  <c r="K105" i="3"/>
  <c r="K104" i="3"/>
  <c r="K101" i="3"/>
  <c r="K100" i="3"/>
  <c r="K99" i="3"/>
  <c r="K98" i="3"/>
  <c r="K97" i="3"/>
  <c r="K96" i="3"/>
  <c r="K95" i="3"/>
  <c r="K94" i="3"/>
  <c r="K93" i="3"/>
  <c r="K89" i="3"/>
  <c r="K88" i="3"/>
  <c r="K87" i="3"/>
  <c r="K86" i="3"/>
  <c r="K85" i="3"/>
  <c r="K84" i="3"/>
  <c r="K83" i="3"/>
  <c r="K79" i="3"/>
  <c r="K78" i="3"/>
  <c r="K77" i="3"/>
  <c r="K76" i="3"/>
  <c r="K75" i="3"/>
  <c r="K74" i="3"/>
  <c r="K73" i="3"/>
  <c r="K72" i="3"/>
  <c r="K69" i="3"/>
  <c r="K68" i="3"/>
  <c r="K67" i="3"/>
  <c r="K66" i="3"/>
  <c r="K65" i="3"/>
  <c r="K64" i="3"/>
  <c r="K63" i="3"/>
  <c r="K62" i="3"/>
  <c r="K61" i="3"/>
  <c r="K58" i="3"/>
  <c r="K57" i="3"/>
  <c r="K56" i="3"/>
  <c r="K55" i="3"/>
  <c r="K54" i="3"/>
  <c r="K53" i="3"/>
  <c r="K52" i="3"/>
  <c r="K51" i="3"/>
  <c r="K50" i="3"/>
  <c r="K46" i="3"/>
  <c r="K45" i="3"/>
  <c r="K44" i="3"/>
  <c r="K43" i="3"/>
  <c r="K42" i="3"/>
  <c r="K41" i="3"/>
  <c r="K40" i="3"/>
  <c r="K39" i="3"/>
  <c r="K38" i="3"/>
  <c r="K35" i="3"/>
  <c r="K34" i="3"/>
  <c r="K33" i="3"/>
  <c r="K32" i="3"/>
  <c r="K31" i="3"/>
  <c r="K30" i="3"/>
  <c r="K29" i="3"/>
  <c r="K28" i="3"/>
  <c r="K27" i="3"/>
  <c r="K26" i="3"/>
  <c r="K23" i="3"/>
  <c r="K22" i="3"/>
  <c r="K21" i="3"/>
  <c r="K20" i="3"/>
  <c r="K19" i="3"/>
  <c r="K18" i="3"/>
  <c r="K17" i="3"/>
  <c r="K16" i="3"/>
  <c r="K15" i="3"/>
  <c r="K14" i="3"/>
  <c r="K10" i="3"/>
  <c r="K9" i="3"/>
  <c r="K8" i="3"/>
  <c r="K7" i="3"/>
  <c r="K6" i="3"/>
  <c r="K5" i="3"/>
  <c r="K4" i="3"/>
  <c r="K3" i="3"/>
  <c r="K2" i="3"/>
  <c r="AY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P170" i="3"/>
  <c r="BO170" i="3"/>
  <c r="BG170" i="3"/>
  <c r="BF170" i="3"/>
  <c r="BP169" i="3"/>
  <c r="BO169" i="3"/>
  <c r="BM169" i="3"/>
  <c r="BL169" i="3"/>
  <c r="BG169" i="3"/>
  <c r="BF169" i="3"/>
  <c r="AC169" i="3"/>
  <c r="AR169" i="3" s="1"/>
  <c r="AB169" i="3"/>
  <c r="AQ169" i="3" s="1"/>
  <c r="AA169" i="3"/>
  <c r="AP169" i="3" s="1"/>
  <c r="Z169" i="3"/>
  <c r="AO169" i="3" s="1"/>
  <c r="BP168" i="3"/>
  <c r="BO168" i="3"/>
  <c r="BM168" i="3"/>
  <c r="BL168" i="3"/>
  <c r="BG168" i="3"/>
  <c r="BF168" i="3"/>
  <c r="AC168" i="3"/>
  <c r="AR168" i="3" s="1"/>
  <c r="AB168" i="3"/>
  <c r="AQ168" i="3" s="1"/>
  <c r="AA168" i="3"/>
  <c r="AP168" i="3" s="1"/>
  <c r="Z168" i="3"/>
  <c r="AO168" i="3" s="1"/>
  <c r="BP167" i="3"/>
  <c r="BO167" i="3"/>
  <c r="BM167" i="3"/>
  <c r="BL167" i="3"/>
  <c r="BG167" i="3"/>
  <c r="BF167" i="3"/>
  <c r="AC167" i="3"/>
  <c r="AR167" i="3" s="1"/>
  <c r="AB167" i="3"/>
  <c r="AQ167" i="3" s="1"/>
  <c r="AA167" i="3"/>
  <c r="AP167" i="3" s="1"/>
  <c r="Z167" i="3"/>
  <c r="AO167" i="3" s="1"/>
  <c r="BP166" i="3"/>
  <c r="BO166" i="3"/>
  <c r="BM166" i="3"/>
  <c r="BL166" i="3"/>
  <c r="BG166" i="3"/>
  <c r="BF166" i="3"/>
  <c r="AC166" i="3"/>
  <c r="AR166" i="3" s="1"/>
  <c r="AB166" i="3"/>
  <c r="AQ166" i="3" s="1"/>
  <c r="AA166" i="3"/>
  <c r="AP166" i="3" s="1"/>
  <c r="Z166" i="3"/>
  <c r="AO166" i="3" s="1"/>
  <c r="BP165" i="3"/>
  <c r="BO165" i="3"/>
  <c r="BM165" i="3"/>
  <c r="BL165" i="3"/>
  <c r="BG165" i="3"/>
  <c r="BF165" i="3"/>
  <c r="AC165" i="3"/>
  <c r="AR165" i="3" s="1"/>
  <c r="AB165" i="3"/>
  <c r="AQ165" i="3" s="1"/>
  <c r="AA165" i="3"/>
  <c r="AP165" i="3" s="1"/>
  <c r="Z165" i="3"/>
  <c r="AO165" i="3" s="1"/>
  <c r="BP164" i="3"/>
  <c r="BO164" i="3"/>
  <c r="BM164" i="3"/>
  <c r="BL164" i="3"/>
  <c r="BG164" i="3"/>
  <c r="BF164" i="3"/>
  <c r="AC164" i="3"/>
  <c r="AR164" i="3" s="1"/>
  <c r="AB164" i="3"/>
  <c r="AQ164" i="3" s="1"/>
  <c r="AA164" i="3"/>
  <c r="AP164" i="3" s="1"/>
  <c r="Z164" i="3"/>
  <c r="AO164" i="3" s="1"/>
  <c r="BP163" i="3"/>
  <c r="BO163" i="3"/>
  <c r="BM163" i="3"/>
  <c r="BL163" i="3"/>
  <c r="BG163" i="3"/>
  <c r="BF163" i="3"/>
  <c r="AC163" i="3"/>
  <c r="AR163" i="3" s="1"/>
  <c r="AB163" i="3"/>
  <c r="AQ163" i="3" s="1"/>
  <c r="AA163" i="3"/>
  <c r="AP163" i="3" s="1"/>
  <c r="Z163" i="3"/>
  <c r="AO163" i="3" s="1"/>
  <c r="BP161" i="3"/>
  <c r="BG161" i="3"/>
  <c r="BP160" i="3"/>
  <c r="BO160" i="3"/>
  <c r="BM160" i="3"/>
  <c r="BG160" i="3"/>
  <c r="BF160" i="3"/>
  <c r="AC160" i="3"/>
  <c r="AR160" i="3" s="1"/>
  <c r="AB160" i="3"/>
  <c r="AQ160" i="3" s="1"/>
  <c r="AA160" i="3"/>
  <c r="AP160" i="3" s="1"/>
  <c r="BP159" i="3"/>
  <c r="BO159" i="3"/>
  <c r="BM159" i="3"/>
  <c r="BL159" i="3"/>
  <c r="BG159" i="3"/>
  <c r="BF159" i="3"/>
  <c r="AC159" i="3"/>
  <c r="AR159" i="3" s="1"/>
  <c r="AB159" i="3"/>
  <c r="AQ159" i="3" s="1"/>
  <c r="AA159" i="3"/>
  <c r="AP159" i="3" s="1"/>
  <c r="Z159" i="3"/>
  <c r="AO159" i="3" s="1"/>
  <c r="BP158" i="3"/>
  <c r="BO158" i="3"/>
  <c r="BM158" i="3"/>
  <c r="BL158" i="3"/>
  <c r="BG158" i="3"/>
  <c r="BF158" i="3"/>
  <c r="AC158" i="3"/>
  <c r="AR158" i="3" s="1"/>
  <c r="AB158" i="3"/>
  <c r="AQ158" i="3" s="1"/>
  <c r="AA158" i="3"/>
  <c r="AP158" i="3" s="1"/>
  <c r="Z158" i="3"/>
  <c r="AO158" i="3" s="1"/>
  <c r="BP157" i="3"/>
  <c r="BO157" i="3"/>
  <c r="BM157" i="3"/>
  <c r="BL157" i="3"/>
  <c r="BG157" i="3"/>
  <c r="BF157" i="3"/>
  <c r="AC157" i="3"/>
  <c r="AR157" i="3" s="1"/>
  <c r="AB157" i="3"/>
  <c r="AQ157" i="3" s="1"/>
  <c r="AA157" i="3"/>
  <c r="AP157" i="3" s="1"/>
  <c r="Z157" i="3"/>
  <c r="AO157" i="3" s="1"/>
  <c r="BP156" i="3"/>
  <c r="BO156" i="3"/>
  <c r="BM156" i="3"/>
  <c r="BL156" i="3"/>
  <c r="BG156" i="3"/>
  <c r="BF156" i="3"/>
  <c r="AC156" i="3"/>
  <c r="AR156" i="3" s="1"/>
  <c r="AB156" i="3"/>
  <c r="AQ156" i="3" s="1"/>
  <c r="AA156" i="3"/>
  <c r="AP156" i="3" s="1"/>
  <c r="Z156" i="3"/>
  <c r="AO156" i="3" s="1"/>
  <c r="BP155" i="3"/>
  <c r="BO155" i="3"/>
  <c r="BM155" i="3"/>
  <c r="BL155" i="3"/>
  <c r="BG155" i="3"/>
  <c r="BF155" i="3"/>
  <c r="AC155" i="3"/>
  <c r="AR155" i="3" s="1"/>
  <c r="AB155" i="3"/>
  <c r="AQ155" i="3" s="1"/>
  <c r="AA155" i="3"/>
  <c r="AP155" i="3" s="1"/>
  <c r="Z155" i="3"/>
  <c r="AO155" i="3" s="1"/>
  <c r="BP154" i="3"/>
  <c r="BO154" i="3"/>
  <c r="BM154" i="3"/>
  <c r="BL154" i="3"/>
  <c r="BG154" i="3"/>
  <c r="BF154" i="3"/>
  <c r="AC154" i="3"/>
  <c r="AR154" i="3" s="1"/>
  <c r="AB154" i="3"/>
  <c r="AQ154" i="3" s="1"/>
  <c r="AA154" i="3"/>
  <c r="AP154" i="3" s="1"/>
  <c r="Z154" i="3"/>
  <c r="AO154" i="3" s="1"/>
  <c r="BP153" i="3"/>
  <c r="BO153" i="3"/>
  <c r="BM153" i="3"/>
  <c r="BL153" i="3"/>
  <c r="BG153" i="3"/>
  <c r="BF153" i="3"/>
  <c r="AC153" i="3"/>
  <c r="AR153" i="3" s="1"/>
  <c r="AB153" i="3"/>
  <c r="AQ153" i="3" s="1"/>
  <c r="AA153" i="3"/>
  <c r="AP153" i="3" s="1"/>
  <c r="Z153" i="3"/>
  <c r="AO153" i="3" s="1"/>
  <c r="BP152" i="3"/>
  <c r="BO152" i="3"/>
  <c r="BM152" i="3"/>
  <c r="BL152" i="3"/>
  <c r="BG152" i="3"/>
  <c r="BF152" i="3"/>
  <c r="AC152" i="3"/>
  <c r="AR152" i="3" s="1"/>
  <c r="AB152" i="3"/>
  <c r="AQ152" i="3" s="1"/>
  <c r="AA152" i="3"/>
  <c r="AP152" i="3" s="1"/>
  <c r="Z152" i="3"/>
  <c r="AO152" i="3" s="1"/>
  <c r="BP151" i="3"/>
  <c r="BO151" i="3"/>
  <c r="BM151" i="3"/>
  <c r="BL151" i="3"/>
  <c r="BG151" i="3"/>
  <c r="BF151" i="3"/>
  <c r="AC151" i="3"/>
  <c r="AR151" i="3" s="1"/>
  <c r="AB151" i="3"/>
  <c r="AQ151" i="3" s="1"/>
  <c r="AA151" i="3"/>
  <c r="AP151" i="3" s="1"/>
  <c r="Z151" i="3"/>
  <c r="AO151" i="3" s="1"/>
  <c r="BF149" i="3"/>
  <c r="BP148" i="3"/>
  <c r="BO148" i="3"/>
  <c r="BM148" i="3"/>
  <c r="BL148" i="3"/>
  <c r="BG148" i="3"/>
  <c r="BF148" i="3"/>
  <c r="AA148" i="3"/>
  <c r="AP148" i="3" s="1"/>
  <c r="Z148" i="3"/>
  <c r="AO148" i="3" s="1"/>
  <c r="BP147" i="3"/>
  <c r="BO147" i="3"/>
  <c r="BM147" i="3"/>
  <c r="BL147" i="3"/>
  <c r="BG147" i="3"/>
  <c r="BF147" i="3"/>
  <c r="AC147" i="3"/>
  <c r="AR147" i="3" s="1"/>
  <c r="AB147" i="3"/>
  <c r="AQ147" i="3" s="1"/>
  <c r="AA147" i="3"/>
  <c r="AP147" i="3" s="1"/>
  <c r="Z147" i="3"/>
  <c r="AO147" i="3" s="1"/>
  <c r="BP146" i="3"/>
  <c r="BO146" i="3"/>
  <c r="BM146" i="3"/>
  <c r="BL146" i="3"/>
  <c r="BG146" i="3"/>
  <c r="BF146" i="3"/>
  <c r="AC146" i="3"/>
  <c r="AR146" i="3" s="1"/>
  <c r="AB146" i="3"/>
  <c r="AQ146" i="3" s="1"/>
  <c r="AA146" i="3"/>
  <c r="AP146" i="3" s="1"/>
  <c r="Z146" i="3"/>
  <c r="AO146" i="3" s="1"/>
  <c r="BP145" i="3"/>
  <c r="BO145" i="3"/>
  <c r="BM145" i="3"/>
  <c r="BL145" i="3"/>
  <c r="BG145" i="3"/>
  <c r="BF145" i="3"/>
  <c r="AC145" i="3"/>
  <c r="AR145" i="3" s="1"/>
  <c r="AB145" i="3"/>
  <c r="AQ145" i="3" s="1"/>
  <c r="AA145" i="3"/>
  <c r="AP145" i="3" s="1"/>
  <c r="Z145" i="3"/>
  <c r="AO145" i="3" s="1"/>
  <c r="BP144" i="3"/>
  <c r="BO144" i="3"/>
  <c r="BM144" i="3"/>
  <c r="BL144" i="3"/>
  <c r="BG144" i="3"/>
  <c r="BF144" i="3"/>
  <c r="AC144" i="3"/>
  <c r="AR144" i="3" s="1"/>
  <c r="AB144" i="3"/>
  <c r="AQ144" i="3" s="1"/>
  <c r="AA144" i="3"/>
  <c r="AP144" i="3" s="1"/>
  <c r="Z144" i="3"/>
  <c r="AO144" i="3" s="1"/>
  <c r="BP143" i="3"/>
  <c r="BO143" i="3"/>
  <c r="BM143" i="3"/>
  <c r="BL143" i="3"/>
  <c r="BG143" i="3"/>
  <c r="BF143" i="3"/>
  <c r="AC143" i="3"/>
  <c r="AR143" i="3" s="1"/>
  <c r="AB143" i="3"/>
  <c r="AQ143" i="3" s="1"/>
  <c r="AA143" i="3"/>
  <c r="AP143" i="3" s="1"/>
  <c r="Z143" i="3"/>
  <c r="AO143" i="3" s="1"/>
  <c r="BP142" i="3"/>
  <c r="BO142" i="3"/>
  <c r="BM142" i="3"/>
  <c r="BL142" i="3"/>
  <c r="BG142" i="3"/>
  <c r="BF142" i="3"/>
  <c r="AC142" i="3"/>
  <c r="AR142" i="3" s="1"/>
  <c r="AB142" i="3"/>
  <c r="AQ142" i="3" s="1"/>
  <c r="AA142" i="3"/>
  <c r="AP142" i="3" s="1"/>
  <c r="Z142" i="3"/>
  <c r="AO142" i="3" s="1"/>
  <c r="BP140" i="3"/>
  <c r="BO140" i="3"/>
  <c r="BG140" i="3"/>
  <c r="BF140" i="3"/>
  <c r="BP139" i="3"/>
  <c r="BO139" i="3"/>
  <c r="BM139" i="3"/>
  <c r="BL139" i="3"/>
  <c r="BG139" i="3"/>
  <c r="BF139" i="3"/>
  <c r="AC139" i="3"/>
  <c r="AR139" i="3" s="1"/>
  <c r="AB139" i="3"/>
  <c r="AQ139" i="3" s="1"/>
  <c r="AA139" i="3"/>
  <c r="AP139" i="3" s="1"/>
  <c r="Z139" i="3"/>
  <c r="AO139" i="3" s="1"/>
  <c r="BP138" i="3"/>
  <c r="BO138" i="3"/>
  <c r="BM138" i="3"/>
  <c r="BL138" i="3"/>
  <c r="BG138" i="3"/>
  <c r="BF138" i="3"/>
  <c r="AC138" i="3"/>
  <c r="AR138" i="3" s="1"/>
  <c r="AB138" i="3"/>
  <c r="AQ138" i="3" s="1"/>
  <c r="AA138" i="3"/>
  <c r="AP138" i="3" s="1"/>
  <c r="Z138" i="3"/>
  <c r="AO138" i="3" s="1"/>
  <c r="BP137" i="3"/>
  <c r="BO137" i="3"/>
  <c r="BM137" i="3"/>
  <c r="BL137" i="3"/>
  <c r="BG137" i="3"/>
  <c r="BF137" i="3"/>
  <c r="AC137" i="3"/>
  <c r="AR137" i="3" s="1"/>
  <c r="AB137" i="3"/>
  <c r="AQ137" i="3" s="1"/>
  <c r="AA137" i="3"/>
  <c r="AP137" i="3" s="1"/>
  <c r="Z137" i="3"/>
  <c r="AO137" i="3" s="1"/>
  <c r="BP136" i="3"/>
  <c r="BO136" i="3"/>
  <c r="BM136" i="3"/>
  <c r="BL136" i="3"/>
  <c r="BG136" i="3"/>
  <c r="BF136" i="3"/>
  <c r="AC136" i="3"/>
  <c r="AR136" i="3" s="1"/>
  <c r="AB136" i="3"/>
  <c r="AQ136" i="3" s="1"/>
  <c r="AA136" i="3"/>
  <c r="AP136" i="3" s="1"/>
  <c r="Z136" i="3"/>
  <c r="AO136" i="3" s="1"/>
  <c r="BP135" i="3"/>
  <c r="BO135" i="3"/>
  <c r="BM135" i="3"/>
  <c r="BL135" i="3"/>
  <c r="BG135" i="3"/>
  <c r="BF135" i="3"/>
  <c r="AC135" i="3"/>
  <c r="AR135" i="3" s="1"/>
  <c r="AB135" i="3"/>
  <c r="AQ135" i="3" s="1"/>
  <c r="AA135" i="3"/>
  <c r="AP135" i="3" s="1"/>
  <c r="Z135" i="3"/>
  <c r="AO135" i="3" s="1"/>
  <c r="BP134" i="3"/>
  <c r="BO134" i="3"/>
  <c r="BM134" i="3"/>
  <c r="BL134" i="3"/>
  <c r="BG134" i="3"/>
  <c r="BF134" i="3"/>
  <c r="AC134" i="3"/>
  <c r="AR134" i="3" s="1"/>
  <c r="AB134" i="3"/>
  <c r="AQ134" i="3" s="1"/>
  <c r="AA134" i="3"/>
  <c r="AP134" i="3" s="1"/>
  <c r="Z134" i="3"/>
  <c r="AO134" i="3" s="1"/>
  <c r="BP133" i="3"/>
  <c r="BO133" i="3"/>
  <c r="BM133" i="3"/>
  <c r="BL133" i="3"/>
  <c r="BG133" i="3"/>
  <c r="BF133" i="3"/>
  <c r="AC133" i="3"/>
  <c r="AR133" i="3" s="1"/>
  <c r="AB133" i="3"/>
  <c r="AQ133" i="3" s="1"/>
  <c r="AA133" i="3"/>
  <c r="AP133" i="3" s="1"/>
  <c r="Z133" i="3"/>
  <c r="AO133" i="3" s="1"/>
  <c r="BF131" i="3"/>
  <c r="BP130" i="3"/>
  <c r="BO130" i="3"/>
  <c r="BM130" i="3"/>
  <c r="BL130" i="3"/>
  <c r="BG130" i="3"/>
  <c r="BF130" i="3"/>
  <c r="AA130" i="3"/>
  <c r="AP130" i="3" s="1"/>
  <c r="Z130" i="3"/>
  <c r="AO130" i="3" s="1"/>
  <c r="BP129" i="3"/>
  <c r="BO129" i="3"/>
  <c r="BM129" i="3"/>
  <c r="BL129" i="3"/>
  <c r="BG129" i="3"/>
  <c r="BF129" i="3"/>
  <c r="AC129" i="3"/>
  <c r="AR129" i="3" s="1"/>
  <c r="AB129" i="3"/>
  <c r="AQ129" i="3" s="1"/>
  <c r="AA129" i="3"/>
  <c r="AP129" i="3" s="1"/>
  <c r="Z129" i="3"/>
  <c r="AO129" i="3" s="1"/>
  <c r="BP128" i="3"/>
  <c r="BO128" i="3"/>
  <c r="BM128" i="3"/>
  <c r="BL128" i="3"/>
  <c r="BG128" i="3"/>
  <c r="BF128" i="3"/>
  <c r="AC128" i="3"/>
  <c r="AR128" i="3" s="1"/>
  <c r="AB128" i="3"/>
  <c r="AQ128" i="3" s="1"/>
  <c r="AA128" i="3"/>
  <c r="AP128" i="3" s="1"/>
  <c r="Z128" i="3"/>
  <c r="AO128" i="3" s="1"/>
  <c r="BP127" i="3"/>
  <c r="BO127" i="3"/>
  <c r="BM127" i="3"/>
  <c r="BL127" i="3"/>
  <c r="BG127" i="3"/>
  <c r="BF127" i="3"/>
  <c r="AC127" i="3"/>
  <c r="AR127" i="3" s="1"/>
  <c r="AB127" i="3"/>
  <c r="AQ127" i="3" s="1"/>
  <c r="AA127" i="3"/>
  <c r="AP127" i="3" s="1"/>
  <c r="Z127" i="3"/>
  <c r="AO127" i="3" s="1"/>
  <c r="BP126" i="3"/>
  <c r="BO126" i="3"/>
  <c r="BM126" i="3"/>
  <c r="BL126" i="3"/>
  <c r="BG126" i="3"/>
  <c r="BF126" i="3"/>
  <c r="AC126" i="3"/>
  <c r="AR126" i="3" s="1"/>
  <c r="AB126" i="3"/>
  <c r="AQ126" i="3" s="1"/>
  <c r="AA126" i="3"/>
  <c r="AP126" i="3" s="1"/>
  <c r="Z126" i="3"/>
  <c r="AO126" i="3" s="1"/>
  <c r="BP125" i="3"/>
  <c r="BO125" i="3"/>
  <c r="BM125" i="3"/>
  <c r="BL125" i="3"/>
  <c r="BG125" i="3"/>
  <c r="BF125" i="3"/>
  <c r="AC125" i="3"/>
  <c r="AR125" i="3" s="1"/>
  <c r="AB125" i="3"/>
  <c r="AQ125" i="3" s="1"/>
  <c r="AA125" i="3"/>
  <c r="AP125" i="3" s="1"/>
  <c r="Z125" i="3"/>
  <c r="AO125" i="3" s="1"/>
  <c r="BP124" i="3"/>
  <c r="BO124" i="3"/>
  <c r="BM124" i="3"/>
  <c r="BL124" i="3"/>
  <c r="BG124" i="3"/>
  <c r="BF124" i="3"/>
  <c r="AC124" i="3"/>
  <c r="AR124" i="3" s="1"/>
  <c r="AB124" i="3"/>
  <c r="AQ124" i="3" s="1"/>
  <c r="AA124" i="3"/>
  <c r="AP124" i="3" s="1"/>
  <c r="Z124" i="3"/>
  <c r="AO124" i="3" s="1"/>
  <c r="BF122" i="3"/>
  <c r="BP121" i="3"/>
  <c r="BO121" i="3"/>
  <c r="BM121" i="3"/>
  <c r="BL121" i="3"/>
  <c r="BG121" i="3"/>
  <c r="BF121" i="3"/>
  <c r="AA121" i="3"/>
  <c r="AP121" i="3" s="1"/>
  <c r="Z121" i="3"/>
  <c r="AO121" i="3" s="1"/>
  <c r="BP120" i="3"/>
  <c r="BO120" i="3"/>
  <c r="BM120" i="3"/>
  <c r="BL120" i="3"/>
  <c r="BG120" i="3"/>
  <c r="BF120" i="3"/>
  <c r="AC120" i="3"/>
  <c r="AR120" i="3" s="1"/>
  <c r="AB120" i="3"/>
  <c r="AQ120" i="3" s="1"/>
  <c r="AA120" i="3"/>
  <c r="AP120" i="3" s="1"/>
  <c r="Z120" i="3"/>
  <c r="AO120" i="3" s="1"/>
  <c r="BP119" i="3"/>
  <c r="BO119" i="3"/>
  <c r="BM119" i="3"/>
  <c r="BL119" i="3"/>
  <c r="BG119" i="3"/>
  <c r="BF119" i="3"/>
  <c r="AC119" i="3"/>
  <c r="AR119" i="3" s="1"/>
  <c r="AB119" i="3"/>
  <c r="AQ119" i="3" s="1"/>
  <c r="AA119" i="3"/>
  <c r="AP119" i="3" s="1"/>
  <c r="Z119" i="3"/>
  <c r="AO119" i="3" s="1"/>
  <c r="BP118" i="3"/>
  <c r="BO118" i="3"/>
  <c r="BM118" i="3"/>
  <c r="BL118" i="3"/>
  <c r="BG118" i="3"/>
  <c r="BF118" i="3"/>
  <c r="AC118" i="3"/>
  <c r="AR118" i="3" s="1"/>
  <c r="AB118" i="3"/>
  <c r="AQ118" i="3" s="1"/>
  <c r="AA118" i="3"/>
  <c r="AP118" i="3" s="1"/>
  <c r="Z118" i="3"/>
  <c r="AO118" i="3" s="1"/>
  <c r="BP117" i="3"/>
  <c r="BO117" i="3"/>
  <c r="BM117" i="3"/>
  <c r="BL117" i="3"/>
  <c r="BG117" i="3"/>
  <c r="BF117" i="3"/>
  <c r="AC117" i="3"/>
  <c r="AR117" i="3" s="1"/>
  <c r="AB117" i="3"/>
  <c r="AQ117" i="3" s="1"/>
  <c r="AA117" i="3"/>
  <c r="AP117" i="3" s="1"/>
  <c r="Z117" i="3"/>
  <c r="AO117" i="3" s="1"/>
  <c r="BP116" i="3"/>
  <c r="BO116" i="3"/>
  <c r="BM116" i="3"/>
  <c r="BL116" i="3"/>
  <c r="BG116" i="3"/>
  <c r="BF116" i="3"/>
  <c r="AC116" i="3"/>
  <c r="AR116" i="3" s="1"/>
  <c r="AB116" i="3"/>
  <c r="AQ116" i="3" s="1"/>
  <c r="AA116" i="3"/>
  <c r="AP116" i="3" s="1"/>
  <c r="Z116" i="3"/>
  <c r="AO116" i="3" s="1"/>
  <c r="BP115" i="3"/>
  <c r="BO115" i="3"/>
  <c r="BM115" i="3"/>
  <c r="BL115" i="3"/>
  <c r="BG115" i="3"/>
  <c r="BF115" i="3"/>
  <c r="AC115" i="3"/>
  <c r="AR115" i="3" s="1"/>
  <c r="AB115" i="3"/>
  <c r="AQ115" i="3" s="1"/>
  <c r="AA115" i="3"/>
  <c r="AP115" i="3" s="1"/>
  <c r="Z115" i="3"/>
  <c r="AO115" i="3" s="1"/>
  <c r="BP114" i="3"/>
  <c r="BO114" i="3"/>
  <c r="BM114" i="3"/>
  <c r="BL114" i="3"/>
  <c r="BG114" i="3"/>
  <c r="BF114" i="3"/>
  <c r="AC114" i="3"/>
  <c r="AR114" i="3" s="1"/>
  <c r="AB114" i="3"/>
  <c r="AQ114" i="3" s="1"/>
  <c r="AA114" i="3"/>
  <c r="AP114" i="3" s="1"/>
  <c r="Z114" i="3"/>
  <c r="AO114" i="3" s="1"/>
  <c r="BP112" i="3"/>
  <c r="BO112" i="3"/>
  <c r="BG112" i="3"/>
  <c r="BF112" i="3"/>
  <c r="BP111" i="3"/>
  <c r="BO111" i="3"/>
  <c r="BM111" i="3"/>
  <c r="BL111" i="3"/>
  <c r="BG111" i="3"/>
  <c r="BF111" i="3"/>
  <c r="AC111" i="3"/>
  <c r="AR111" i="3" s="1"/>
  <c r="AB111" i="3"/>
  <c r="AQ111" i="3" s="1"/>
  <c r="AA111" i="3"/>
  <c r="AP111" i="3" s="1"/>
  <c r="Z111" i="3"/>
  <c r="AO111" i="3" s="1"/>
  <c r="BP110" i="3"/>
  <c r="BO110" i="3"/>
  <c r="BM110" i="3"/>
  <c r="BL110" i="3"/>
  <c r="BG110" i="3"/>
  <c r="BF110" i="3"/>
  <c r="AC110" i="3"/>
  <c r="AR110" i="3" s="1"/>
  <c r="AB110" i="3"/>
  <c r="AQ110" i="3" s="1"/>
  <c r="AA110" i="3"/>
  <c r="AP110" i="3" s="1"/>
  <c r="Z110" i="3"/>
  <c r="AO110" i="3" s="1"/>
  <c r="BP109" i="3"/>
  <c r="BO109" i="3"/>
  <c r="BM109" i="3"/>
  <c r="BL109" i="3"/>
  <c r="BG109" i="3"/>
  <c r="BF109" i="3"/>
  <c r="AC109" i="3"/>
  <c r="AR109" i="3" s="1"/>
  <c r="AB109" i="3"/>
  <c r="AQ109" i="3" s="1"/>
  <c r="AA109" i="3"/>
  <c r="AP109" i="3" s="1"/>
  <c r="Z109" i="3"/>
  <c r="AO109" i="3" s="1"/>
  <c r="BP108" i="3"/>
  <c r="BO108" i="3"/>
  <c r="BM108" i="3"/>
  <c r="BL108" i="3"/>
  <c r="BG108" i="3"/>
  <c r="BF108" i="3"/>
  <c r="AC108" i="3"/>
  <c r="AR108" i="3" s="1"/>
  <c r="AB108" i="3"/>
  <c r="AQ108" i="3" s="1"/>
  <c r="AA108" i="3"/>
  <c r="AP108" i="3" s="1"/>
  <c r="Z108" i="3"/>
  <c r="AO108" i="3" s="1"/>
  <c r="BP107" i="3"/>
  <c r="BO107" i="3"/>
  <c r="BM107" i="3"/>
  <c r="BL107" i="3"/>
  <c r="BG107" i="3"/>
  <c r="BF107" i="3"/>
  <c r="AC107" i="3"/>
  <c r="AR107" i="3" s="1"/>
  <c r="AB107" i="3"/>
  <c r="AQ107" i="3" s="1"/>
  <c r="AA107" i="3"/>
  <c r="AP107" i="3" s="1"/>
  <c r="Z107" i="3"/>
  <c r="AO107" i="3" s="1"/>
  <c r="BP106" i="3"/>
  <c r="BO106" i="3"/>
  <c r="BM106" i="3"/>
  <c r="BL106" i="3"/>
  <c r="BG106" i="3"/>
  <c r="BF106" i="3"/>
  <c r="AC106" i="3"/>
  <c r="AR106" i="3" s="1"/>
  <c r="AB106" i="3"/>
  <c r="AQ106" i="3" s="1"/>
  <c r="AA106" i="3"/>
  <c r="AP106" i="3" s="1"/>
  <c r="Z106" i="3"/>
  <c r="AO106" i="3" s="1"/>
  <c r="BP105" i="3"/>
  <c r="BO105" i="3"/>
  <c r="BM105" i="3"/>
  <c r="BL105" i="3"/>
  <c r="BG105" i="3"/>
  <c r="BF105" i="3"/>
  <c r="AC105" i="3"/>
  <c r="AR105" i="3" s="1"/>
  <c r="AB105" i="3"/>
  <c r="AQ105" i="3" s="1"/>
  <c r="AA105" i="3"/>
  <c r="AP105" i="3" s="1"/>
  <c r="Z105" i="3"/>
  <c r="AO105" i="3" s="1"/>
  <c r="BP104" i="3"/>
  <c r="BO104" i="3"/>
  <c r="BM104" i="3"/>
  <c r="BL104" i="3"/>
  <c r="BG104" i="3"/>
  <c r="BF104" i="3"/>
  <c r="AC104" i="3"/>
  <c r="AR104" i="3" s="1"/>
  <c r="AB104" i="3"/>
  <c r="AQ104" i="3" s="1"/>
  <c r="AA104" i="3"/>
  <c r="AP104" i="3" s="1"/>
  <c r="Z104" i="3"/>
  <c r="AO104" i="3" s="1"/>
  <c r="BF102" i="3"/>
  <c r="BP101" i="3"/>
  <c r="BO101" i="3"/>
  <c r="BM101" i="3"/>
  <c r="BL101" i="3"/>
  <c r="BG101" i="3"/>
  <c r="BF101" i="3"/>
  <c r="AA101" i="3"/>
  <c r="AP101" i="3" s="1"/>
  <c r="Z101" i="3"/>
  <c r="AO101" i="3" s="1"/>
  <c r="BP100" i="3"/>
  <c r="BO100" i="3"/>
  <c r="BM100" i="3"/>
  <c r="BL100" i="3"/>
  <c r="BG100" i="3"/>
  <c r="BF100" i="3"/>
  <c r="AC100" i="3"/>
  <c r="AR100" i="3" s="1"/>
  <c r="AB100" i="3"/>
  <c r="AQ100" i="3" s="1"/>
  <c r="AA100" i="3"/>
  <c r="AP100" i="3" s="1"/>
  <c r="Z100" i="3"/>
  <c r="AO100" i="3" s="1"/>
  <c r="BP99" i="3"/>
  <c r="BO99" i="3"/>
  <c r="BM99" i="3"/>
  <c r="BL99" i="3"/>
  <c r="BG99" i="3"/>
  <c r="BF99" i="3"/>
  <c r="AC99" i="3"/>
  <c r="AR99" i="3" s="1"/>
  <c r="AB99" i="3"/>
  <c r="AQ99" i="3" s="1"/>
  <c r="AA99" i="3"/>
  <c r="AP99" i="3" s="1"/>
  <c r="Z99" i="3"/>
  <c r="AO99" i="3" s="1"/>
  <c r="BP98" i="3"/>
  <c r="BO98" i="3"/>
  <c r="BM98" i="3"/>
  <c r="BL98" i="3"/>
  <c r="BG98" i="3"/>
  <c r="BF98" i="3"/>
  <c r="AC98" i="3"/>
  <c r="AR98" i="3" s="1"/>
  <c r="AB98" i="3"/>
  <c r="AQ98" i="3" s="1"/>
  <c r="AA98" i="3"/>
  <c r="AP98" i="3" s="1"/>
  <c r="Z98" i="3"/>
  <c r="AO98" i="3" s="1"/>
  <c r="BP97" i="3"/>
  <c r="BO97" i="3"/>
  <c r="BM97" i="3"/>
  <c r="BL97" i="3"/>
  <c r="BG97" i="3"/>
  <c r="BF97" i="3"/>
  <c r="AC97" i="3"/>
  <c r="AR97" i="3" s="1"/>
  <c r="AB97" i="3"/>
  <c r="AQ97" i="3" s="1"/>
  <c r="AA97" i="3"/>
  <c r="AP97" i="3" s="1"/>
  <c r="Z97" i="3"/>
  <c r="AO97" i="3" s="1"/>
  <c r="BP96" i="3"/>
  <c r="BO96" i="3"/>
  <c r="BM96" i="3"/>
  <c r="BL96" i="3"/>
  <c r="BG96" i="3"/>
  <c r="BF96" i="3"/>
  <c r="AC96" i="3"/>
  <c r="AR96" i="3" s="1"/>
  <c r="AB96" i="3"/>
  <c r="AQ96" i="3" s="1"/>
  <c r="AA96" i="3"/>
  <c r="AP96" i="3" s="1"/>
  <c r="Z96" i="3"/>
  <c r="AO96" i="3" s="1"/>
  <c r="BP95" i="3"/>
  <c r="BO95" i="3"/>
  <c r="BM95" i="3"/>
  <c r="BL95" i="3"/>
  <c r="BG95" i="3"/>
  <c r="BF95" i="3"/>
  <c r="AC95" i="3"/>
  <c r="AR95" i="3" s="1"/>
  <c r="AB95" i="3"/>
  <c r="AQ95" i="3" s="1"/>
  <c r="AA95" i="3"/>
  <c r="AP95" i="3" s="1"/>
  <c r="Z95" i="3"/>
  <c r="AO95" i="3" s="1"/>
  <c r="BP94" i="3"/>
  <c r="BO94" i="3"/>
  <c r="BM94" i="3"/>
  <c r="BL94" i="3"/>
  <c r="BG94" i="3"/>
  <c r="BF94" i="3"/>
  <c r="AC94" i="3"/>
  <c r="AR94" i="3" s="1"/>
  <c r="AB94" i="3"/>
  <c r="AQ94" i="3" s="1"/>
  <c r="AA94" i="3"/>
  <c r="AP94" i="3" s="1"/>
  <c r="Z94" i="3"/>
  <c r="AO94" i="3" s="1"/>
  <c r="BP93" i="3"/>
  <c r="BO93" i="3"/>
  <c r="BM93" i="3"/>
  <c r="BL93" i="3"/>
  <c r="BG93" i="3"/>
  <c r="BF93" i="3"/>
  <c r="AC93" i="3"/>
  <c r="AR93" i="3" s="1"/>
  <c r="AB93" i="3"/>
  <c r="AQ93" i="3" s="1"/>
  <c r="AA93" i="3"/>
  <c r="AP93" i="3" s="1"/>
  <c r="Z93" i="3"/>
  <c r="AO93" i="3" s="1"/>
  <c r="BP91" i="3"/>
  <c r="BG91" i="3"/>
  <c r="BP90" i="3"/>
  <c r="BO90" i="3"/>
  <c r="BM90" i="3"/>
  <c r="BG90" i="3"/>
  <c r="BF90" i="3"/>
  <c r="AC90" i="3"/>
  <c r="AR90" i="3" s="1"/>
  <c r="AB90" i="3"/>
  <c r="AQ90" i="3" s="1"/>
  <c r="AA90" i="3"/>
  <c r="AP90" i="3" s="1"/>
  <c r="BP89" i="3"/>
  <c r="BO89" i="3"/>
  <c r="BM89" i="3"/>
  <c r="BL89" i="3"/>
  <c r="BG89" i="3"/>
  <c r="BF89" i="3"/>
  <c r="AC89" i="3"/>
  <c r="AR89" i="3" s="1"/>
  <c r="AB89" i="3"/>
  <c r="AQ89" i="3" s="1"/>
  <c r="AA89" i="3"/>
  <c r="AP89" i="3" s="1"/>
  <c r="Z89" i="3"/>
  <c r="AO89" i="3" s="1"/>
  <c r="BP88" i="3"/>
  <c r="BO88" i="3"/>
  <c r="BM88" i="3"/>
  <c r="BL88" i="3"/>
  <c r="BG88" i="3"/>
  <c r="BF88" i="3"/>
  <c r="AC88" i="3"/>
  <c r="AR88" i="3" s="1"/>
  <c r="AB88" i="3"/>
  <c r="AQ88" i="3" s="1"/>
  <c r="AA88" i="3"/>
  <c r="AP88" i="3" s="1"/>
  <c r="Z88" i="3"/>
  <c r="AO88" i="3" s="1"/>
  <c r="BP87" i="3"/>
  <c r="BO87" i="3"/>
  <c r="BM87" i="3"/>
  <c r="BL87" i="3"/>
  <c r="BG87" i="3"/>
  <c r="BF87" i="3"/>
  <c r="AC87" i="3"/>
  <c r="AR87" i="3" s="1"/>
  <c r="AB87" i="3"/>
  <c r="AQ87" i="3" s="1"/>
  <c r="AA87" i="3"/>
  <c r="AP87" i="3" s="1"/>
  <c r="Z87" i="3"/>
  <c r="AO87" i="3" s="1"/>
  <c r="BP86" i="3"/>
  <c r="BO86" i="3"/>
  <c r="BM86" i="3"/>
  <c r="BL86" i="3"/>
  <c r="BG86" i="3"/>
  <c r="BF86" i="3"/>
  <c r="AC86" i="3"/>
  <c r="AR86" i="3" s="1"/>
  <c r="AB86" i="3"/>
  <c r="AQ86" i="3" s="1"/>
  <c r="AA86" i="3"/>
  <c r="AP86" i="3" s="1"/>
  <c r="Z86" i="3"/>
  <c r="AO86" i="3" s="1"/>
  <c r="BP85" i="3"/>
  <c r="BO85" i="3"/>
  <c r="BM85" i="3"/>
  <c r="BL85" i="3"/>
  <c r="BG85" i="3"/>
  <c r="BF85" i="3"/>
  <c r="AC85" i="3"/>
  <c r="AR85" i="3" s="1"/>
  <c r="AB85" i="3"/>
  <c r="AQ85" i="3" s="1"/>
  <c r="AA85" i="3"/>
  <c r="AP85" i="3" s="1"/>
  <c r="Z85" i="3"/>
  <c r="AO85" i="3" s="1"/>
  <c r="BP84" i="3"/>
  <c r="BO84" i="3"/>
  <c r="BM84" i="3"/>
  <c r="BL84" i="3"/>
  <c r="BG84" i="3"/>
  <c r="BF84" i="3"/>
  <c r="AC84" i="3"/>
  <c r="AR84" i="3" s="1"/>
  <c r="AB84" i="3"/>
  <c r="AQ84" i="3" s="1"/>
  <c r="AA84" i="3"/>
  <c r="AP84" i="3" s="1"/>
  <c r="Z84" i="3"/>
  <c r="AO84" i="3" s="1"/>
  <c r="BP83" i="3"/>
  <c r="BO83" i="3"/>
  <c r="BM83" i="3"/>
  <c r="BL83" i="3"/>
  <c r="BG83" i="3"/>
  <c r="BF83" i="3"/>
  <c r="AC83" i="3"/>
  <c r="AR83" i="3" s="1"/>
  <c r="AB83" i="3"/>
  <c r="AQ83" i="3" s="1"/>
  <c r="AA83" i="3"/>
  <c r="AP83" i="3" s="1"/>
  <c r="Z83" i="3"/>
  <c r="AO83" i="3" s="1"/>
  <c r="BP80" i="3"/>
  <c r="BO80" i="3"/>
  <c r="BG80" i="3"/>
  <c r="BF80" i="3"/>
  <c r="AB80" i="3"/>
  <c r="AQ80" i="3" s="1"/>
  <c r="BP79" i="3"/>
  <c r="BO79" i="3"/>
  <c r="BM79" i="3"/>
  <c r="BL79" i="3"/>
  <c r="BG79" i="3"/>
  <c r="BF79" i="3"/>
  <c r="AC79" i="3"/>
  <c r="AR79" i="3" s="1"/>
  <c r="AB79" i="3"/>
  <c r="AQ79" i="3" s="1"/>
  <c r="AA79" i="3"/>
  <c r="AP79" i="3" s="1"/>
  <c r="Z79" i="3"/>
  <c r="AO79" i="3" s="1"/>
  <c r="BP78" i="3"/>
  <c r="BO78" i="3"/>
  <c r="BM78" i="3"/>
  <c r="BL78" i="3"/>
  <c r="BG78" i="3"/>
  <c r="BF78" i="3"/>
  <c r="AC78" i="3"/>
  <c r="AR78" i="3" s="1"/>
  <c r="AB78" i="3"/>
  <c r="AQ78" i="3" s="1"/>
  <c r="AA78" i="3"/>
  <c r="AP78" i="3" s="1"/>
  <c r="Z78" i="3"/>
  <c r="AO78" i="3" s="1"/>
  <c r="BP77" i="3"/>
  <c r="BO77" i="3"/>
  <c r="BM77" i="3"/>
  <c r="BL77" i="3"/>
  <c r="BG77" i="3"/>
  <c r="BF77" i="3"/>
  <c r="AC77" i="3"/>
  <c r="AR77" i="3" s="1"/>
  <c r="AB77" i="3"/>
  <c r="AQ77" i="3" s="1"/>
  <c r="AA77" i="3"/>
  <c r="AP77" i="3" s="1"/>
  <c r="Z77" i="3"/>
  <c r="AO77" i="3" s="1"/>
  <c r="BP76" i="3"/>
  <c r="BO76" i="3"/>
  <c r="BM76" i="3"/>
  <c r="BL76" i="3"/>
  <c r="BG76" i="3"/>
  <c r="BF76" i="3"/>
  <c r="AC76" i="3"/>
  <c r="AR76" i="3" s="1"/>
  <c r="AB76" i="3"/>
  <c r="AQ76" i="3" s="1"/>
  <c r="AA76" i="3"/>
  <c r="AP76" i="3" s="1"/>
  <c r="Z76" i="3"/>
  <c r="AO76" i="3" s="1"/>
  <c r="BP75" i="3"/>
  <c r="BO75" i="3"/>
  <c r="BM75" i="3"/>
  <c r="BL75" i="3"/>
  <c r="BG75" i="3"/>
  <c r="BF75" i="3"/>
  <c r="AC75" i="3"/>
  <c r="AR75" i="3" s="1"/>
  <c r="AB75" i="3"/>
  <c r="AQ75" i="3" s="1"/>
  <c r="AA75" i="3"/>
  <c r="AP75" i="3" s="1"/>
  <c r="Z75" i="3"/>
  <c r="AO75" i="3" s="1"/>
  <c r="BP74" i="3"/>
  <c r="BO74" i="3"/>
  <c r="BM74" i="3"/>
  <c r="BL74" i="3"/>
  <c r="BG74" i="3"/>
  <c r="BF74" i="3"/>
  <c r="AC74" i="3"/>
  <c r="AR74" i="3" s="1"/>
  <c r="AB74" i="3"/>
  <c r="AQ74" i="3" s="1"/>
  <c r="AA74" i="3"/>
  <c r="AP74" i="3" s="1"/>
  <c r="Z74" i="3"/>
  <c r="AO74" i="3" s="1"/>
  <c r="BP73" i="3"/>
  <c r="BO73" i="3"/>
  <c r="BM73" i="3"/>
  <c r="BL73" i="3"/>
  <c r="BG73" i="3"/>
  <c r="BF73" i="3"/>
  <c r="AC73" i="3"/>
  <c r="AR73" i="3" s="1"/>
  <c r="AB73" i="3"/>
  <c r="AQ73" i="3" s="1"/>
  <c r="AA73" i="3"/>
  <c r="AP73" i="3" s="1"/>
  <c r="Z73" i="3"/>
  <c r="AO73" i="3" s="1"/>
  <c r="BP72" i="3"/>
  <c r="BO72" i="3"/>
  <c r="BM72" i="3"/>
  <c r="BL72" i="3"/>
  <c r="BG72" i="3"/>
  <c r="BF72" i="3"/>
  <c r="AC72" i="3"/>
  <c r="AR72" i="3" s="1"/>
  <c r="AB72" i="3"/>
  <c r="AQ72" i="3" s="1"/>
  <c r="AA72" i="3"/>
  <c r="AP72" i="3" s="1"/>
  <c r="Z72" i="3"/>
  <c r="AO72" i="3" s="1"/>
  <c r="BP70" i="3"/>
  <c r="BO70" i="3"/>
  <c r="BG70" i="3"/>
  <c r="BF70" i="3"/>
  <c r="BP69" i="3"/>
  <c r="BO69" i="3"/>
  <c r="BM69" i="3"/>
  <c r="BL69" i="3"/>
  <c r="BG69" i="3"/>
  <c r="BF69" i="3"/>
  <c r="AC69" i="3"/>
  <c r="AR69" i="3" s="1"/>
  <c r="AB69" i="3"/>
  <c r="AQ69" i="3" s="1"/>
  <c r="AA69" i="3"/>
  <c r="AP69" i="3" s="1"/>
  <c r="Z69" i="3"/>
  <c r="AO69" i="3" s="1"/>
  <c r="BP68" i="3"/>
  <c r="BO68" i="3"/>
  <c r="BM68" i="3"/>
  <c r="BL68" i="3"/>
  <c r="BG68" i="3"/>
  <c r="BF68" i="3"/>
  <c r="AC68" i="3"/>
  <c r="AR68" i="3" s="1"/>
  <c r="AB68" i="3"/>
  <c r="AQ68" i="3" s="1"/>
  <c r="AA68" i="3"/>
  <c r="AP68" i="3" s="1"/>
  <c r="Z68" i="3"/>
  <c r="AO68" i="3" s="1"/>
  <c r="BP67" i="3"/>
  <c r="BO67" i="3"/>
  <c r="BM67" i="3"/>
  <c r="BL67" i="3"/>
  <c r="BG67" i="3"/>
  <c r="BF67" i="3"/>
  <c r="AC67" i="3"/>
  <c r="AR67" i="3" s="1"/>
  <c r="AB67" i="3"/>
  <c r="AQ67" i="3" s="1"/>
  <c r="AA67" i="3"/>
  <c r="AP67" i="3" s="1"/>
  <c r="Z67" i="3"/>
  <c r="AO67" i="3" s="1"/>
  <c r="BP66" i="3"/>
  <c r="BO66" i="3"/>
  <c r="BM66" i="3"/>
  <c r="BL66" i="3"/>
  <c r="BG66" i="3"/>
  <c r="BF66" i="3"/>
  <c r="AC66" i="3"/>
  <c r="AR66" i="3" s="1"/>
  <c r="AB66" i="3"/>
  <c r="AQ66" i="3" s="1"/>
  <c r="AA66" i="3"/>
  <c r="AP66" i="3" s="1"/>
  <c r="Z66" i="3"/>
  <c r="AO66" i="3" s="1"/>
  <c r="BP65" i="3"/>
  <c r="BO65" i="3"/>
  <c r="BM65" i="3"/>
  <c r="BL65" i="3"/>
  <c r="BG65" i="3"/>
  <c r="BF65" i="3"/>
  <c r="AC65" i="3"/>
  <c r="AR65" i="3" s="1"/>
  <c r="AB65" i="3"/>
  <c r="AQ65" i="3" s="1"/>
  <c r="AA65" i="3"/>
  <c r="AP65" i="3" s="1"/>
  <c r="Z65" i="3"/>
  <c r="AO65" i="3" s="1"/>
  <c r="BP64" i="3"/>
  <c r="BO64" i="3"/>
  <c r="BM64" i="3"/>
  <c r="BL64" i="3"/>
  <c r="BG64" i="3"/>
  <c r="BF64" i="3"/>
  <c r="AC64" i="3"/>
  <c r="AR64" i="3" s="1"/>
  <c r="AB64" i="3"/>
  <c r="AQ64" i="3" s="1"/>
  <c r="AA64" i="3"/>
  <c r="AP64" i="3" s="1"/>
  <c r="Z64" i="3"/>
  <c r="AO64" i="3" s="1"/>
  <c r="BP63" i="3"/>
  <c r="BO63" i="3"/>
  <c r="BM63" i="3"/>
  <c r="BL63" i="3"/>
  <c r="BG63" i="3"/>
  <c r="BF63" i="3"/>
  <c r="AC63" i="3"/>
  <c r="AR63" i="3" s="1"/>
  <c r="AB63" i="3"/>
  <c r="AQ63" i="3" s="1"/>
  <c r="AA63" i="3"/>
  <c r="AP63" i="3" s="1"/>
  <c r="Z63" i="3"/>
  <c r="AO63" i="3" s="1"/>
  <c r="BP62" i="3"/>
  <c r="BO62" i="3"/>
  <c r="BM62" i="3"/>
  <c r="BL62" i="3"/>
  <c r="BG62" i="3"/>
  <c r="BF62" i="3"/>
  <c r="AC62" i="3"/>
  <c r="AR62" i="3" s="1"/>
  <c r="AB62" i="3"/>
  <c r="AQ62" i="3" s="1"/>
  <c r="AA62" i="3"/>
  <c r="AP62" i="3" s="1"/>
  <c r="Z62" i="3"/>
  <c r="AO62" i="3" s="1"/>
  <c r="BP61" i="3"/>
  <c r="BO61" i="3"/>
  <c r="BM61" i="3"/>
  <c r="BL61" i="3"/>
  <c r="BG61" i="3"/>
  <c r="BF61" i="3"/>
  <c r="AC61" i="3"/>
  <c r="AR61" i="3" s="1"/>
  <c r="AB61" i="3"/>
  <c r="AQ61" i="3" s="1"/>
  <c r="AA61" i="3"/>
  <c r="AP61" i="3" s="1"/>
  <c r="Z61" i="3"/>
  <c r="AO61" i="3" s="1"/>
  <c r="BL58" i="3"/>
  <c r="BF58" i="3"/>
  <c r="Z58" i="3"/>
  <c r="AO58" i="3" s="1"/>
  <c r="BP57" i="3"/>
  <c r="BO57" i="3"/>
  <c r="BM57" i="3"/>
  <c r="BL57" i="3"/>
  <c r="BG57" i="3"/>
  <c r="BF57" i="3"/>
  <c r="AB57" i="3"/>
  <c r="AQ57" i="3" s="1"/>
  <c r="AA57" i="3"/>
  <c r="AP57" i="3" s="1"/>
  <c r="Z57" i="3"/>
  <c r="AO57" i="3" s="1"/>
  <c r="BP56" i="3"/>
  <c r="BO56" i="3"/>
  <c r="BM56" i="3"/>
  <c r="BL56" i="3"/>
  <c r="BG56" i="3"/>
  <c r="BF56" i="3"/>
  <c r="AC56" i="3"/>
  <c r="AR56" i="3" s="1"/>
  <c r="AB56" i="3"/>
  <c r="AQ56" i="3" s="1"/>
  <c r="AA56" i="3"/>
  <c r="AP56" i="3" s="1"/>
  <c r="Z56" i="3"/>
  <c r="AO56" i="3" s="1"/>
  <c r="BP55" i="3"/>
  <c r="BO55" i="3"/>
  <c r="BM55" i="3"/>
  <c r="BL55" i="3"/>
  <c r="BG55" i="3"/>
  <c r="BF55" i="3"/>
  <c r="AC55" i="3"/>
  <c r="AR55" i="3" s="1"/>
  <c r="AB55" i="3"/>
  <c r="AQ55" i="3" s="1"/>
  <c r="AA55" i="3"/>
  <c r="AP55" i="3" s="1"/>
  <c r="Z55" i="3"/>
  <c r="AO55" i="3" s="1"/>
  <c r="BP54" i="3"/>
  <c r="BO54" i="3"/>
  <c r="BM54" i="3"/>
  <c r="BL54" i="3"/>
  <c r="BG54" i="3"/>
  <c r="BF54" i="3"/>
  <c r="AC54" i="3"/>
  <c r="AR54" i="3" s="1"/>
  <c r="AB54" i="3"/>
  <c r="AQ54" i="3" s="1"/>
  <c r="AA54" i="3"/>
  <c r="AP54" i="3" s="1"/>
  <c r="Z54" i="3"/>
  <c r="AO54" i="3" s="1"/>
  <c r="BP53" i="3"/>
  <c r="BO53" i="3"/>
  <c r="BM53" i="3"/>
  <c r="BL53" i="3"/>
  <c r="BG53" i="3"/>
  <c r="BF53" i="3"/>
  <c r="AC53" i="3"/>
  <c r="AR53" i="3" s="1"/>
  <c r="AB53" i="3"/>
  <c r="AQ53" i="3" s="1"/>
  <c r="AA53" i="3"/>
  <c r="AP53" i="3" s="1"/>
  <c r="Z53" i="3"/>
  <c r="AO53" i="3" s="1"/>
  <c r="BP52" i="3"/>
  <c r="BO52" i="3"/>
  <c r="BM52" i="3"/>
  <c r="BL52" i="3"/>
  <c r="BG52" i="3"/>
  <c r="BF52" i="3"/>
  <c r="AC52" i="3"/>
  <c r="AR52" i="3" s="1"/>
  <c r="AB52" i="3"/>
  <c r="AQ52" i="3" s="1"/>
  <c r="AA52" i="3"/>
  <c r="AP52" i="3" s="1"/>
  <c r="Z52" i="3"/>
  <c r="AO52" i="3" s="1"/>
  <c r="BP51" i="3"/>
  <c r="BO51" i="3"/>
  <c r="BM51" i="3"/>
  <c r="BL51" i="3"/>
  <c r="BG51" i="3"/>
  <c r="BF51" i="3"/>
  <c r="AC51" i="3"/>
  <c r="AR51" i="3" s="1"/>
  <c r="AB51" i="3"/>
  <c r="AQ51" i="3" s="1"/>
  <c r="AA51" i="3"/>
  <c r="AP51" i="3" s="1"/>
  <c r="Z51" i="3"/>
  <c r="AO51" i="3" s="1"/>
  <c r="BP50" i="3"/>
  <c r="BO50" i="3"/>
  <c r="BM50" i="3"/>
  <c r="BL50" i="3"/>
  <c r="BG50" i="3"/>
  <c r="BF50" i="3"/>
  <c r="AC50" i="3"/>
  <c r="AR50" i="3" s="1"/>
  <c r="AB50" i="3"/>
  <c r="AQ50" i="3" s="1"/>
  <c r="AA50" i="3"/>
  <c r="AP50" i="3" s="1"/>
  <c r="Z50" i="3"/>
  <c r="AO50" i="3" s="1"/>
  <c r="BP47" i="3"/>
  <c r="BO47" i="3"/>
  <c r="BM47" i="3"/>
  <c r="BG47" i="3"/>
  <c r="BF47" i="3"/>
  <c r="AC47" i="3"/>
  <c r="AR47" i="3" s="1"/>
  <c r="AA47" i="3"/>
  <c r="AP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AO45" i="3" s="1"/>
  <c r="BP44" i="3"/>
  <c r="BO44" i="3"/>
  <c r="BM44" i="3"/>
  <c r="BL44" i="3"/>
  <c r="BG44" i="3"/>
  <c r="BF44" i="3"/>
  <c r="AC44" i="3"/>
  <c r="AR44" i="3" s="1"/>
  <c r="AB44" i="3"/>
  <c r="AQ44" i="3" s="1"/>
  <c r="AA44" i="3"/>
  <c r="AP44" i="3" s="1"/>
  <c r="Z44" i="3"/>
  <c r="AO44" i="3" s="1"/>
  <c r="BP43" i="3"/>
  <c r="BO43" i="3"/>
  <c r="BM43" i="3"/>
  <c r="BL43" i="3"/>
  <c r="BG43" i="3"/>
  <c r="BF43" i="3"/>
  <c r="AC43" i="3"/>
  <c r="AR43" i="3" s="1"/>
  <c r="AB43" i="3"/>
  <c r="AQ43" i="3" s="1"/>
  <c r="AA43" i="3"/>
  <c r="AP43" i="3" s="1"/>
  <c r="Z43" i="3"/>
  <c r="AO43" i="3" s="1"/>
  <c r="BP42" i="3"/>
  <c r="BO42" i="3"/>
  <c r="BM42" i="3"/>
  <c r="BL42" i="3"/>
  <c r="BG42" i="3"/>
  <c r="BF42" i="3"/>
  <c r="AC42" i="3"/>
  <c r="AR42" i="3" s="1"/>
  <c r="AB42" i="3"/>
  <c r="AQ42" i="3" s="1"/>
  <c r="AA42" i="3"/>
  <c r="AP42" i="3" s="1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O36" i="3"/>
  <c r="BG36" i="3"/>
  <c r="BP35" i="3"/>
  <c r="BO35" i="3"/>
  <c r="BL35" i="3"/>
  <c r="BG35" i="3"/>
  <c r="BF35" i="3"/>
  <c r="AC35" i="3"/>
  <c r="AR35" i="3" s="1"/>
  <c r="AB35" i="3"/>
  <c r="AQ35" i="3" s="1"/>
  <c r="Z35" i="3"/>
  <c r="AO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P33" i="3"/>
  <c r="BO33" i="3"/>
  <c r="BM33" i="3"/>
  <c r="BL33" i="3"/>
  <c r="BG33" i="3"/>
  <c r="BF33" i="3"/>
  <c r="AC33" i="3"/>
  <c r="AR33" i="3" s="1"/>
  <c r="AB33" i="3"/>
  <c r="AQ33" i="3" s="1"/>
  <c r="AA33" i="3"/>
  <c r="AP33" i="3" s="1"/>
  <c r="Z33" i="3"/>
  <c r="AO33" i="3" s="1"/>
  <c r="BP32" i="3"/>
  <c r="BO32" i="3"/>
  <c r="BM32" i="3"/>
  <c r="BL32" i="3"/>
  <c r="BG32" i="3"/>
  <c r="BF32" i="3"/>
  <c r="AC32" i="3"/>
  <c r="AR32" i="3" s="1"/>
  <c r="AB32" i="3"/>
  <c r="AQ32" i="3" s="1"/>
  <c r="AA32" i="3"/>
  <c r="AP32" i="3" s="1"/>
  <c r="Z32" i="3"/>
  <c r="AO32" i="3" s="1"/>
  <c r="BP31" i="3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F24" i="3"/>
  <c r="BP23" i="3"/>
  <c r="BO23" i="3"/>
  <c r="BM23" i="3"/>
  <c r="BL23" i="3"/>
  <c r="BG23" i="3"/>
  <c r="BF23" i="3"/>
  <c r="AA23" i="3"/>
  <c r="AP23" i="3" s="1"/>
  <c r="Z23" i="3"/>
  <c r="AO23" i="3" s="1"/>
  <c r="BP22" i="3"/>
  <c r="BO22" i="3"/>
  <c r="BM22" i="3"/>
  <c r="BL22" i="3"/>
  <c r="BG22" i="3"/>
  <c r="BF22" i="3"/>
  <c r="AC22" i="3"/>
  <c r="AR22" i="3" s="1"/>
  <c r="AB22" i="3"/>
  <c r="AQ22" i="3" s="1"/>
  <c r="AA22" i="3"/>
  <c r="AP22" i="3" s="1"/>
  <c r="Z22" i="3"/>
  <c r="AO22" i="3" s="1"/>
  <c r="BP21" i="3"/>
  <c r="BO21" i="3"/>
  <c r="BM21" i="3"/>
  <c r="BL21" i="3"/>
  <c r="BG21" i="3"/>
  <c r="BF21" i="3"/>
  <c r="AC21" i="3"/>
  <c r="AR21" i="3" s="1"/>
  <c r="AB21" i="3"/>
  <c r="AQ21" i="3" s="1"/>
  <c r="AA21" i="3"/>
  <c r="AP21" i="3" s="1"/>
  <c r="Z21" i="3"/>
  <c r="AO21" i="3" s="1"/>
  <c r="BP20" i="3"/>
  <c r="BO20" i="3"/>
  <c r="BM20" i="3"/>
  <c r="BL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P12" i="3"/>
  <c r="BG12" i="3"/>
  <c r="BP11" i="3"/>
  <c r="BO11" i="3"/>
  <c r="BM11" i="3"/>
  <c r="BG11" i="3"/>
  <c r="BF11" i="3"/>
  <c r="AC11" i="3"/>
  <c r="AR11" i="3" s="1"/>
  <c r="AB11" i="3"/>
  <c r="AQ11" i="3" s="1"/>
  <c r="AA11" i="3"/>
  <c r="AP11" i="3" s="1"/>
  <c r="BP10" i="3"/>
  <c r="BO10" i="3"/>
  <c r="BM10" i="3"/>
  <c r="BL10" i="3"/>
  <c r="BG10" i="3"/>
  <c r="BF10" i="3"/>
  <c r="AC10" i="3"/>
  <c r="AR10" i="3" s="1"/>
  <c r="AB10" i="3"/>
  <c r="AQ10" i="3" s="1"/>
  <c r="AA10" i="3"/>
  <c r="AP10" i="3" s="1"/>
  <c r="Z10" i="3"/>
  <c r="AO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Q3" i="2" s="1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O3" i="3"/>
  <c r="BM3" i="3"/>
  <c r="BL3" i="3"/>
  <c r="BG3" i="3"/>
  <c r="BF3" i="3"/>
  <c r="AC3" i="3"/>
  <c r="AR3" i="3" s="1"/>
  <c r="AB3" i="3"/>
  <c r="AQ3" i="3" s="1"/>
  <c r="AA3" i="3"/>
  <c r="AP3" i="3" s="1"/>
  <c r="Z3" i="3"/>
  <c r="AO3" i="3" s="1"/>
  <c r="BP2" i="3"/>
  <c r="BP15" i="2" s="1"/>
  <c r="BO2" i="3"/>
  <c r="BP14" i="2" s="1"/>
  <c r="BM2" i="3"/>
  <c r="BP9" i="2" s="1"/>
  <c r="BL2" i="3"/>
  <c r="BP8" i="2" s="1"/>
  <c r="BG2" i="3"/>
  <c r="BP3" i="2" s="1"/>
  <c r="BF2" i="3"/>
  <c r="BP2" i="2" s="1"/>
  <c r="AC2" i="3"/>
  <c r="AR2" i="3" s="1"/>
  <c r="AB2" i="3"/>
  <c r="BE7" i="2" s="1"/>
  <c r="AA2" i="3"/>
  <c r="BB7" i="2" s="1"/>
  <c r="Z2" i="3"/>
  <c r="AY7" i="2" s="1"/>
  <c r="BN2" i="4" l="1"/>
  <c r="X2" i="2"/>
  <c r="X4" i="2"/>
  <c r="AV2" i="2"/>
  <c r="AV4" i="2"/>
  <c r="AE2" i="3"/>
  <c r="AP2" i="3"/>
  <c r="AL3" i="2"/>
  <c r="BQ2" i="2"/>
  <c r="BF5" i="2"/>
  <c r="AF2" i="3"/>
  <c r="BF10" i="2"/>
  <c r="CB3" i="2"/>
  <c r="CO2" i="2"/>
  <c r="CO4" i="2"/>
  <c r="AA2" i="2"/>
  <c r="AA4" i="2"/>
  <c r="AG2" i="3"/>
  <c r="AO3" i="2"/>
  <c r="AH2" i="3"/>
  <c r="CE3" i="2"/>
  <c r="CR2" i="2"/>
  <c r="AD2" i="2"/>
  <c r="AD4" i="2"/>
  <c r="BC4" i="2"/>
  <c r="AR3" i="2"/>
  <c r="AZ5" i="2"/>
  <c r="BI8" i="2"/>
  <c r="AZ10" i="2"/>
  <c r="CH3" i="2"/>
  <c r="CU2" i="2"/>
  <c r="CU4" i="2"/>
  <c r="AF2" i="4"/>
  <c r="AG2" i="2"/>
  <c r="AG4" i="2"/>
  <c r="AZ4" i="2"/>
  <c r="BI7" i="2"/>
  <c r="BQ9" i="2"/>
  <c r="BF8" i="2"/>
  <c r="BI11" i="2"/>
  <c r="BY2" i="2"/>
  <c r="BY4" i="2"/>
  <c r="CL3" i="2"/>
  <c r="AQ2" i="3"/>
  <c r="X3" i="2"/>
  <c r="BH7" i="2"/>
  <c r="AT4" i="3"/>
  <c r="AL2" i="2"/>
  <c r="AL4" i="2"/>
  <c r="BF7" i="2"/>
  <c r="BQ8" i="2"/>
  <c r="BC8" i="2"/>
  <c r="CO3" i="2"/>
  <c r="AT6" i="3"/>
  <c r="AA3" i="2"/>
  <c r="BF6" i="2"/>
  <c r="AO2" i="2"/>
  <c r="AO4" i="2"/>
  <c r="BC7" i="2"/>
  <c r="BQ15" i="2"/>
  <c r="AZ8" i="2"/>
  <c r="BC11" i="2"/>
  <c r="CE2" i="2"/>
  <c r="CE4" i="2"/>
  <c r="CR3" i="2"/>
  <c r="AO2" i="3"/>
  <c r="AD3" i="2"/>
  <c r="BQ12" i="2"/>
  <c r="BC6" i="2"/>
  <c r="AR2" i="2"/>
  <c r="AR4" i="2"/>
  <c r="AZ7" i="2"/>
  <c r="BQ14" i="2"/>
  <c r="AZ11" i="2"/>
  <c r="CH2" i="2"/>
  <c r="CH4" i="2"/>
  <c r="CU3" i="2"/>
  <c r="AG3" i="2"/>
  <c r="BQ11" i="2"/>
  <c r="AT2" i="3" l="1"/>
  <c r="BM2" i="2"/>
  <c r="BL2" i="2"/>
</calcChain>
</file>

<file path=xl/sharedStrings.xml><?xml version="1.0" encoding="utf-8"?>
<sst xmlns="http://schemas.openxmlformats.org/spreadsheetml/2006/main" count="2000" uniqueCount="327">
  <si>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</si>
  <si>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</si>
  <si>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</si>
  <si>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</si>
  <si>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</si>
  <si>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</si>
  <si>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</si>
  <si>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</si>
  <si>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</si>
  <si>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</si>
  <si>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</si>
  <si>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</si>
  <si>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</si>
  <si>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</si>
  <si>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</si>
  <si>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</si>
  <si>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</si>
  <si>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</si>
  <si>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</si>
  <si>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</si>
  <si>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</si>
  <si>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</si>
  <si>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</si>
  <si>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</si>
  <si>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</si>
  <si>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</si>
  <si>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</si>
  <si>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</si>
  <si>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</si>
  <si>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</si>
  <si>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</si>
  <si>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</si>
  <si>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</si>
  <si>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</si>
  <si>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</si>
  <si>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</si>
  <si>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</si>
  <si>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</si>
  <si>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</si>
  <si>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</si>
  <si>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</si>
  <si>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</si>
  <si>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</si>
  <si>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</si>
  <si>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</si>
  <si>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</si>
  <si>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</si>
  <si>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</si>
  <si>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</si>
  <si>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</si>
  <si>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</si>
  <si>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</si>
  <si>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</si>
  <si>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</si>
  <si>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</si>
  <si>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</si>
  <si>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</si>
  <si>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</si>
  <si>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</si>
  <si>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</si>
  <si>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</si>
  <si>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</si>
  <si>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</si>
  <si>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</si>
  <si>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</si>
  <si>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</si>
  <si>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</si>
  <si>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</si>
  <si>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</si>
  <si>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</si>
  <si>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</si>
  <si>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</si>
  <si>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</si>
  <si>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</si>
  <si>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</si>
  <si>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</si>
  <si>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</si>
  <si>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</si>
  <si>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</si>
  <si>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</si>
  <si>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</si>
  <si>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</si>
  <si>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</si>
  <si>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</si>
  <si>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</si>
  <si>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</si>
  <si>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</si>
  <si>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</si>
  <si>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</si>
  <si>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</si>
  <si>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</si>
  <si>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</si>
  <si>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</si>
  <si>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</si>
  <si>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</si>
  <si>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</si>
  <si>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</si>
  <si>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</si>
  <si>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</si>
  <si>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</si>
  <si>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</si>
  <si>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</si>
  <si>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</si>
  <si>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</si>
  <si>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</si>
  <si>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</si>
  <si>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</si>
  <si>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</si>
  <si>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</si>
  <si>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</si>
  <si>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</si>
  <si>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</si>
  <si>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</si>
  <si>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</si>
  <si>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</si>
  <si>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</si>
  <si>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</si>
  <si>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</si>
  <si>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</si>
  <si>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</si>
  <si>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</si>
  <si>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</si>
  <si>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</si>
  <si>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</si>
  <si>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</si>
  <si>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</si>
  <si>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</si>
  <si>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</si>
  <si>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</si>
  <si>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</si>
  <si>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</si>
  <si>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</si>
  <si>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</si>
  <si>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</si>
  <si>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</si>
  <si>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</si>
  <si>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</si>
  <si>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</si>
  <si>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</si>
  <si>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</si>
  <si>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</si>
  <si>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</si>
  <si>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</si>
  <si>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</si>
  <si>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</si>
  <si>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</si>
  <si>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</si>
  <si>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</si>
  <si>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</si>
  <si>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</si>
  <si>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</si>
  <si>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</si>
  <si>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</si>
  <si>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</si>
  <si>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</si>
  <si>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</si>
  <si>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</si>
  <si>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</si>
  <si>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</si>
  <si>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</si>
  <si>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</si>
  <si>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</si>
  <si>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</si>
  <si>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</si>
  <si>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</si>
  <si>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</si>
  <si>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</si>
  <si>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</si>
  <si>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</si>
  <si>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</si>
  <si>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</si>
  <si>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</si>
  <si>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</si>
  <si>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</si>
  <si>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</si>
  <si>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</si>
  <si>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</si>
  <si>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</si>
  <si>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</si>
  <si>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</si>
  <si>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</si>
  <si>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</si>
  <si>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</si>
  <si>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</si>
  <si>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</si>
  <si>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</si>
  <si>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</si>
  <si>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</si>
  <si>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</si>
  <si>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</si>
  <si>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</si>
  <si>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</si>
  <si>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</si>
  <si>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</si>
  <si>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</si>
  <si>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</si>
  <si>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</si>
  <si>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</si>
  <si>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</si>
  <si>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</si>
  <si>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</si>
  <si>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</si>
  <si>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</si>
  <si>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</si>
  <si>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</si>
  <si>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</si>
  <si>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</si>
  <si>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</si>
  <si>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</si>
  <si>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</si>
  <si>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</si>
  <si>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</si>
  <si>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</si>
  <si>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</si>
  <si>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</si>
  <si>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</si>
  <si>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</si>
  <si>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</si>
  <si>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</si>
  <si>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</si>
  <si>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</si>
  <si>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</si>
  <si>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</si>
  <si>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</si>
  <si>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</si>
  <si>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</si>
  <si>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</si>
  <si>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</si>
  <si>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</si>
  <si>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</si>
  <si>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</si>
  <si>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</si>
  <si>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</si>
  <si>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</si>
  <si>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</si>
  <si>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</si>
  <si>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</si>
  <si>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</si>
  <si>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</si>
  <si>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</si>
  <si>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</si>
  <si>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</si>
  <si>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</si>
  <si>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</si>
  <si>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</si>
  <si>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</si>
  <si>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</si>
  <si>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</si>
  <si>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</si>
  <si>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</si>
  <si>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</si>
  <si>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</si>
  <si>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</si>
  <si>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</si>
  <si>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</si>
  <si>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</si>
  <si>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</si>
  <si>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</si>
  <si>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</si>
  <si>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2341</t>
  </si>
  <si>
    <t>3412</t>
  </si>
  <si>
    <t>4123</t>
  </si>
  <si>
    <t>1234</t>
  </si>
  <si>
    <t>1432</t>
  </si>
  <si>
    <t>4321</t>
  </si>
  <si>
    <t>3214</t>
  </si>
  <si>
    <t>2143</t>
  </si>
  <si>
    <t>3213</t>
  </si>
  <si>
    <t>2134</t>
  </si>
  <si>
    <t>1342</t>
  </si>
  <si>
    <t>3421</t>
  </si>
  <si>
    <t>4213</t>
  </si>
  <si>
    <t>4214</t>
  </si>
  <si>
    <t>2342</t>
  </si>
  <si>
    <t>1231</t>
  </si>
  <si>
    <t>2314</t>
  </si>
  <si>
    <t>3142</t>
  </si>
  <si>
    <t>1423</t>
  </si>
  <si>
    <t>4231</t>
  </si>
  <si>
    <t>3143</t>
  </si>
  <si>
    <t>1341</t>
  </si>
  <si>
    <t>4234</t>
  </si>
  <si>
    <t>Ca</t>
  </si>
  <si>
    <t>Cb</t>
  </si>
  <si>
    <t>Other</t>
  </si>
  <si>
    <t>Rb</t>
  </si>
  <si>
    <t>Ab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</si>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</sst>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Graph!$A$4:$A$273</c:f>
              <c:numCache>
                <c:formatCode>General</c:formatCode>
                <c:ptCount val="27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</c:numCache>
            </c:numRef>
          </c:xVal>
          <c:yVal>
            <c:numRef>
              <c:f>Graph!$D$5:$D$272</c:f>
              <c:numCache>
                <c:formatCode>General</c:formatCode>
                <c:ptCount val="268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9F-4EAF-A486-8509A197885F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Graph!$A$4:$A$273</c:f>
              <c:numCache>
                <c:formatCode>General</c:formatCode>
                <c:ptCount val="27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</c:numCache>
            </c:numRef>
          </c:xVal>
          <c:yVal>
            <c:numRef>
              <c:f>Graph!$B$5:$B$272</c:f>
              <c:numCache>
                <c:formatCode>General</c:formatCode>
                <c:ptCount val="268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9F-4EAF-A486-8509A197885F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Graph!$A$4:$A$273</c:f>
              <c:numCache>
                <c:formatCode>General</c:formatCode>
                <c:ptCount val="27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</c:numCache>
            </c:numRef>
          </c:xVal>
          <c:yVal>
            <c:numRef>
              <c:f>Graph!$C$5:$C$272</c:f>
              <c:numCache>
                <c:formatCode>General</c:formatCode>
                <c:ptCount val="26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9F-4EAF-A486-8509A197885F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Graph!$A$4:$A$273</c:f>
              <c:numCache>
                <c:formatCode>General</c:formatCode>
                <c:ptCount val="27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</c:numCache>
            </c:numRef>
          </c:xVal>
          <c:yVal>
            <c:numRef>
              <c:f>Graph!$E$5:$E$272</c:f>
              <c:numCache>
                <c:formatCode>General</c:formatCode>
                <c:ptCount val="268"/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66">
                  <c:v>4</c:v>
                </c:pt>
                <c:pt idx="26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9F-4EAF-A486-8509A197885F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Graph!$A$4:$A$273</c:f>
              <c:numCache>
                <c:formatCode>General</c:formatCode>
                <c:ptCount val="27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</c:numCache>
            </c:numRef>
          </c:xVal>
          <c:yVal>
            <c:numRef>
              <c:f>Graph!$G$5:$G$272</c:f>
              <c:numCache>
                <c:formatCode>General</c:formatCode>
                <c:ptCount val="26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9F-4EAF-A486-8509A197885F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Graph!$A$4:$A$273</c:f>
              <c:numCache>
                <c:formatCode>General</c:formatCode>
                <c:ptCount val="27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</c:numCache>
            </c:numRef>
          </c:xVal>
          <c:yVal>
            <c:numRef>
              <c:f>Graph!$H$5:$H$272</c:f>
              <c:numCache>
                <c:formatCode>General</c:formatCode>
                <c:ptCount val="26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9F-4EAF-A486-8509A197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363055"/>
        <c:axId val="1341363535"/>
      </c:scatterChart>
      <c:valAx>
        <c:axId val="1341363055"/>
        <c:scaling>
          <c:orientation val="minMax"/>
          <c:max val="272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341363535"/>
        <c:crosses val="autoZero"/>
        <c:crossBetween val="midCat"/>
      </c:valAx>
      <c:valAx>
        <c:axId val="13413635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413630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Graph!$A$2146:$A$2358</c:f>
              <c:numCache>
                <c:formatCode>General</c:formatCode>
                <c:ptCount val="213"/>
                <c:pt idx="0">
                  <c:v>2145</c:v>
                </c:pt>
                <c:pt idx="1">
                  <c:v>2146</c:v>
                </c:pt>
                <c:pt idx="2">
                  <c:v>2147</c:v>
                </c:pt>
                <c:pt idx="3">
                  <c:v>2148</c:v>
                </c:pt>
                <c:pt idx="4">
                  <c:v>2149</c:v>
                </c:pt>
                <c:pt idx="5">
                  <c:v>2150</c:v>
                </c:pt>
                <c:pt idx="6">
                  <c:v>2151</c:v>
                </c:pt>
                <c:pt idx="7">
                  <c:v>2152</c:v>
                </c:pt>
                <c:pt idx="8">
                  <c:v>2153</c:v>
                </c:pt>
                <c:pt idx="9">
                  <c:v>2154</c:v>
                </c:pt>
                <c:pt idx="10">
                  <c:v>2155</c:v>
                </c:pt>
                <c:pt idx="11">
                  <c:v>2156</c:v>
                </c:pt>
                <c:pt idx="12">
                  <c:v>2157</c:v>
                </c:pt>
                <c:pt idx="13">
                  <c:v>2158</c:v>
                </c:pt>
                <c:pt idx="14">
                  <c:v>2159</c:v>
                </c:pt>
                <c:pt idx="15">
                  <c:v>2160</c:v>
                </c:pt>
                <c:pt idx="16">
                  <c:v>2161</c:v>
                </c:pt>
                <c:pt idx="17">
                  <c:v>2162</c:v>
                </c:pt>
                <c:pt idx="18">
                  <c:v>2163</c:v>
                </c:pt>
                <c:pt idx="19">
                  <c:v>2164</c:v>
                </c:pt>
                <c:pt idx="20">
                  <c:v>2165</c:v>
                </c:pt>
                <c:pt idx="21">
                  <c:v>2166</c:v>
                </c:pt>
                <c:pt idx="22">
                  <c:v>2167</c:v>
                </c:pt>
                <c:pt idx="23">
                  <c:v>2168</c:v>
                </c:pt>
                <c:pt idx="24">
                  <c:v>2169</c:v>
                </c:pt>
                <c:pt idx="25">
                  <c:v>2170</c:v>
                </c:pt>
                <c:pt idx="26">
                  <c:v>2171</c:v>
                </c:pt>
                <c:pt idx="27">
                  <c:v>2172</c:v>
                </c:pt>
                <c:pt idx="28">
                  <c:v>2173</c:v>
                </c:pt>
                <c:pt idx="29">
                  <c:v>2174</c:v>
                </c:pt>
                <c:pt idx="30">
                  <c:v>2175</c:v>
                </c:pt>
                <c:pt idx="31">
                  <c:v>2176</c:v>
                </c:pt>
                <c:pt idx="32">
                  <c:v>2177</c:v>
                </c:pt>
                <c:pt idx="33">
                  <c:v>2178</c:v>
                </c:pt>
                <c:pt idx="34">
                  <c:v>2179</c:v>
                </c:pt>
                <c:pt idx="35">
                  <c:v>2180</c:v>
                </c:pt>
                <c:pt idx="36">
                  <c:v>2181</c:v>
                </c:pt>
                <c:pt idx="37">
                  <c:v>2182</c:v>
                </c:pt>
                <c:pt idx="38">
                  <c:v>2183</c:v>
                </c:pt>
                <c:pt idx="39">
                  <c:v>2184</c:v>
                </c:pt>
                <c:pt idx="40">
                  <c:v>2185</c:v>
                </c:pt>
                <c:pt idx="41">
                  <c:v>2186</c:v>
                </c:pt>
                <c:pt idx="42">
                  <c:v>2187</c:v>
                </c:pt>
                <c:pt idx="43">
                  <c:v>2188</c:v>
                </c:pt>
                <c:pt idx="44">
                  <c:v>2189</c:v>
                </c:pt>
                <c:pt idx="45">
                  <c:v>2190</c:v>
                </c:pt>
                <c:pt idx="46">
                  <c:v>2191</c:v>
                </c:pt>
                <c:pt idx="47">
                  <c:v>2192</c:v>
                </c:pt>
                <c:pt idx="48">
                  <c:v>2193</c:v>
                </c:pt>
                <c:pt idx="49">
                  <c:v>2194</c:v>
                </c:pt>
                <c:pt idx="50">
                  <c:v>2195</c:v>
                </c:pt>
                <c:pt idx="51">
                  <c:v>2196</c:v>
                </c:pt>
                <c:pt idx="52">
                  <c:v>2197</c:v>
                </c:pt>
                <c:pt idx="53">
                  <c:v>2198</c:v>
                </c:pt>
                <c:pt idx="54">
                  <c:v>2199</c:v>
                </c:pt>
                <c:pt idx="55">
                  <c:v>2200</c:v>
                </c:pt>
                <c:pt idx="56">
                  <c:v>2201</c:v>
                </c:pt>
                <c:pt idx="57">
                  <c:v>2202</c:v>
                </c:pt>
                <c:pt idx="58">
                  <c:v>2203</c:v>
                </c:pt>
                <c:pt idx="59">
                  <c:v>2204</c:v>
                </c:pt>
                <c:pt idx="60">
                  <c:v>2205</c:v>
                </c:pt>
                <c:pt idx="61">
                  <c:v>2206</c:v>
                </c:pt>
                <c:pt idx="62">
                  <c:v>2207</c:v>
                </c:pt>
                <c:pt idx="63">
                  <c:v>2208</c:v>
                </c:pt>
                <c:pt idx="64">
                  <c:v>2209</c:v>
                </c:pt>
                <c:pt idx="65">
                  <c:v>2210</c:v>
                </c:pt>
                <c:pt idx="66">
                  <c:v>2211</c:v>
                </c:pt>
                <c:pt idx="67">
                  <c:v>2212</c:v>
                </c:pt>
                <c:pt idx="68">
                  <c:v>2213</c:v>
                </c:pt>
                <c:pt idx="69">
                  <c:v>2214</c:v>
                </c:pt>
                <c:pt idx="70">
                  <c:v>2215</c:v>
                </c:pt>
                <c:pt idx="71">
                  <c:v>2216</c:v>
                </c:pt>
                <c:pt idx="72">
                  <c:v>2217</c:v>
                </c:pt>
                <c:pt idx="73">
                  <c:v>2218</c:v>
                </c:pt>
                <c:pt idx="74">
                  <c:v>2219</c:v>
                </c:pt>
                <c:pt idx="75">
                  <c:v>2220</c:v>
                </c:pt>
                <c:pt idx="76">
                  <c:v>2221</c:v>
                </c:pt>
                <c:pt idx="77">
                  <c:v>2222</c:v>
                </c:pt>
                <c:pt idx="78">
                  <c:v>2223</c:v>
                </c:pt>
                <c:pt idx="79">
                  <c:v>2224</c:v>
                </c:pt>
                <c:pt idx="80">
                  <c:v>2225</c:v>
                </c:pt>
                <c:pt idx="81">
                  <c:v>2226</c:v>
                </c:pt>
                <c:pt idx="82">
                  <c:v>2227</c:v>
                </c:pt>
                <c:pt idx="83">
                  <c:v>2228</c:v>
                </c:pt>
                <c:pt idx="84">
                  <c:v>2229</c:v>
                </c:pt>
                <c:pt idx="85">
                  <c:v>2230</c:v>
                </c:pt>
                <c:pt idx="86">
                  <c:v>2231</c:v>
                </c:pt>
                <c:pt idx="87">
                  <c:v>2232</c:v>
                </c:pt>
                <c:pt idx="88">
                  <c:v>2233</c:v>
                </c:pt>
                <c:pt idx="89">
                  <c:v>2234</c:v>
                </c:pt>
                <c:pt idx="90">
                  <c:v>2235</c:v>
                </c:pt>
                <c:pt idx="91">
                  <c:v>2236</c:v>
                </c:pt>
                <c:pt idx="92">
                  <c:v>2237</c:v>
                </c:pt>
                <c:pt idx="93">
                  <c:v>2238</c:v>
                </c:pt>
                <c:pt idx="94">
                  <c:v>2239</c:v>
                </c:pt>
                <c:pt idx="95">
                  <c:v>2240</c:v>
                </c:pt>
                <c:pt idx="96">
                  <c:v>2241</c:v>
                </c:pt>
                <c:pt idx="97">
                  <c:v>2242</c:v>
                </c:pt>
                <c:pt idx="98">
                  <c:v>2243</c:v>
                </c:pt>
                <c:pt idx="99">
                  <c:v>2244</c:v>
                </c:pt>
                <c:pt idx="100">
                  <c:v>2245</c:v>
                </c:pt>
                <c:pt idx="101">
                  <c:v>2246</c:v>
                </c:pt>
                <c:pt idx="102">
                  <c:v>2247</c:v>
                </c:pt>
                <c:pt idx="103">
                  <c:v>2248</c:v>
                </c:pt>
                <c:pt idx="104">
                  <c:v>2249</c:v>
                </c:pt>
                <c:pt idx="105">
                  <c:v>2250</c:v>
                </c:pt>
                <c:pt idx="106">
                  <c:v>2251</c:v>
                </c:pt>
                <c:pt idx="107">
                  <c:v>2252</c:v>
                </c:pt>
                <c:pt idx="108">
                  <c:v>2253</c:v>
                </c:pt>
                <c:pt idx="109">
                  <c:v>2254</c:v>
                </c:pt>
                <c:pt idx="110">
                  <c:v>2255</c:v>
                </c:pt>
                <c:pt idx="111">
                  <c:v>2256</c:v>
                </c:pt>
                <c:pt idx="112">
                  <c:v>2257</c:v>
                </c:pt>
                <c:pt idx="113">
                  <c:v>2258</c:v>
                </c:pt>
                <c:pt idx="114">
                  <c:v>2259</c:v>
                </c:pt>
                <c:pt idx="115">
                  <c:v>2260</c:v>
                </c:pt>
                <c:pt idx="116">
                  <c:v>2261</c:v>
                </c:pt>
                <c:pt idx="117">
                  <c:v>2262</c:v>
                </c:pt>
                <c:pt idx="118">
                  <c:v>2263</c:v>
                </c:pt>
                <c:pt idx="119">
                  <c:v>2264</c:v>
                </c:pt>
                <c:pt idx="120">
                  <c:v>2265</c:v>
                </c:pt>
                <c:pt idx="121">
                  <c:v>2266</c:v>
                </c:pt>
                <c:pt idx="122">
                  <c:v>2267</c:v>
                </c:pt>
                <c:pt idx="123">
                  <c:v>2268</c:v>
                </c:pt>
                <c:pt idx="124">
                  <c:v>2269</c:v>
                </c:pt>
                <c:pt idx="125">
                  <c:v>2270</c:v>
                </c:pt>
                <c:pt idx="126">
                  <c:v>2271</c:v>
                </c:pt>
                <c:pt idx="127">
                  <c:v>2272</c:v>
                </c:pt>
                <c:pt idx="128">
                  <c:v>2273</c:v>
                </c:pt>
                <c:pt idx="129">
                  <c:v>2274</c:v>
                </c:pt>
                <c:pt idx="130">
                  <c:v>2275</c:v>
                </c:pt>
                <c:pt idx="131">
                  <c:v>2276</c:v>
                </c:pt>
                <c:pt idx="132">
                  <c:v>2277</c:v>
                </c:pt>
                <c:pt idx="133">
                  <c:v>2278</c:v>
                </c:pt>
                <c:pt idx="134">
                  <c:v>2279</c:v>
                </c:pt>
                <c:pt idx="135">
                  <c:v>2280</c:v>
                </c:pt>
                <c:pt idx="136">
                  <c:v>2281</c:v>
                </c:pt>
                <c:pt idx="137">
                  <c:v>2282</c:v>
                </c:pt>
                <c:pt idx="138">
                  <c:v>2283</c:v>
                </c:pt>
                <c:pt idx="139">
                  <c:v>2284</c:v>
                </c:pt>
                <c:pt idx="140">
                  <c:v>2285</c:v>
                </c:pt>
                <c:pt idx="141">
                  <c:v>2286</c:v>
                </c:pt>
                <c:pt idx="142">
                  <c:v>2287</c:v>
                </c:pt>
                <c:pt idx="143">
                  <c:v>2288</c:v>
                </c:pt>
                <c:pt idx="144">
                  <c:v>2289</c:v>
                </c:pt>
                <c:pt idx="145">
                  <c:v>2290</c:v>
                </c:pt>
                <c:pt idx="146">
                  <c:v>2291</c:v>
                </c:pt>
                <c:pt idx="147">
                  <c:v>2292</c:v>
                </c:pt>
                <c:pt idx="148">
                  <c:v>2293</c:v>
                </c:pt>
                <c:pt idx="149">
                  <c:v>2294</c:v>
                </c:pt>
                <c:pt idx="150">
                  <c:v>2295</c:v>
                </c:pt>
                <c:pt idx="151">
                  <c:v>2296</c:v>
                </c:pt>
                <c:pt idx="152">
                  <c:v>2297</c:v>
                </c:pt>
                <c:pt idx="153">
                  <c:v>2298</c:v>
                </c:pt>
                <c:pt idx="154">
                  <c:v>2299</c:v>
                </c:pt>
                <c:pt idx="155">
                  <c:v>2300</c:v>
                </c:pt>
                <c:pt idx="156">
                  <c:v>2301</c:v>
                </c:pt>
                <c:pt idx="157">
                  <c:v>2302</c:v>
                </c:pt>
                <c:pt idx="158">
                  <c:v>2303</c:v>
                </c:pt>
                <c:pt idx="159">
                  <c:v>2304</c:v>
                </c:pt>
                <c:pt idx="160">
                  <c:v>2305</c:v>
                </c:pt>
                <c:pt idx="161">
                  <c:v>2306</c:v>
                </c:pt>
                <c:pt idx="162">
                  <c:v>2307</c:v>
                </c:pt>
                <c:pt idx="163">
                  <c:v>2308</c:v>
                </c:pt>
                <c:pt idx="164">
                  <c:v>2309</c:v>
                </c:pt>
                <c:pt idx="165">
                  <c:v>2310</c:v>
                </c:pt>
                <c:pt idx="166">
                  <c:v>2311</c:v>
                </c:pt>
                <c:pt idx="167">
                  <c:v>2312</c:v>
                </c:pt>
                <c:pt idx="168">
                  <c:v>2313</c:v>
                </c:pt>
                <c:pt idx="169">
                  <c:v>2314</c:v>
                </c:pt>
                <c:pt idx="170">
                  <c:v>2315</c:v>
                </c:pt>
                <c:pt idx="171">
                  <c:v>2316</c:v>
                </c:pt>
                <c:pt idx="172">
                  <c:v>2317</c:v>
                </c:pt>
                <c:pt idx="173">
                  <c:v>2318</c:v>
                </c:pt>
                <c:pt idx="174">
                  <c:v>2319</c:v>
                </c:pt>
                <c:pt idx="175">
                  <c:v>2320</c:v>
                </c:pt>
                <c:pt idx="176">
                  <c:v>2321</c:v>
                </c:pt>
                <c:pt idx="177">
                  <c:v>2322</c:v>
                </c:pt>
                <c:pt idx="178">
                  <c:v>2323</c:v>
                </c:pt>
                <c:pt idx="179">
                  <c:v>2324</c:v>
                </c:pt>
                <c:pt idx="180">
                  <c:v>2325</c:v>
                </c:pt>
                <c:pt idx="181">
                  <c:v>2326</c:v>
                </c:pt>
                <c:pt idx="182">
                  <c:v>2327</c:v>
                </c:pt>
                <c:pt idx="183">
                  <c:v>2328</c:v>
                </c:pt>
                <c:pt idx="184">
                  <c:v>2329</c:v>
                </c:pt>
                <c:pt idx="185">
                  <c:v>2330</c:v>
                </c:pt>
                <c:pt idx="186">
                  <c:v>2331</c:v>
                </c:pt>
                <c:pt idx="187">
                  <c:v>2332</c:v>
                </c:pt>
                <c:pt idx="188">
                  <c:v>2333</c:v>
                </c:pt>
                <c:pt idx="189">
                  <c:v>2334</c:v>
                </c:pt>
                <c:pt idx="190">
                  <c:v>2335</c:v>
                </c:pt>
                <c:pt idx="191">
                  <c:v>2336</c:v>
                </c:pt>
                <c:pt idx="192">
                  <c:v>2337</c:v>
                </c:pt>
                <c:pt idx="193">
                  <c:v>2338</c:v>
                </c:pt>
                <c:pt idx="194">
                  <c:v>2339</c:v>
                </c:pt>
                <c:pt idx="195">
                  <c:v>2340</c:v>
                </c:pt>
                <c:pt idx="196">
                  <c:v>2341</c:v>
                </c:pt>
                <c:pt idx="197">
                  <c:v>2342</c:v>
                </c:pt>
                <c:pt idx="198">
                  <c:v>2343</c:v>
                </c:pt>
                <c:pt idx="199">
                  <c:v>2344</c:v>
                </c:pt>
                <c:pt idx="200">
                  <c:v>2345</c:v>
                </c:pt>
                <c:pt idx="201">
                  <c:v>2346</c:v>
                </c:pt>
                <c:pt idx="202">
                  <c:v>2347</c:v>
                </c:pt>
                <c:pt idx="203">
                  <c:v>2348</c:v>
                </c:pt>
                <c:pt idx="204">
                  <c:v>2349</c:v>
                </c:pt>
                <c:pt idx="205">
                  <c:v>2350</c:v>
                </c:pt>
                <c:pt idx="206">
                  <c:v>2351</c:v>
                </c:pt>
                <c:pt idx="207">
                  <c:v>2352</c:v>
                </c:pt>
                <c:pt idx="208">
                  <c:v>2353</c:v>
                </c:pt>
                <c:pt idx="209">
                  <c:v>2354</c:v>
                </c:pt>
                <c:pt idx="210">
                  <c:v>2355</c:v>
                </c:pt>
                <c:pt idx="211">
                  <c:v>2356</c:v>
                </c:pt>
                <c:pt idx="212">
                  <c:v>2357</c:v>
                </c:pt>
              </c:numCache>
            </c:numRef>
          </c:xVal>
          <c:yVal>
            <c:numRef>
              <c:f>Graph!$D$2147:$D$2357</c:f>
              <c:numCache>
                <c:formatCode>General</c:formatCode>
                <c:ptCount val="211"/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209">
                  <c:v>3</c:v>
                </c:pt>
                <c:pt idx="21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28-412C-8395-B449F4BA42A8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Graph!$A$2146:$A$2358</c:f>
              <c:numCache>
                <c:formatCode>General</c:formatCode>
                <c:ptCount val="213"/>
                <c:pt idx="0">
                  <c:v>2145</c:v>
                </c:pt>
                <c:pt idx="1">
                  <c:v>2146</c:v>
                </c:pt>
                <c:pt idx="2">
                  <c:v>2147</c:v>
                </c:pt>
                <c:pt idx="3">
                  <c:v>2148</c:v>
                </c:pt>
                <c:pt idx="4">
                  <c:v>2149</c:v>
                </c:pt>
                <c:pt idx="5">
                  <c:v>2150</c:v>
                </c:pt>
                <c:pt idx="6">
                  <c:v>2151</c:v>
                </c:pt>
                <c:pt idx="7">
                  <c:v>2152</c:v>
                </c:pt>
                <c:pt idx="8">
                  <c:v>2153</c:v>
                </c:pt>
                <c:pt idx="9">
                  <c:v>2154</c:v>
                </c:pt>
                <c:pt idx="10">
                  <c:v>2155</c:v>
                </c:pt>
                <c:pt idx="11">
                  <c:v>2156</c:v>
                </c:pt>
                <c:pt idx="12">
                  <c:v>2157</c:v>
                </c:pt>
                <c:pt idx="13">
                  <c:v>2158</c:v>
                </c:pt>
                <c:pt idx="14">
                  <c:v>2159</c:v>
                </c:pt>
                <c:pt idx="15">
                  <c:v>2160</c:v>
                </c:pt>
                <c:pt idx="16">
                  <c:v>2161</c:v>
                </c:pt>
                <c:pt idx="17">
                  <c:v>2162</c:v>
                </c:pt>
                <c:pt idx="18">
                  <c:v>2163</c:v>
                </c:pt>
                <c:pt idx="19">
                  <c:v>2164</c:v>
                </c:pt>
                <c:pt idx="20">
                  <c:v>2165</c:v>
                </c:pt>
                <c:pt idx="21">
                  <c:v>2166</c:v>
                </c:pt>
                <c:pt idx="22">
                  <c:v>2167</c:v>
                </c:pt>
                <c:pt idx="23">
                  <c:v>2168</c:v>
                </c:pt>
                <c:pt idx="24">
                  <c:v>2169</c:v>
                </c:pt>
                <c:pt idx="25">
                  <c:v>2170</c:v>
                </c:pt>
                <c:pt idx="26">
                  <c:v>2171</c:v>
                </c:pt>
                <c:pt idx="27">
                  <c:v>2172</c:v>
                </c:pt>
                <c:pt idx="28">
                  <c:v>2173</c:v>
                </c:pt>
                <c:pt idx="29">
                  <c:v>2174</c:v>
                </c:pt>
                <c:pt idx="30">
                  <c:v>2175</c:v>
                </c:pt>
                <c:pt idx="31">
                  <c:v>2176</c:v>
                </c:pt>
                <c:pt idx="32">
                  <c:v>2177</c:v>
                </c:pt>
                <c:pt idx="33">
                  <c:v>2178</c:v>
                </c:pt>
                <c:pt idx="34">
                  <c:v>2179</c:v>
                </c:pt>
                <c:pt idx="35">
                  <c:v>2180</c:v>
                </c:pt>
                <c:pt idx="36">
                  <c:v>2181</c:v>
                </c:pt>
                <c:pt idx="37">
                  <c:v>2182</c:v>
                </c:pt>
                <c:pt idx="38">
                  <c:v>2183</c:v>
                </c:pt>
                <c:pt idx="39">
                  <c:v>2184</c:v>
                </c:pt>
                <c:pt idx="40">
                  <c:v>2185</c:v>
                </c:pt>
                <c:pt idx="41">
                  <c:v>2186</c:v>
                </c:pt>
                <c:pt idx="42">
                  <c:v>2187</c:v>
                </c:pt>
                <c:pt idx="43">
                  <c:v>2188</c:v>
                </c:pt>
                <c:pt idx="44">
                  <c:v>2189</c:v>
                </c:pt>
                <c:pt idx="45">
                  <c:v>2190</c:v>
                </c:pt>
                <c:pt idx="46">
                  <c:v>2191</c:v>
                </c:pt>
                <c:pt idx="47">
                  <c:v>2192</c:v>
                </c:pt>
                <c:pt idx="48">
                  <c:v>2193</c:v>
                </c:pt>
                <c:pt idx="49">
                  <c:v>2194</c:v>
                </c:pt>
                <c:pt idx="50">
                  <c:v>2195</c:v>
                </c:pt>
                <c:pt idx="51">
                  <c:v>2196</c:v>
                </c:pt>
                <c:pt idx="52">
                  <c:v>2197</c:v>
                </c:pt>
                <c:pt idx="53">
                  <c:v>2198</c:v>
                </c:pt>
                <c:pt idx="54">
                  <c:v>2199</c:v>
                </c:pt>
                <c:pt idx="55">
                  <c:v>2200</c:v>
                </c:pt>
                <c:pt idx="56">
                  <c:v>2201</c:v>
                </c:pt>
                <c:pt idx="57">
                  <c:v>2202</c:v>
                </c:pt>
                <c:pt idx="58">
                  <c:v>2203</c:v>
                </c:pt>
                <c:pt idx="59">
                  <c:v>2204</c:v>
                </c:pt>
                <c:pt idx="60">
                  <c:v>2205</c:v>
                </c:pt>
                <c:pt idx="61">
                  <c:v>2206</c:v>
                </c:pt>
                <c:pt idx="62">
                  <c:v>2207</c:v>
                </c:pt>
                <c:pt idx="63">
                  <c:v>2208</c:v>
                </c:pt>
                <c:pt idx="64">
                  <c:v>2209</c:v>
                </c:pt>
                <c:pt idx="65">
                  <c:v>2210</c:v>
                </c:pt>
                <c:pt idx="66">
                  <c:v>2211</c:v>
                </c:pt>
                <c:pt idx="67">
                  <c:v>2212</c:v>
                </c:pt>
                <c:pt idx="68">
                  <c:v>2213</c:v>
                </c:pt>
                <c:pt idx="69">
                  <c:v>2214</c:v>
                </c:pt>
                <c:pt idx="70">
                  <c:v>2215</c:v>
                </c:pt>
                <c:pt idx="71">
                  <c:v>2216</c:v>
                </c:pt>
                <c:pt idx="72">
                  <c:v>2217</c:v>
                </c:pt>
                <c:pt idx="73">
                  <c:v>2218</c:v>
                </c:pt>
                <c:pt idx="74">
                  <c:v>2219</c:v>
                </c:pt>
                <c:pt idx="75">
                  <c:v>2220</c:v>
                </c:pt>
                <c:pt idx="76">
                  <c:v>2221</c:v>
                </c:pt>
                <c:pt idx="77">
                  <c:v>2222</c:v>
                </c:pt>
                <c:pt idx="78">
                  <c:v>2223</c:v>
                </c:pt>
                <c:pt idx="79">
                  <c:v>2224</c:v>
                </c:pt>
                <c:pt idx="80">
                  <c:v>2225</c:v>
                </c:pt>
                <c:pt idx="81">
                  <c:v>2226</c:v>
                </c:pt>
                <c:pt idx="82">
                  <c:v>2227</c:v>
                </c:pt>
                <c:pt idx="83">
                  <c:v>2228</c:v>
                </c:pt>
                <c:pt idx="84">
                  <c:v>2229</c:v>
                </c:pt>
                <c:pt idx="85">
                  <c:v>2230</c:v>
                </c:pt>
                <c:pt idx="86">
                  <c:v>2231</c:v>
                </c:pt>
                <c:pt idx="87">
                  <c:v>2232</c:v>
                </c:pt>
                <c:pt idx="88">
                  <c:v>2233</c:v>
                </c:pt>
                <c:pt idx="89">
                  <c:v>2234</c:v>
                </c:pt>
                <c:pt idx="90">
                  <c:v>2235</c:v>
                </c:pt>
                <c:pt idx="91">
                  <c:v>2236</c:v>
                </c:pt>
                <c:pt idx="92">
                  <c:v>2237</c:v>
                </c:pt>
                <c:pt idx="93">
                  <c:v>2238</c:v>
                </c:pt>
                <c:pt idx="94">
                  <c:v>2239</c:v>
                </c:pt>
                <c:pt idx="95">
                  <c:v>2240</c:v>
                </c:pt>
                <c:pt idx="96">
                  <c:v>2241</c:v>
                </c:pt>
                <c:pt idx="97">
                  <c:v>2242</c:v>
                </c:pt>
                <c:pt idx="98">
                  <c:v>2243</c:v>
                </c:pt>
                <c:pt idx="99">
                  <c:v>2244</c:v>
                </c:pt>
                <c:pt idx="100">
                  <c:v>2245</c:v>
                </c:pt>
                <c:pt idx="101">
                  <c:v>2246</c:v>
                </c:pt>
                <c:pt idx="102">
                  <c:v>2247</c:v>
                </c:pt>
                <c:pt idx="103">
                  <c:v>2248</c:v>
                </c:pt>
                <c:pt idx="104">
                  <c:v>2249</c:v>
                </c:pt>
                <c:pt idx="105">
                  <c:v>2250</c:v>
                </c:pt>
                <c:pt idx="106">
                  <c:v>2251</c:v>
                </c:pt>
                <c:pt idx="107">
                  <c:v>2252</c:v>
                </c:pt>
                <c:pt idx="108">
                  <c:v>2253</c:v>
                </c:pt>
                <c:pt idx="109">
                  <c:v>2254</c:v>
                </c:pt>
                <c:pt idx="110">
                  <c:v>2255</c:v>
                </c:pt>
                <c:pt idx="111">
                  <c:v>2256</c:v>
                </c:pt>
                <c:pt idx="112">
                  <c:v>2257</c:v>
                </c:pt>
                <c:pt idx="113">
                  <c:v>2258</c:v>
                </c:pt>
                <c:pt idx="114">
                  <c:v>2259</c:v>
                </c:pt>
                <c:pt idx="115">
                  <c:v>2260</c:v>
                </c:pt>
                <c:pt idx="116">
                  <c:v>2261</c:v>
                </c:pt>
                <c:pt idx="117">
                  <c:v>2262</c:v>
                </c:pt>
                <c:pt idx="118">
                  <c:v>2263</c:v>
                </c:pt>
                <c:pt idx="119">
                  <c:v>2264</c:v>
                </c:pt>
                <c:pt idx="120">
                  <c:v>2265</c:v>
                </c:pt>
                <c:pt idx="121">
                  <c:v>2266</c:v>
                </c:pt>
                <c:pt idx="122">
                  <c:v>2267</c:v>
                </c:pt>
                <c:pt idx="123">
                  <c:v>2268</c:v>
                </c:pt>
                <c:pt idx="124">
                  <c:v>2269</c:v>
                </c:pt>
                <c:pt idx="125">
                  <c:v>2270</c:v>
                </c:pt>
                <c:pt idx="126">
                  <c:v>2271</c:v>
                </c:pt>
                <c:pt idx="127">
                  <c:v>2272</c:v>
                </c:pt>
                <c:pt idx="128">
                  <c:v>2273</c:v>
                </c:pt>
                <c:pt idx="129">
                  <c:v>2274</c:v>
                </c:pt>
                <c:pt idx="130">
                  <c:v>2275</c:v>
                </c:pt>
                <c:pt idx="131">
                  <c:v>2276</c:v>
                </c:pt>
                <c:pt idx="132">
                  <c:v>2277</c:v>
                </c:pt>
                <c:pt idx="133">
                  <c:v>2278</c:v>
                </c:pt>
                <c:pt idx="134">
                  <c:v>2279</c:v>
                </c:pt>
                <c:pt idx="135">
                  <c:v>2280</c:v>
                </c:pt>
                <c:pt idx="136">
                  <c:v>2281</c:v>
                </c:pt>
                <c:pt idx="137">
                  <c:v>2282</c:v>
                </c:pt>
                <c:pt idx="138">
                  <c:v>2283</c:v>
                </c:pt>
                <c:pt idx="139">
                  <c:v>2284</c:v>
                </c:pt>
                <c:pt idx="140">
                  <c:v>2285</c:v>
                </c:pt>
                <c:pt idx="141">
                  <c:v>2286</c:v>
                </c:pt>
                <c:pt idx="142">
                  <c:v>2287</c:v>
                </c:pt>
                <c:pt idx="143">
                  <c:v>2288</c:v>
                </c:pt>
                <c:pt idx="144">
                  <c:v>2289</c:v>
                </c:pt>
                <c:pt idx="145">
                  <c:v>2290</c:v>
                </c:pt>
                <c:pt idx="146">
                  <c:v>2291</c:v>
                </c:pt>
                <c:pt idx="147">
                  <c:v>2292</c:v>
                </c:pt>
                <c:pt idx="148">
                  <c:v>2293</c:v>
                </c:pt>
                <c:pt idx="149">
                  <c:v>2294</c:v>
                </c:pt>
                <c:pt idx="150">
                  <c:v>2295</c:v>
                </c:pt>
                <c:pt idx="151">
                  <c:v>2296</c:v>
                </c:pt>
                <c:pt idx="152">
                  <c:v>2297</c:v>
                </c:pt>
                <c:pt idx="153">
                  <c:v>2298</c:v>
                </c:pt>
                <c:pt idx="154">
                  <c:v>2299</c:v>
                </c:pt>
                <c:pt idx="155">
                  <c:v>2300</c:v>
                </c:pt>
                <c:pt idx="156">
                  <c:v>2301</c:v>
                </c:pt>
                <c:pt idx="157">
                  <c:v>2302</c:v>
                </c:pt>
                <c:pt idx="158">
                  <c:v>2303</c:v>
                </c:pt>
                <c:pt idx="159">
                  <c:v>2304</c:v>
                </c:pt>
                <c:pt idx="160">
                  <c:v>2305</c:v>
                </c:pt>
                <c:pt idx="161">
                  <c:v>2306</c:v>
                </c:pt>
                <c:pt idx="162">
                  <c:v>2307</c:v>
                </c:pt>
                <c:pt idx="163">
                  <c:v>2308</c:v>
                </c:pt>
                <c:pt idx="164">
                  <c:v>2309</c:v>
                </c:pt>
                <c:pt idx="165">
                  <c:v>2310</c:v>
                </c:pt>
                <c:pt idx="166">
                  <c:v>2311</c:v>
                </c:pt>
                <c:pt idx="167">
                  <c:v>2312</c:v>
                </c:pt>
                <c:pt idx="168">
                  <c:v>2313</c:v>
                </c:pt>
                <c:pt idx="169">
                  <c:v>2314</c:v>
                </c:pt>
                <c:pt idx="170">
                  <c:v>2315</c:v>
                </c:pt>
                <c:pt idx="171">
                  <c:v>2316</c:v>
                </c:pt>
                <c:pt idx="172">
                  <c:v>2317</c:v>
                </c:pt>
                <c:pt idx="173">
                  <c:v>2318</c:v>
                </c:pt>
                <c:pt idx="174">
                  <c:v>2319</c:v>
                </c:pt>
                <c:pt idx="175">
                  <c:v>2320</c:v>
                </c:pt>
                <c:pt idx="176">
                  <c:v>2321</c:v>
                </c:pt>
                <c:pt idx="177">
                  <c:v>2322</c:v>
                </c:pt>
                <c:pt idx="178">
                  <c:v>2323</c:v>
                </c:pt>
                <c:pt idx="179">
                  <c:v>2324</c:v>
                </c:pt>
                <c:pt idx="180">
                  <c:v>2325</c:v>
                </c:pt>
                <c:pt idx="181">
                  <c:v>2326</c:v>
                </c:pt>
                <c:pt idx="182">
                  <c:v>2327</c:v>
                </c:pt>
                <c:pt idx="183">
                  <c:v>2328</c:v>
                </c:pt>
                <c:pt idx="184">
                  <c:v>2329</c:v>
                </c:pt>
                <c:pt idx="185">
                  <c:v>2330</c:v>
                </c:pt>
                <c:pt idx="186">
                  <c:v>2331</c:v>
                </c:pt>
                <c:pt idx="187">
                  <c:v>2332</c:v>
                </c:pt>
                <c:pt idx="188">
                  <c:v>2333</c:v>
                </c:pt>
                <c:pt idx="189">
                  <c:v>2334</c:v>
                </c:pt>
                <c:pt idx="190">
                  <c:v>2335</c:v>
                </c:pt>
                <c:pt idx="191">
                  <c:v>2336</c:v>
                </c:pt>
                <c:pt idx="192">
                  <c:v>2337</c:v>
                </c:pt>
                <c:pt idx="193">
                  <c:v>2338</c:v>
                </c:pt>
                <c:pt idx="194">
                  <c:v>2339</c:v>
                </c:pt>
                <c:pt idx="195">
                  <c:v>2340</c:v>
                </c:pt>
                <c:pt idx="196">
                  <c:v>2341</c:v>
                </c:pt>
                <c:pt idx="197">
                  <c:v>2342</c:v>
                </c:pt>
                <c:pt idx="198">
                  <c:v>2343</c:v>
                </c:pt>
                <c:pt idx="199">
                  <c:v>2344</c:v>
                </c:pt>
                <c:pt idx="200">
                  <c:v>2345</c:v>
                </c:pt>
                <c:pt idx="201">
                  <c:v>2346</c:v>
                </c:pt>
                <c:pt idx="202">
                  <c:v>2347</c:v>
                </c:pt>
                <c:pt idx="203">
                  <c:v>2348</c:v>
                </c:pt>
                <c:pt idx="204">
                  <c:v>2349</c:v>
                </c:pt>
                <c:pt idx="205">
                  <c:v>2350</c:v>
                </c:pt>
                <c:pt idx="206">
                  <c:v>2351</c:v>
                </c:pt>
                <c:pt idx="207">
                  <c:v>2352</c:v>
                </c:pt>
                <c:pt idx="208">
                  <c:v>2353</c:v>
                </c:pt>
                <c:pt idx="209">
                  <c:v>2354</c:v>
                </c:pt>
                <c:pt idx="210">
                  <c:v>2355</c:v>
                </c:pt>
                <c:pt idx="211">
                  <c:v>2356</c:v>
                </c:pt>
                <c:pt idx="212">
                  <c:v>2357</c:v>
                </c:pt>
              </c:numCache>
            </c:numRef>
          </c:xVal>
          <c:yVal>
            <c:numRef>
              <c:f>Graph!$B$2147:$B$2357</c:f>
              <c:numCache>
                <c:formatCode>General</c:formatCode>
                <c:ptCount val="2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28-412C-8395-B449F4BA42A8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Graph!$A$2146:$A$2358</c:f>
              <c:numCache>
                <c:formatCode>General</c:formatCode>
                <c:ptCount val="213"/>
                <c:pt idx="0">
                  <c:v>2145</c:v>
                </c:pt>
                <c:pt idx="1">
                  <c:v>2146</c:v>
                </c:pt>
                <c:pt idx="2">
                  <c:v>2147</c:v>
                </c:pt>
                <c:pt idx="3">
                  <c:v>2148</c:v>
                </c:pt>
                <c:pt idx="4">
                  <c:v>2149</c:v>
                </c:pt>
                <c:pt idx="5">
                  <c:v>2150</c:v>
                </c:pt>
                <c:pt idx="6">
                  <c:v>2151</c:v>
                </c:pt>
                <c:pt idx="7">
                  <c:v>2152</c:v>
                </c:pt>
                <c:pt idx="8">
                  <c:v>2153</c:v>
                </c:pt>
                <c:pt idx="9">
                  <c:v>2154</c:v>
                </c:pt>
                <c:pt idx="10">
                  <c:v>2155</c:v>
                </c:pt>
                <c:pt idx="11">
                  <c:v>2156</c:v>
                </c:pt>
                <c:pt idx="12">
                  <c:v>2157</c:v>
                </c:pt>
                <c:pt idx="13">
                  <c:v>2158</c:v>
                </c:pt>
                <c:pt idx="14">
                  <c:v>2159</c:v>
                </c:pt>
                <c:pt idx="15">
                  <c:v>2160</c:v>
                </c:pt>
                <c:pt idx="16">
                  <c:v>2161</c:v>
                </c:pt>
                <c:pt idx="17">
                  <c:v>2162</c:v>
                </c:pt>
                <c:pt idx="18">
                  <c:v>2163</c:v>
                </c:pt>
                <c:pt idx="19">
                  <c:v>2164</c:v>
                </c:pt>
                <c:pt idx="20">
                  <c:v>2165</c:v>
                </c:pt>
                <c:pt idx="21">
                  <c:v>2166</c:v>
                </c:pt>
                <c:pt idx="22">
                  <c:v>2167</c:v>
                </c:pt>
                <c:pt idx="23">
                  <c:v>2168</c:v>
                </c:pt>
                <c:pt idx="24">
                  <c:v>2169</c:v>
                </c:pt>
                <c:pt idx="25">
                  <c:v>2170</c:v>
                </c:pt>
                <c:pt idx="26">
                  <c:v>2171</c:v>
                </c:pt>
                <c:pt idx="27">
                  <c:v>2172</c:v>
                </c:pt>
                <c:pt idx="28">
                  <c:v>2173</c:v>
                </c:pt>
                <c:pt idx="29">
                  <c:v>2174</c:v>
                </c:pt>
                <c:pt idx="30">
                  <c:v>2175</c:v>
                </c:pt>
                <c:pt idx="31">
                  <c:v>2176</c:v>
                </c:pt>
                <c:pt idx="32">
                  <c:v>2177</c:v>
                </c:pt>
                <c:pt idx="33">
                  <c:v>2178</c:v>
                </c:pt>
                <c:pt idx="34">
                  <c:v>2179</c:v>
                </c:pt>
                <c:pt idx="35">
                  <c:v>2180</c:v>
                </c:pt>
                <c:pt idx="36">
                  <c:v>2181</c:v>
                </c:pt>
                <c:pt idx="37">
                  <c:v>2182</c:v>
                </c:pt>
                <c:pt idx="38">
                  <c:v>2183</c:v>
                </c:pt>
                <c:pt idx="39">
                  <c:v>2184</c:v>
                </c:pt>
                <c:pt idx="40">
                  <c:v>2185</c:v>
                </c:pt>
                <c:pt idx="41">
                  <c:v>2186</c:v>
                </c:pt>
                <c:pt idx="42">
                  <c:v>2187</c:v>
                </c:pt>
                <c:pt idx="43">
                  <c:v>2188</c:v>
                </c:pt>
                <c:pt idx="44">
                  <c:v>2189</c:v>
                </c:pt>
                <c:pt idx="45">
                  <c:v>2190</c:v>
                </c:pt>
                <c:pt idx="46">
                  <c:v>2191</c:v>
                </c:pt>
                <c:pt idx="47">
                  <c:v>2192</c:v>
                </c:pt>
                <c:pt idx="48">
                  <c:v>2193</c:v>
                </c:pt>
                <c:pt idx="49">
                  <c:v>2194</c:v>
                </c:pt>
                <c:pt idx="50">
                  <c:v>2195</c:v>
                </c:pt>
                <c:pt idx="51">
                  <c:v>2196</c:v>
                </c:pt>
                <c:pt idx="52">
                  <c:v>2197</c:v>
                </c:pt>
                <c:pt idx="53">
                  <c:v>2198</c:v>
                </c:pt>
                <c:pt idx="54">
                  <c:v>2199</c:v>
                </c:pt>
                <c:pt idx="55">
                  <c:v>2200</c:v>
                </c:pt>
                <c:pt idx="56">
                  <c:v>2201</c:v>
                </c:pt>
                <c:pt idx="57">
                  <c:v>2202</c:v>
                </c:pt>
                <c:pt idx="58">
                  <c:v>2203</c:v>
                </c:pt>
                <c:pt idx="59">
                  <c:v>2204</c:v>
                </c:pt>
                <c:pt idx="60">
                  <c:v>2205</c:v>
                </c:pt>
                <c:pt idx="61">
                  <c:v>2206</c:v>
                </c:pt>
                <c:pt idx="62">
                  <c:v>2207</c:v>
                </c:pt>
                <c:pt idx="63">
                  <c:v>2208</c:v>
                </c:pt>
                <c:pt idx="64">
                  <c:v>2209</c:v>
                </c:pt>
                <c:pt idx="65">
                  <c:v>2210</c:v>
                </c:pt>
                <c:pt idx="66">
                  <c:v>2211</c:v>
                </c:pt>
                <c:pt idx="67">
                  <c:v>2212</c:v>
                </c:pt>
                <c:pt idx="68">
                  <c:v>2213</c:v>
                </c:pt>
                <c:pt idx="69">
                  <c:v>2214</c:v>
                </c:pt>
                <c:pt idx="70">
                  <c:v>2215</c:v>
                </c:pt>
                <c:pt idx="71">
                  <c:v>2216</c:v>
                </c:pt>
                <c:pt idx="72">
                  <c:v>2217</c:v>
                </c:pt>
                <c:pt idx="73">
                  <c:v>2218</c:v>
                </c:pt>
                <c:pt idx="74">
                  <c:v>2219</c:v>
                </c:pt>
                <c:pt idx="75">
                  <c:v>2220</c:v>
                </c:pt>
                <c:pt idx="76">
                  <c:v>2221</c:v>
                </c:pt>
                <c:pt idx="77">
                  <c:v>2222</c:v>
                </c:pt>
                <c:pt idx="78">
                  <c:v>2223</c:v>
                </c:pt>
                <c:pt idx="79">
                  <c:v>2224</c:v>
                </c:pt>
                <c:pt idx="80">
                  <c:v>2225</c:v>
                </c:pt>
                <c:pt idx="81">
                  <c:v>2226</c:v>
                </c:pt>
                <c:pt idx="82">
                  <c:v>2227</c:v>
                </c:pt>
                <c:pt idx="83">
                  <c:v>2228</c:v>
                </c:pt>
                <c:pt idx="84">
                  <c:v>2229</c:v>
                </c:pt>
                <c:pt idx="85">
                  <c:v>2230</c:v>
                </c:pt>
                <c:pt idx="86">
                  <c:v>2231</c:v>
                </c:pt>
                <c:pt idx="87">
                  <c:v>2232</c:v>
                </c:pt>
                <c:pt idx="88">
                  <c:v>2233</c:v>
                </c:pt>
                <c:pt idx="89">
                  <c:v>2234</c:v>
                </c:pt>
                <c:pt idx="90">
                  <c:v>2235</c:v>
                </c:pt>
                <c:pt idx="91">
                  <c:v>2236</c:v>
                </c:pt>
                <c:pt idx="92">
                  <c:v>2237</c:v>
                </c:pt>
                <c:pt idx="93">
                  <c:v>2238</c:v>
                </c:pt>
                <c:pt idx="94">
                  <c:v>2239</c:v>
                </c:pt>
                <c:pt idx="95">
                  <c:v>2240</c:v>
                </c:pt>
                <c:pt idx="96">
                  <c:v>2241</c:v>
                </c:pt>
                <c:pt idx="97">
                  <c:v>2242</c:v>
                </c:pt>
                <c:pt idx="98">
                  <c:v>2243</c:v>
                </c:pt>
                <c:pt idx="99">
                  <c:v>2244</c:v>
                </c:pt>
                <c:pt idx="100">
                  <c:v>2245</c:v>
                </c:pt>
                <c:pt idx="101">
                  <c:v>2246</c:v>
                </c:pt>
                <c:pt idx="102">
                  <c:v>2247</c:v>
                </c:pt>
                <c:pt idx="103">
                  <c:v>2248</c:v>
                </c:pt>
                <c:pt idx="104">
                  <c:v>2249</c:v>
                </c:pt>
                <c:pt idx="105">
                  <c:v>2250</c:v>
                </c:pt>
                <c:pt idx="106">
                  <c:v>2251</c:v>
                </c:pt>
                <c:pt idx="107">
                  <c:v>2252</c:v>
                </c:pt>
                <c:pt idx="108">
                  <c:v>2253</c:v>
                </c:pt>
                <c:pt idx="109">
                  <c:v>2254</c:v>
                </c:pt>
                <c:pt idx="110">
                  <c:v>2255</c:v>
                </c:pt>
                <c:pt idx="111">
                  <c:v>2256</c:v>
                </c:pt>
                <c:pt idx="112">
                  <c:v>2257</c:v>
                </c:pt>
                <c:pt idx="113">
                  <c:v>2258</c:v>
                </c:pt>
                <c:pt idx="114">
                  <c:v>2259</c:v>
                </c:pt>
                <c:pt idx="115">
                  <c:v>2260</c:v>
                </c:pt>
                <c:pt idx="116">
                  <c:v>2261</c:v>
                </c:pt>
                <c:pt idx="117">
                  <c:v>2262</c:v>
                </c:pt>
                <c:pt idx="118">
                  <c:v>2263</c:v>
                </c:pt>
                <c:pt idx="119">
                  <c:v>2264</c:v>
                </c:pt>
                <c:pt idx="120">
                  <c:v>2265</c:v>
                </c:pt>
                <c:pt idx="121">
                  <c:v>2266</c:v>
                </c:pt>
                <c:pt idx="122">
                  <c:v>2267</c:v>
                </c:pt>
                <c:pt idx="123">
                  <c:v>2268</c:v>
                </c:pt>
                <c:pt idx="124">
                  <c:v>2269</c:v>
                </c:pt>
                <c:pt idx="125">
                  <c:v>2270</c:v>
                </c:pt>
                <c:pt idx="126">
                  <c:v>2271</c:v>
                </c:pt>
                <c:pt idx="127">
                  <c:v>2272</c:v>
                </c:pt>
                <c:pt idx="128">
                  <c:v>2273</c:v>
                </c:pt>
                <c:pt idx="129">
                  <c:v>2274</c:v>
                </c:pt>
                <c:pt idx="130">
                  <c:v>2275</c:v>
                </c:pt>
                <c:pt idx="131">
                  <c:v>2276</c:v>
                </c:pt>
                <c:pt idx="132">
                  <c:v>2277</c:v>
                </c:pt>
                <c:pt idx="133">
                  <c:v>2278</c:v>
                </c:pt>
                <c:pt idx="134">
                  <c:v>2279</c:v>
                </c:pt>
                <c:pt idx="135">
                  <c:v>2280</c:v>
                </c:pt>
                <c:pt idx="136">
                  <c:v>2281</c:v>
                </c:pt>
                <c:pt idx="137">
                  <c:v>2282</c:v>
                </c:pt>
                <c:pt idx="138">
                  <c:v>2283</c:v>
                </c:pt>
                <c:pt idx="139">
                  <c:v>2284</c:v>
                </c:pt>
                <c:pt idx="140">
                  <c:v>2285</c:v>
                </c:pt>
                <c:pt idx="141">
                  <c:v>2286</c:v>
                </c:pt>
                <c:pt idx="142">
                  <c:v>2287</c:v>
                </c:pt>
                <c:pt idx="143">
                  <c:v>2288</c:v>
                </c:pt>
                <c:pt idx="144">
                  <c:v>2289</c:v>
                </c:pt>
                <c:pt idx="145">
                  <c:v>2290</c:v>
                </c:pt>
                <c:pt idx="146">
                  <c:v>2291</c:v>
                </c:pt>
                <c:pt idx="147">
                  <c:v>2292</c:v>
                </c:pt>
                <c:pt idx="148">
                  <c:v>2293</c:v>
                </c:pt>
                <c:pt idx="149">
                  <c:v>2294</c:v>
                </c:pt>
                <c:pt idx="150">
                  <c:v>2295</c:v>
                </c:pt>
                <c:pt idx="151">
                  <c:v>2296</c:v>
                </c:pt>
                <c:pt idx="152">
                  <c:v>2297</c:v>
                </c:pt>
                <c:pt idx="153">
                  <c:v>2298</c:v>
                </c:pt>
                <c:pt idx="154">
                  <c:v>2299</c:v>
                </c:pt>
                <c:pt idx="155">
                  <c:v>2300</c:v>
                </c:pt>
                <c:pt idx="156">
                  <c:v>2301</c:v>
                </c:pt>
                <c:pt idx="157">
                  <c:v>2302</c:v>
                </c:pt>
                <c:pt idx="158">
                  <c:v>2303</c:v>
                </c:pt>
                <c:pt idx="159">
                  <c:v>2304</c:v>
                </c:pt>
                <c:pt idx="160">
                  <c:v>2305</c:v>
                </c:pt>
                <c:pt idx="161">
                  <c:v>2306</c:v>
                </c:pt>
                <c:pt idx="162">
                  <c:v>2307</c:v>
                </c:pt>
                <c:pt idx="163">
                  <c:v>2308</c:v>
                </c:pt>
                <c:pt idx="164">
                  <c:v>2309</c:v>
                </c:pt>
                <c:pt idx="165">
                  <c:v>2310</c:v>
                </c:pt>
                <c:pt idx="166">
                  <c:v>2311</c:v>
                </c:pt>
                <c:pt idx="167">
                  <c:v>2312</c:v>
                </c:pt>
                <c:pt idx="168">
                  <c:v>2313</c:v>
                </c:pt>
                <c:pt idx="169">
                  <c:v>2314</c:v>
                </c:pt>
                <c:pt idx="170">
                  <c:v>2315</c:v>
                </c:pt>
                <c:pt idx="171">
                  <c:v>2316</c:v>
                </c:pt>
                <c:pt idx="172">
                  <c:v>2317</c:v>
                </c:pt>
                <c:pt idx="173">
                  <c:v>2318</c:v>
                </c:pt>
                <c:pt idx="174">
                  <c:v>2319</c:v>
                </c:pt>
                <c:pt idx="175">
                  <c:v>2320</c:v>
                </c:pt>
                <c:pt idx="176">
                  <c:v>2321</c:v>
                </c:pt>
                <c:pt idx="177">
                  <c:v>2322</c:v>
                </c:pt>
                <c:pt idx="178">
                  <c:v>2323</c:v>
                </c:pt>
                <c:pt idx="179">
                  <c:v>2324</c:v>
                </c:pt>
                <c:pt idx="180">
                  <c:v>2325</c:v>
                </c:pt>
                <c:pt idx="181">
                  <c:v>2326</c:v>
                </c:pt>
                <c:pt idx="182">
                  <c:v>2327</c:v>
                </c:pt>
                <c:pt idx="183">
                  <c:v>2328</c:v>
                </c:pt>
                <c:pt idx="184">
                  <c:v>2329</c:v>
                </c:pt>
                <c:pt idx="185">
                  <c:v>2330</c:v>
                </c:pt>
                <c:pt idx="186">
                  <c:v>2331</c:v>
                </c:pt>
                <c:pt idx="187">
                  <c:v>2332</c:v>
                </c:pt>
                <c:pt idx="188">
                  <c:v>2333</c:v>
                </c:pt>
                <c:pt idx="189">
                  <c:v>2334</c:v>
                </c:pt>
                <c:pt idx="190">
                  <c:v>2335</c:v>
                </c:pt>
                <c:pt idx="191">
                  <c:v>2336</c:v>
                </c:pt>
                <c:pt idx="192">
                  <c:v>2337</c:v>
                </c:pt>
                <c:pt idx="193">
                  <c:v>2338</c:v>
                </c:pt>
                <c:pt idx="194">
                  <c:v>2339</c:v>
                </c:pt>
                <c:pt idx="195">
                  <c:v>2340</c:v>
                </c:pt>
                <c:pt idx="196">
                  <c:v>2341</c:v>
                </c:pt>
                <c:pt idx="197">
                  <c:v>2342</c:v>
                </c:pt>
                <c:pt idx="198">
                  <c:v>2343</c:v>
                </c:pt>
                <c:pt idx="199">
                  <c:v>2344</c:v>
                </c:pt>
                <c:pt idx="200">
                  <c:v>2345</c:v>
                </c:pt>
                <c:pt idx="201">
                  <c:v>2346</c:v>
                </c:pt>
                <c:pt idx="202">
                  <c:v>2347</c:v>
                </c:pt>
                <c:pt idx="203">
                  <c:v>2348</c:v>
                </c:pt>
                <c:pt idx="204">
                  <c:v>2349</c:v>
                </c:pt>
                <c:pt idx="205">
                  <c:v>2350</c:v>
                </c:pt>
                <c:pt idx="206">
                  <c:v>2351</c:v>
                </c:pt>
                <c:pt idx="207">
                  <c:v>2352</c:v>
                </c:pt>
                <c:pt idx="208">
                  <c:v>2353</c:v>
                </c:pt>
                <c:pt idx="209">
                  <c:v>2354</c:v>
                </c:pt>
                <c:pt idx="210">
                  <c:v>2355</c:v>
                </c:pt>
                <c:pt idx="211">
                  <c:v>2356</c:v>
                </c:pt>
                <c:pt idx="212">
                  <c:v>2357</c:v>
                </c:pt>
              </c:numCache>
            </c:numRef>
          </c:xVal>
          <c:yVal>
            <c:numRef>
              <c:f>Graph!$C$2147:$C$2357</c:f>
              <c:numCache>
                <c:formatCode>General</c:formatCode>
                <c:ptCount val="211"/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28-412C-8395-B449F4BA42A8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Graph!$A$2146:$A$2358</c:f>
              <c:numCache>
                <c:formatCode>General</c:formatCode>
                <c:ptCount val="213"/>
                <c:pt idx="0">
                  <c:v>2145</c:v>
                </c:pt>
                <c:pt idx="1">
                  <c:v>2146</c:v>
                </c:pt>
                <c:pt idx="2">
                  <c:v>2147</c:v>
                </c:pt>
                <c:pt idx="3">
                  <c:v>2148</c:v>
                </c:pt>
                <c:pt idx="4">
                  <c:v>2149</c:v>
                </c:pt>
                <c:pt idx="5">
                  <c:v>2150</c:v>
                </c:pt>
                <c:pt idx="6">
                  <c:v>2151</c:v>
                </c:pt>
                <c:pt idx="7">
                  <c:v>2152</c:v>
                </c:pt>
                <c:pt idx="8">
                  <c:v>2153</c:v>
                </c:pt>
                <c:pt idx="9">
                  <c:v>2154</c:v>
                </c:pt>
                <c:pt idx="10">
                  <c:v>2155</c:v>
                </c:pt>
                <c:pt idx="11">
                  <c:v>2156</c:v>
                </c:pt>
                <c:pt idx="12">
                  <c:v>2157</c:v>
                </c:pt>
                <c:pt idx="13">
                  <c:v>2158</c:v>
                </c:pt>
                <c:pt idx="14">
                  <c:v>2159</c:v>
                </c:pt>
                <c:pt idx="15">
                  <c:v>2160</c:v>
                </c:pt>
                <c:pt idx="16">
                  <c:v>2161</c:v>
                </c:pt>
                <c:pt idx="17">
                  <c:v>2162</c:v>
                </c:pt>
                <c:pt idx="18">
                  <c:v>2163</c:v>
                </c:pt>
                <c:pt idx="19">
                  <c:v>2164</c:v>
                </c:pt>
                <c:pt idx="20">
                  <c:v>2165</c:v>
                </c:pt>
                <c:pt idx="21">
                  <c:v>2166</c:v>
                </c:pt>
                <c:pt idx="22">
                  <c:v>2167</c:v>
                </c:pt>
                <c:pt idx="23">
                  <c:v>2168</c:v>
                </c:pt>
                <c:pt idx="24">
                  <c:v>2169</c:v>
                </c:pt>
                <c:pt idx="25">
                  <c:v>2170</c:v>
                </c:pt>
                <c:pt idx="26">
                  <c:v>2171</c:v>
                </c:pt>
                <c:pt idx="27">
                  <c:v>2172</c:v>
                </c:pt>
                <c:pt idx="28">
                  <c:v>2173</c:v>
                </c:pt>
                <c:pt idx="29">
                  <c:v>2174</c:v>
                </c:pt>
                <c:pt idx="30">
                  <c:v>2175</c:v>
                </c:pt>
                <c:pt idx="31">
                  <c:v>2176</c:v>
                </c:pt>
                <c:pt idx="32">
                  <c:v>2177</c:v>
                </c:pt>
                <c:pt idx="33">
                  <c:v>2178</c:v>
                </c:pt>
                <c:pt idx="34">
                  <c:v>2179</c:v>
                </c:pt>
                <c:pt idx="35">
                  <c:v>2180</c:v>
                </c:pt>
                <c:pt idx="36">
                  <c:v>2181</c:v>
                </c:pt>
                <c:pt idx="37">
                  <c:v>2182</c:v>
                </c:pt>
                <c:pt idx="38">
                  <c:v>2183</c:v>
                </c:pt>
                <c:pt idx="39">
                  <c:v>2184</c:v>
                </c:pt>
                <c:pt idx="40">
                  <c:v>2185</c:v>
                </c:pt>
                <c:pt idx="41">
                  <c:v>2186</c:v>
                </c:pt>
                <c:pt idx="42">
                  <c:v>2187</c:v>
                </c:pt>
                <c:pt idx="43">
                  <c:v>2188</c:v>
                </c:pt>
                <c:pt idx="44">
                  <c:v>2189</c:v>
                </c:pt>
                <c:pt idx="45">
                  <c:v>2190</c:v>
                </c:pt>
                <c:pt idx="46">
                  <c:v>2191</c:v>
                </c:pt>
                <c:pt idx="47">
                  <c:v>2192</c:v>
                </c:pt>
                <c:pt idx="48">
                  <c:v>2193</c:v>
                </c:pt>
                <c:pt idx="49">
                  <c:v>2194</c:v>
                </c:pt>
                <c:pt idx="50">
                  <c:v>2195</c:v>
                </c:pt>
                <c:pt idx="51">
                  <c:v>2196</c:v>
                </c:pt>
                <c:pt idx="52">
                  <c:v>2197</c:v>
                </c:pt>
                <c:pt idx="53">
                  <c:v>2198</c:v>
                </c:pt>
                <c:pt idx="54">
                  <c:v>2199</c:v>
                </c:pt>
                <c:pt idx="55">
                  <c:v>2200</c:v>
                </c:pt>
                <c:pt idx="56">
                  <c:v>2201</c:v>
                </c:pt>
                <c:pt idx="57">
                  <c:v>2202</c:v>
                </c:pt>
                <c:pt idx="58">
                  <c:v>2203</c:v>
                </c:pt>
                <c:pt idx="59">
                  <c:v>2204</c:v>
                </c:pt>
                <c:pt idx="60">
                  <c:v>2205</c:v>
                </c:pt>
                <c:pt idx="61">
                  <c:v>2206</c:v>
                </c:pt>
                <c:pt idx="62">
                  <c:v>2207</c:v>
                </c:pt>
                <c:pt idx="63">
                  <c:v>2208</c:v>
                </c:pt>
                <c:pt idx="64">
                  <c:v>2209</c:v>
                </c:pt>
                <c:pt idx="65">
                  <c:v>2210</c:v>
                </c:pt>
                <c:pt idx="66">
                  <c:v>2211</c:v>
                </c:pt>
                <c:pt idx="67">
                  <c:v>2212</c:v>
                </c:pt>
                <c:pt idx="68">
                  <c:v>2213</c:v>
                </c:pt>
                <c:pt idx="69">
                  <c:v>2214</c:v>
                </c:pt>
                <c:pt idx="70">
                  <c:v>2215</c:v>
                </c:pt>
                <c:pt idx="71">
                  <c:v>2216</c:v>
                </c:pt>
                <c:pt idx="72">
                  <c:v>2217</c:v>
                </c:pt>
                <c:pt idx="73">
                  <c:v>2218</c:v>
                </c:pt>
                <c:pt idx="74">
                  <c:v>2219</c:v>
                </c:pt>
                <c:pt idx="75">
                  <c:v>2220</c:v>
                </c:pt>
                <c:pt idx="76">
                  <c:v>2221</c:v>
                </c:pt>
                <c:pt idx="77">
                  <c:v>2222</c:v>
                </c:pt>
                <c:pt idx="78">
                  <c:v>2223</c:v>
                </c:pt>
                <c:pt idx="79">
                  <c:v>2224</c:v>
                </c:pt>
                <c:pt idx="80">
                  <c:v>2225</c:v>
                </c:pt>
                <c:pt idx="81">
                  <c:v>2226</c:v>
                </c:pt>
                <c:pt idx="82">
                  <c:v>2227</c:v>
                </c:pt>
                <c:pt idx="83">
                  <c:v>2228</c:v>
                </c:pt>
                <c:pt idx="84">
                  <c:v>2229</c:v>
                </c:pt>
                <c:pt idx="85">
                  <c:v>2230</c:v>
                </c:pt>
                <c:pt idx="86">
                  <c:v>2231</c:v>
                </c:pt>
                <c:pt idx="87">
                  <c:v>2232</c:v>
                </c:pt>
                <c:pt idx="88">
                  <c:v>2233</c:v>
                </c:pt>
                <c:pt idx="89">
                  <c:v>2234</c:v>
                </c:pt>
                <c:pt idx="90">
                  <c:v>2235</c:v>
                </c:pt>
                <c:pt idx="91">
                  <c:v>2236</c:v>
                </c:pt>
                <c:pt idx="92">
                  <c:v>2237</c:v>
                </c:pt>
                <c:pt idx="93">
                  <c:v>2238</c:v>
                </c:pt>
                <c:pt idx="94">
                  <c:v>2239</c:v>
                </c:pt>
                <c:pt idx="95">
                  <c:v>2240</c:v>
                </c:pt>
                <c:pt idx="96">
                  <c:v>2241</c:v>
                </c:pt>
                <c:pt idx="97">
                  <c:v>2242</c:v>
                </c:pt>
                <c:pt idx="98">
                  <c:v>2243</c:v>
                </c:pt>
                <c:pt idx="99">
                  <c:v>2244</c:v>
                </c:pt>
                <c:pt idx="100">
                  <c:v>2245</c:v>
                </c:pt>
                <c:pt idx="101">
                  <c:v>2246</c:v>
                </c:pt>
                <c:pt idx="102">
                  <c:v>2247</c:v>
                </c:pt>
                <c:pt idx="103">
                  <c:v>2248</c:v>
                </c:pt>
                <c:pt idx="104">
                  <c:v>2249</c:v>
                </c:pt>
                <c:pt idx="105">
                  <c:v>2250</c:v>
                </c:pt>
                <c:pt idx="106">
                  <c:v>2251</c:v>
                </c:pt>
                <c:pt idx="107">
                  <c:v>2252</c:v>
                </c:pt>
                <c:pt idx="108">
                  <c:v>2253</c:v>
                </c:pt>
                <c:pt idx="109">
                  <c:v>2254</c:v>
                </c:pt>
                <c:pt idx="110">
                  <c:v>2255</c:v>
                </c:pt>
                <c:pt idx="111">
                  <c:v>2256</c:v>
                </c:pt>
                <c:pt idx="112">
                  <c:v>2257</c:v>
                </c:pt>
                <c:pt idx="113">
                  <c:v>2258</c:v>
                </c:pt>
                <c:pt idx="114">
                  <c:v>2259</c:v>
                </c:pt>
                <c:pt idx="115">
                  <c:v>2260</c:v>
                </c:pt>
                <c:pt idx="116">
                  <c:v>2261</c:v>
                </c:pt>
                <c:pt idx="117">
                  <c:v>2262</c:v>
                </c:pt>
                <c:pt idx="118">
                  <c:v>2263</c:v>
                </c:pt>
                <c:pt idx="119">
                  <c:v>2264</c:v>
                </c:pt>
                <c:pt idx="120">
                  <c:v>2265</c:v>
                </c:pt>
                <c:pt idx="121">
                  <c:v>2266</c:v>
                </c:pt>
                <c:pt idx="122">
                  <c:v>2267</c:v>
                </c:pt>
                <c:pt idx="123">
                  <c:v>2268</c:v>
                </c:pt>
                <c:pt idx="124">
                  <c:v>2269</c:v>
                </c:pt>
                <c:pt idx="125">
                  <c:v>2270</c:v>
                </c:pt>
                <c:pt idx="126">
                  <c:v>2271</c:v>
                </c:pt>
                <c:pt idx="127">
                  <c:v>2272</c:v>
                </c:pt>
                <c:pt idx="128">
                  <c:v>2273</c:v>
                </c:pt>
                <c:pt idx="129">
                  <c:v>2274</c:v>
                </c:pt>
                <c:pt idx="130">
                  <c:v>2275</c:v>
                </c:pt>
                <c:pt idx="131">
                  <c:v>2276</c:v>
                </c:pt>
                <c:pt idx="132">
                  <c:v>2277</c:v>
                </c:pt>
                <c:pt idx="133">
                  <c:v>2278</c:v>
                </c:pt>
                <c:pt idx="134">
                  <c:v>2279</c:v>
                </c:pt>
                <c:pt idx="135">
                  <c:v>2280</c:v>
                </c:pt>
                <c:pt idx="136">
                  <c:v>2281</c:v>
                </c:pt>
                <c:pt idx="137">
                  <c:v>2282</c:v>
                </c:pt>
                <c:pt idx="138">
                  <c:v>2283</c:v>
                </c:pt>
                <c:pt idx="139">
                  <c:v>2284</c:v>
                </c:pt>
                <c:pt idx="140">
                  <c:v>2285</c:v>
                </c:pt>
                <c:pt idx="141">
                  <c:v>2286</c:v>
                </c:pt>
                <c:pt idx="142">
                  <c:v>2287</c:v>
                </c:pt>
                <c:pt idx="143">
                  <c:v>2288</c:v>
                </c:pt>
                <c:pt idx="144">
                  <c:v>2289</c:v>
                </c:pt>
                <c:pt idx="145">
                  <c:v>2290</c:v>
                </c:pt>
                <c:pt idx="146">
                  <c:v>2291</c:v>
                </c:pt>
                <c:pt idx="147">
                  <c:v>2292</c:v>
                </c:pt>
                <c:pt idx="148">
                  <c:v>2293</c:v>
                </c:pt>
                <c:pt idx="149">
                  <c:v>2294</c:v>
                </c:pt>
                <c:pt idx="150">
                  <c:v>2295</c:v>
                </c:pt>
                <c:pt idx="151">
                  <c:v>2296</c:v>
                </c:pt>
                <c:pt idx="152">
                  <c:v>2297</c:v>
                </c:pt>
                <c:pt idx="153">
                  <c:v>2298</c:v>
                </c:pt>
                <c:pt idx="154">
                  <c:v>2299</c:v>
                </c:pt>
                <c:pt idx="155">
                  <c:v>2300</c:v>
                </c:pt>
                <c:pt idx="156">
                  <c:v>2301</c:v>
                </c:pt>
                <c:pt idx="157">
                  <c:v>2302</c:v>
                </c:pt>
                <c:pt idx="158">
                  <c:v>2303</c:v>
                </c:pt>
                <c:pt idx="159">
                  <c:v>2304</c:v>
                </c:pt>
                <c:pt idx="160">
                  <c:v>2305</c:v>
                </c:pt>
                <c:pt idx="161">
                  <c:v>2306</c:v>
                </c:pt>
                <c:pt idx="162">
                  <c:v>2307</c:v>
                </c:pt>
                <c:pt idx="163">
                  <c:v>2308</c:v>
                </c:pt>
                <c:pt idx="164">
                  <c:v>2309</c:v>
                </c:pt>
                <c:pt idx="165">
                  <c:v>2310</c:v>
                </c:pt>
                <c:pt idx="166">
                  <c:v>2311</c:v>
                </c:pt>
                <c:pt idx="167">
                  <c:v>2312</c:v>
                </c:pt>
                <c:pt idx="168">
                  <c:v>2313</c:v>
                </c:pt>
                <c:pt idx="169">
                  <c:v>2314</c:v>
                </c:pt>
                <c:pt idx="170">
                  <c:v>2315</c:v>
                </c:pt>
                <c:pt idx="171">
                  <c:v>2316</c:v>
                </c:pt>
                <c:pt idx="172">
                  <c:v>2317</c:v>
                </c:pt>
                <c:pt idx="173">
                  <c:v>2318</c:v>
                </c:pt>
                <c:pt idx="174">
                  <c:v>2319</c:v>
                </c:pt>
                <c:pt idx="175">
                  <c:v>2320</c:v>
                </c:pt>
                <c:pt idx="176">
                  <c:v>2321</c:v>
                </c:pt>
                <c:pt idx="177">
                  <c:v>2322</c:v>
                </c:pt>
                <c:pt idx="178">
                  <c:v>2323</c:v>
                </c:pt>
                <c:pt idx="179">
                  <c:v>2324</c:v>
                </c:pt>
                <c:pt idx="180">
                  <c:v>2325</c:v>
                </c:pt>
                <c:pt idx="181">
                  <c:v>2326</c:v>
                </c:pt>
                <c:pt idx="182">
                  <c:v>2327</c:v>
                </c:pt>
                <c:pt idx="183">
                  <c:v>2328</c:v>
                </c:pt>
                <c:pt idx="184">
                  <c:v>2329</c:v>
                </c:pt>
                <c:pt idx="185">
                  <c:v>2330</c:v>
                </c:pt>
                <c:pt idx="186">
                  <c:v>2331</c:v>
                </c:pt>
                <c:pt idx="187">
                  <c:v>2332</c:v>
                </c:pt>
                <c:pt idx="188">
                  <c:v>2333</c:v>
                </c:pt>
                <c:pt idx="189">
                  <c:v>2334</c:v>
                </c:pt>
                <c:pt idx="190">
                  <c:v>2335</c:v>
                </c:pt>
                <c:pt idx="191">
                  <c:v>2336</c:v>
                </c:pt>
                <c:pt idx="192">
                  <c:v>2337</c:v>
                </c:pt>
                <c:pt idx="193">
                  <c:v>2338</c:v>
                </c:pt>
                <c:pt idx="194">
                  <c:v>2339</c:v>
                </c:pt>
                <c:pt idx="195">
                  <c:v>2340</c:v>
                </c:pt>
                <c:pt idx="196">
                  <c:v>2341</c:v>
                </c:pt>
                <c:pt idx="197">
                  <c:v>2342</c:v>
                </c:pt>
                <c:pt idx="198">
                  <c:v>2343</c:v>
                </c:pt>
                <c:pt idx="199">
                  <c:v>2344</c:v>
                </c:pt>
                <c:pt idx="200">
                  <c:v>2345</c:v>
                </c:pt>
                <c:pt idx="201">
                  <c:v>2346</c:v>
                </c:pt>
                <c:pt idx="202">
                  <c:v>2347</c:v>
                </c:pt>
                <c:pt idx="203">
                  <c:v>2348</c:v>
                </c:pt>
                <c:pt idx="204">
                  <c:v>2349</c:v>
                </c:pt>
                <c:pt idx="205">
                  <c:v>2350</c:v>
                </c:pt>
                <c:pt idx="206">
                  <c:v>2351</c:v>
                </c:pt>
                <c:pt idx="207">
                  <c:v>2352</c:v>
                </c:pt>
                <c:pt idx="208">
                  <c:v>2353</c:v>
                </c:pt>
                <c:pt idx="209">
                  <c:v>2354</c:v>
                </c:pt>
                <c:pt idx="210">
                  <c:v>2355</c:v>
                </c:pt>
                <c:pt idx="211">
                  <c:v>2356</c:v>
                </c:pt>
                <c:pt idx="212">
                  <c:v>2357</c:v>
                </c:pt>
              </c:numCache>
            </c:numRef>
          </c:xVal>
          <c:yVal>
            <c:numRef>
              <c:f>Graph!$E$2147:$E$2357</c:f>
              <c:numCache>
                <c:formatCode>General</c:formatCode>
                <c:ptCount val="211"/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28-412C-8395-B449F4BA42A8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Graph!$A$2146:$A$2358</c:f>
              <c:numCache>
                <c:formatCode>General</c:formatCode>
                <c:ptCount val="213"/>
                <c:pt idx="0">
                  <c:v>2145</c:v>
                </c:pt>
                <c:pt idx="1">
                  <c:v>2146</c:v>
                </c:pt>
                <c:pt idx="2">
                  <c:v>2147</c:v>
                </c:pt>
                <c:pt idx="3">
                  <c:v>2148</c:v>
                </c:pt>
                <c:pt idx="4">
                  <c:v>2149</c:v>
                </c:pt>
                <c:pt idx="5">
                  <c:v>2150</c:v>
                </c:pt>
                <c:pt idx="6">
                  <c:v>2151</c:v>
                </c:pt>
                <c:pt idx="7">
                  <c:v>2152</c:v>
                </c:pt>
                <c:pt idx="8">
                  <c:v>2153</c:v>
                </c:pt>
                <c:pt idx="9">
                  <c:v>2154</c:v>
                </c:pt>
                <c:pt idx="10">
                  <c:v>2155</c:v>
                </c:pt>
                <c:pt idx="11">
                  <c:v>2156</c:v>
                </c:pt>
                <c:pt idx="12">
                  <c:v>2157</c:v>
                </c:pt>
                <c:pt idx="13">
                  <c:v>2158</c:v>
                </c:pt>
                <c:pt idx="14">
                  <c:v>2159</c:v>
                </c:pt>
                <c:pt idx="15">
                  <c:v>2160</c:v>
                </c:pt>
                <c:pt idx="16">
                  <c:v>2161</c:v>
                </c:pt>
                <c:pt idx="17">
                  <c:v>2162</c:v>
                </c:pt>
                <c:pt idx="18">
                  <c:v>2163</c:v>
                </c:pt>
                <c:pt idx="19">
                  <c:v>2164</c:v>
                </c:pt>
                <c:pt idx="20">
                  <c:v>2165</c:v>
                </c:pt>
                <c:pt idx="21">
                  <c:v>2166</c:v>
                </c:pt>
                <c:pt idx="22">
                  <c:v>2167</c:v>
                </c:pt>
                <c:pt idx="23">
                  <c:v>2168</c:v>
                </c:pt>
                <c:pt idx="24">
                  <c:v>2169</c:v>
                </c:pt>
                <c:pt idx="25">
                  <c:v>2170</c:v>
                </c:pt>
                <c:pt idx="26">
                  <c:v>2171</c:v>
                </c:pt>
                <c:pt idx="27">
                  <c:v>2172</c:v>
                </c:pt>
                <c:pt idx="28">
                  <c:v>2173</c:v>
                </c:pt>
                <c:pt idx="29">
                  <c:v>2174</c:v>
                </c:pt>
                <c:pt idx="30">
                  <c:v>2175</c:v>
                </c:pt>
                <c:pt idx="31">
                  <c:v>2176</c:v>
                </c:pt>
                <c:pt idx="32">
                  <c:v>2177</c:v>
                </c:pt>
                <c:pt idx="33">
                  <c:v>2178</c:v>
                </c:pt>
                <c:pt idx="34">
                  <c:v>2179</c:v>
                </c:pt>
                <c:pt idx="35">
                  <c:v>2180</c:v>
                </c:pt>
                <c:pt idx="36">
                  <c:v>2181</c:v>
                </c:pt>
                <c:pt idx="37">
                  <c:v>2182</c:v>
                </c:pt>
                <c:pt idx="38">
                  <c:v>2183</c:v>
                </c:pt>
                <c:pt idx="39">
                  <c:v>2184</c:v>
                </c:pt>
                <c:pt idx="40">
                  <c:v>2185</c:v>
                </c:pt>
                <c:pt idx="41">
                  <c:v>2186</c:v>
                </c:pt>
                <c:pt idx="42">
                  <c:v>2187</c:v>
                </c:pt>
                <c:pt idx="43">
                  <c:v>2188</c:v>
                </c:pt>
                <c:pt idx="44">
                  <c:v>2189</c:v>
                </c:pt>
                <c:pt idx="45">
                  <c:v>2190</c:v>
                </c:pt>
                <c:pt idx="46">
                  <c:v>2191</c:v>
                </c:pt>
                <c:pt idx="47">
                  <c:v>2192</c:v>
                </c:pt>
                <c:pt idx="48">
                  <c:v>2193</c:v>
                </c:pt>
                <c:pt idx="49">
                  <c:v>2194</c:v>
                </c:pt>
                <c:pt idx="50">
                  <c:v>2195</c:v>
                </c:pt>
                <c:pt idx="51">
                  <c:v>2196</c:v>
                </c:pt>
                <c:pt idx="52">
                  <c:v>2197</c:v>
                </c:pt>
                <c:pt idx="53">
                  <c:v>2198</c:v>
                </c:pt>
                <c:pt idx="54">
                  <c:v>2199</c:v>
                </c:pt>
                <c:pt idx="55">
                  <c:v>2200</c:v>
                </c:pt>
                <c:pt idx="56">
                  <c:v>2201</c:v>
                </c:pt>
                <c:pt idx="57">
                  <c:v>2202</c:v>
                </c:pt>
                <c:pt idx="58">
                  <c:v>2203</c:v>
                </c:pt>
                <c:pt idx="59">
                  <c:v>2204</c:v>
                </c:pt>
                <c:pt idx="60">
                  <c:v>2205</c:v>
                </c:pt>
                <c:pt idx="61">
                  <c:v>2206</c:v>
                </c:pt>
                <c:pt idx="62">
                  <c:v>2207</c:v>
                </c:pt>
                <c:pt idx="63">
                  <c:v>2208</c:v>
                </c:pt>
                <c:pt idx="64">
                  <c:v>2209</c:v>
                </c:pt>
                <c:pt idx="65">
                  <c:v>2210</c:v>
                </c:pt>
                <c:pt idx="66">
                  <c:v>2211</c:v>
                </c:pt>
                <c:pt idx="67">
                  <c:v>2212</c:v>
                </c:pt>
                <c:pt idx="68">
                  <c:v>2213</c:v>
                </c:pt>
                <c:pt idx="69">
                  <c:v>2214</c:v>
                </c:pt>
                <c:pt idx="70">
                  <c:v>2215</c:v>
                </c:pt>
                <c:pt idx="71">
                  <c:v>2216</c:v>
                </c:pt>
                <c:pt idx="72">
                  <c:v>2217</c:v>
                </c:pt>
                <c:pt idx="73">
                  <c:v>2218</c:v>
                </c:pt>
                <c:pt idx="74">
                  <c:v>2219</c:v>
                </c:pt>
                <c:pt idx="75">
                  <c:v>2220</c:v>
                </c:pt>
                <c:pt idx="76">
                  <c:v>2221</c:v>
                </c:pt>
                <c:pt idx="77">
                  <c:v>2222</c:v>
                </c:pt>
                <c:pt idx="78">
                  <c:v>2223</c:v>
                </c:pt>
                <c:pt idx="79">
                  <c:v>2224</c:v>
                </c:pt>
                <c:pt idx="80">
                  <c:v>2225</c:v>
                </c:pt>
                <c:pt idx="81">
                  <c:v>2226</c:v>
                </c:pt>
                <c:pt idx="82">
                  <c:v>2227</c:v>
                </c:pt>
                <c:pt idx="83">
                  <c:v>2228</c:v>
                </c:pt>
                <c:pt idx="84">
                  <c:v>2229</c:v>
                </c:pt>
                <c:pt idx="85">
                  <c:v>2230</c:v>
                </c:pt>
                <c:pt idx="86">
                  <c:v>2231</c:v>
                </c:pt>
                <c:pt idx="87">
                  <c:v>2232</c:v>
                </c:pt>
                <c:pt idx="88">
                  <c:v>2233</c:v>
                </c:pt>
                <c:pt idx="89">
                  <c:v>2234</c:v>
                </c:pt>
                <c:pt idx="90">
                  <c:v>2235</c:v>
                </c:pt>
                <c:pt idx="91">
                  <c:v>2236</c:v>
                </c:pt>
                <c:pt idx="92">
                  <c:v>2237</c:v>
                </c:pt>
                <c:pt idx="93">
                  <c:v>2238</c:v>
                </c:pt>
                <c:pt idx="94">
                  <c:v>2239</c:v>
                </c:pt>
                <c:pt idx="95">
                  <c:v>2240</c:v>
                </c:pt>
                <c:pt idx="96">
                  <c:v>2241</c:v>
                </c:pt>
                <c:pt idx="97">
                  <c:v>2242</c:v>
                </c:pt>
                <c:pt idx="98">
                  <c:v>2243</c:v>
                </c:pt>
                <c:pt idx="99">
                  <c:v>2244</c:v>
                </c:pt>
                <c:pt idx="100">
                  <c:v>2245</c:v>
                </c:pt>
                <c:pt idx="101">
                  <c:v>2246</c:v>
                </c:pt>
                <c:pt idx="102">
                  <c:v>2247</c:v>
                </c:pt>
                <c:pt idx="103">
                  <c:v>2248</c:v>
                </c:pt>
                <c:pt idx="104">
                  <c:v>2249</c:v>
                </c:pt>
                <c:pt idx="105">
                  <c:v>2250</c:v>
                </c:pt>
                <c:pt idx="106">
                  <c:v>2251</c:v>
                </c:pt>
                <c:pt idx="107">
                  <c:v>2252</c:v>
                </c:pt>
                <c:pt idx="108">
                  <c:v>2253</c:v>
                </c:pt>
                <c:pt idx="109">
                  <c:v>2254</c:v>
                </c:pt>
                <c:pt idx="110">
                  <c:v>2255</c:v>
                </c:pt>
                <c:pt idx="111">
                  <c:v>2256</c:v>
                </c:pt>
                <c:pt idx="112">
                  <c:v>2257</c:v>
                </c:pt>
                <c:pt idx="113">
                  <c:v>2258</c:v>
                </c:pt>
                <c:pt idx="114">
                  <c:v>2259</c:v>
                </c:pt>
                <c:pt idx="115">
                  <c:v>2260</c:v>
                </c:pt>
                <c:pt idx="116">
                  <c:v>2261</c:v>
                </c:pt>
                <c:pt idx="117">
                  <c:v>2262</c:v>
                </c:pt>
                <c:pt idx="118">
                  <c:v>2263</c:v>
                </c:pt>
                <c:pt idx="119">
                  <c:v>2264</c:v>
                </c:pt>
                <c:pt idx="120">
                  <c:v>2265</c:v>
                </c:pt>
                <c:pt idx="121">
                  <c:v>2266</c:v>
                </c:pt>
                <c:pt idx="122">
                  <c:v>2267</c:v>
                </c:pt>
                <c:pt idx="123">
                  <c:v>2268</c:v>
                </c:pt>
                <c:pt idx="124">
                  <c:v>2269</c:v>
                </c:pt>
                <c:pt idx="125">
                  <c:v>2270</c:v>
                </c:pt>
                <c:pt idx="126">
                  <c:v>2271</c:v>
                </c:pt>
                <c:pt idx="127">
                  <c:v>2272</c:v>
                </c:pt>
                <c:pt idx="128">
                  <c:v>2273</c:v>
                </c:pt>
                <c:pt idx="129">
                  <c:v>2274</c:v>
                </c:pt>
                <c:pt idx="130">
                  <c:v>2275</c:v>
                </c:pt>
                <c:pt idx="131">
                  <c:v>2276</c:v>
                </c:pt>
                <c:pt idx="132">
                  <c:v>2277</c:v>
                </c:pt>
                <c:pt idx="133">
                  <c:v>2278</c:v>
                </c:pt>
                <c:pt idx="134">
                  <c:v>2279</c:v>
                </c:pt>
                <c:pt idx="135">
                  <c:v>2280</c:v>
                </c:pt>
                <c:pt idx="136">
                  <c:v>2281</c:v>
                </c:pt>
                <c:pt idx="137">
                  <c:v>2282</c:v>
                </c:pt>
                <c:pt idx="138">
                  <c:v>2283</c:v>
                </c:pt>
                <c:pt idx="139">
                  <c:v>2284</c:v>
                </c:pt>
                <c:pt idx="140">
                  <c:v>2285</c:v>
                </c:pt>
                <c:pt idx="141">
                  <c:v>2286</c:v>
                </c:pt>
                <c:pt idx="142">
                  <c:v>2287</c:v>
                </c:pt>
                <c:pt idx="143">
                  <c:v>2288</c:v>
                </c:pt>
                <c:pt idx="144">
                  <c:v>2289</c:v>
                </c:pt>
                <c:pt idx="145">
                  <c:v>2290</c:v>
                </c:pt>
                <c:pt idx="146">
                  <c:v>2291</c:v>
                </c:pt>
                <c:pt idx="147">
                  <c:v>2292</c:v>
                </c:pt>
                <c:pt idx="148">
                  <c:v>2293</c:v>
                </c:pt>
                <c:pt idx="149">
                  <c:v>2294</c:v>
                </c:pt>
                <c:pt idx="150">
                  <c:v>2295</c:v>
                </c:pt>
                <c:pt idx="151">
                  <c:v>2296</c:v>
                </c:pt>
                <c:pt idx="152">
                  <c:v>2297</c:v>
                </c:pt>
                <c:pt idx="153">
                  <c:v>2298</c:v>
                </c:pt>
                <c:pt idx="154">
                  <c:v>2299</c:v>
                </c:pt>
                <c:pt idx="155">
                  <c:v>2300</c:v>
                </c:pt>
                <c:pt idx="156">
                  <c:v>2301</c:v>
                </c:pt>
                <c:pt idx="157">
                  <c:v>2302</c:v>
                </c:pt>
                <c:pt idx="158">
                  <c:v>2303</c:v>
                </c:pt>
                <c:pt idx="159">
                  <c:v>2304</c:v>
                </c:pt>
                <c:pt idx="160">
                  <c:v>2305</c:v>
                </c:pt>
                <c:pt idx="161">
                  <c:v>2306</c:v>
                </c:pt>
                <c:pt idx="162">
                  <c:v>2307</c:v>
                </c:pt>
                <c:pt idx="163">
                  <c:v>2308</c:v>
                </c:pt>
                <c:pt idx="164">
                  <c:v>2309</c:v>
                </c:pt>
                <c:pt idx="165">
                  <c:v>2310</c:v>
                </c:pt>
                <c:pt idx="166">
                  <c:v>2311</c:v>
                </c:pt>
                <c:pt idx="167">
                  <c:v>2312</c:v>
                </c:pt>
                <c:pt idx="168">
                  <c:v>2313</c:v>
                </c:pt>
                <c:pt idx="169">
                  <c:v>2314</c:v>
                </c:pt>
                <c:pt idx="170">
                  <c:v>2315</c:v>
                </c:pt>
                <c:pt idx="171">
                  <c:v>2316</c:v>
                </c:pt>
                <c:pt idx="172">
                  <c:v>2317</c:v>
                </c:pt>
                <c:pt idx="173">
                  <c:v>2318</c:v>
                </c:pt>
                <c:pt idx="174">
                  <c:v>2319</c:v>
                </c:pt>
                <c:pt idx="175">
                  <c:v>2320</c:v>
                </c:pt>
                <c:pt idx="176">
                  <c:v>2321</c:v>
                </c:pt>
                <c:pt idx="177">
                  <c:v>2322</c:v>
                </c:pt>
                <c:pt idx="178">
                  <c:v>2323</c:v>
                </c:pt>
                <c:pt idx="179">
                  <c:v>2324</c:v>
                </c:pt>
                <c:pt idx="180">
                  <c:v>2325</c:v>
                </c:pt>
                <c:pt idx="181">
                  <c:v>2326</c:v>
                </c:pt>
                <c:pt idx="182">
                  <c:v>2327</c:v>
                </c:pt>
                <c:pt idx="183">
                  <c:v>2328</c:v>
                </c:pt>
                <c:pt idx="184">
                  <c:v>2329</c:v>
                </c:pt>
                <c:pt idx="185">
                  <c:v>2330</c:v>
                </c:pt>
                <c:pt idx="186">
                  <c:v>2331</c:v>
                </c:pt>
                <c:pt idx="187">
                  <c:v>2332</c:v>
                </c:pt>
                <c:pt idx="188">
                  <c:v>2333</c:v>
                </c:pt>
                <c:pt idx="189">
                  <c:v>2334</c:v>
                </c:pt>
                <c:pt idx="190">
                  <c:v>2335</c:v>
                </c:pt>
                <c:pt idx="191">
                  <c:v>2336</c:v>
                </c:pt>
                <c:pt idx="192">
                  <c:v>2337</c:v>
                </c:pt>
                <c:pt idx="193">
                  <c:v>2338</c:v>
                </c:pt>
                <c:pt idx="194">
                  <c:v>2339</c:v>
                </c:pt>
                <c:pt idx="195">
                  <c:v>2340</c:v>
                </c:pt>
                <c:pt idx="196">
                  <c:v>2341</c:v>
                </c:pt>
                <c:pt idx="197">
                  <c:v>2342</c:v>
                </c:pt>
                <c:pt idx="198">
                  <c:v>2343</c:v>
                </c:pt>
                <c:pt idx="199">
                  <c:v>2344</c:v>
                </c:pt>
                <c:pt idx="200">
                  <c:v>2345</c:v>
                </c:pt>
                <c:pt idx="201">
                  <c:v>2346</c:v>
                </c:pt>
                <c:pt idx="202">
                  <c:v>2347</c:v>
                </c:pt>
                <c:pt idx="203">
                  <c:v>2348</c:v>
                </c:pt>
                <c:pt idx="204">
                  <c:v>2349</c:v>
                </c:pt>
                <c:pt idx="205">
                  <c:v>2350</c:v>
                </c:pt>
                <c:pt idx="206">
                  <c:v>2351</c:v>
                </c:pt>
                <c:pt idx="207">
                  <c:v>2352</c:v>
                </c:pt>
                <c:pt idx="208">
                  <c:v>2353</c:v>
                </c:pt>
                <c:pt idx="209">
                  <c:v>2354</c:v>
                </c:pt>
                <c:pt idx="210">
                  <c:v>2355</c:v>
                </c:pt>
                <c:pt idx="211">
                  <c:v>2356</c:v>
                </c:pt>
                <c:pt idx="212">
                  <c:v>2357</c:v>
                </c:pt>
              </c:numCache>
            </c:numRef>
          </c:xVal>
          <c:yVal>
            <c:numRef>
              <c:f>Graph!$G$2147:$G$2357</c:f>
              <c:numCache>
                <c:formatCode>General</c:formatCode>
                <c:ptCount val="2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28-412C-8395-B449F4BA42A8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Graph!$A$2146:$A$2358</c:f>
              <c:numCache>
                <c:formatCode>General</c:formatCode>
                <c:ptCount val="213"/>
                <c:pt idx="0">
                  <c:v>2145</c:v>
                </c:pt>
                <c:pt idx="1">
                  <c:v>2146</c:v>
                </c:pt>
                <c:pt idx="2">
                  <c:v>2147</c:v>
                </c:pt>
                <c:pt idx="3">
                  <c:v>2148</c:v>
                </c:pt>
                <c:pt idx="4">
                  <c:v>2149</c:v>
                </c:pt>
                <c:pt idx="5">
                  <c:v>2150</c:v>
                </c:pt>
                <c:pt idx="6">
                  <c:v>2151</c:v>
                </c:pt>
                <c:pt idx="7">
                  <c:v>2152</c:v>
                </c:pt>
                <c:pt idx="8">
                  <c:v>2153</c:v>
                </c:pt>
                <c:pt idx="9">
                  <c:v>2154</c:v>
                </c:pt>
                <c:pt idx="10">
                  <c:v>2155</c:v>
                </c:pt>
                <c:pt idx="11">
                  <c:v>2156</c:v>
                </c:pt>
                <c:pt idx="12">
                  <c:v>2157</c:v>
                </c:pt>
                <c:pt idx="13">
                  <c:v>2158</c:v>
                </c:pt>
                <c:pt idx="14">
                  <c:v>2159</c:v>
                </c:pt>
                <c:pt idx="15">
                  <c:v>2160</c:v>
                </c:pt>
                <c:pt idx="16">
                  <c:v>2161</c:v>
                </c:pt>
                <c:pt idx="17">
                  <c:v>2162</c:v>
                </c:pt>
                <c:pt idx="18">
                  <c:v>2163</c:v>
                </c:pt>
                <c:pt idx="19">
                  <c:v>2164</c:v>
                </c:pt>
                <c:pt idx="20">
                  <c:v>2165</c:v>
                </c:pt>
                <c:pt idx="21">
                  <c:v>2166</c:v>
                </c:pt>
                <c:pt idx="22">
                  <c:v>2167</c:v>
                </c:pt>
                <c:pt idx="23">
                  <c:v>2168</c:v>
                </c:pt>
                <c:pt idx="24">
                  <c:v>2169</c:v>
                </c:pt>
                <c:pt idx="25">
                  <c:v>2170</c:v>
                </c:pt>
                <c:pt idx="26">
                  <c:v>2171</c:v>
                </c:pt>
                <c:pt idx="27">
                  <c:v>2172</c:v>
                </c:pt>
                <c:pt idx="28">
                  <c:v>2173</c:v>
                </c:pt>
                <c:pt idx="29">
                  <c:v>2174</c:v>
                </c:pt>
                <c:pt idx="30">
                  <c:v>2175</c:v>
                </c:pt>
                <c:pt idx="31">
                  <c:v>2176</c:v>
                </c:pt>
                <c:pt idx="32">
                  <c:v>2177</c:v>
                </c:pt>
                <c:pt idx="33">
                  <c:v>2178</c:v>
                </c:pt>
                <c:pt idx="34">
                  <c:v>2179</c:v>
                </c:pt>
                <c:pt idx="35">
                  <c:v>2180</c:v>
                </c:pt>
                <c:pt idx="36">
                  <c:v>2181</c:v>
                </c:pt>
                <c:pt idx="37">
                  <c:v>2182</c:v>
                </c:pt>
                <c:pt idx="38">
                  <c:v>2183</c:v>
                </c:pt>
                <c:pt idx="39">
                  <c:v>2184</c:v>
                </c:pt>
                <c:pt idx="40">
                  <c:v>2185</c:v>
                </c:pt>
                <c:pt idx="41">
                  <c:v>2186</c:v>
                </c:pt>
                <c:pt idx="42">
                  <c:v>2187</c:v>
                </c:pt>
                <c:pt idx="43">
                  <c:v>2188</c:v>
                </c:pt>
                <c:pt idx="44">
                  <c:v>2189</c:v>
                </c:pt>
                <c:pt idx="45">
                  <c:v>2190</c:v>
                </c:pt>
                <c:pt idx="46">
                  <c:v>2191</c:v>
                </c:pt>
                <c:pt idx="47">
                  <c:v>2192</c:v>
                </c:pt>
                <c:pt idx="48">
                  <c:v>2193</c:v>
                </c:pt>
                <c:pt idx="49">
                  <c:v>2194</c:v>
                </c:pt>
                <c:pt idx="50">
                  <c:v>2195</c:v>
                </c:pt>
                <c:pt idx="51">
                  <c:v>2196</c:v>
                </c:pt>
                <c:pt idx="52">
                  <c:v>2197</c:v>
                </c:pt>
                <c:pt idx="53">
                  <c:v>2198</c:v>
                </c:pt>
                <c:pt idx="54">
                  <c:v>2199</c:v>
                </c:pt>
                <c:pt idx="55">
                  <c:v>2200</c:v>
                </c:pt>
                <c:pt idx="56">
                  <c:v>2201</c:v>
                </c:pt>
                <c:pt idx="57">
                  <c:v>2202</c:v>
                </c:pt>
                <c:pt idx="58">
                  <c:v>2203</c:v>
                </c:pt>
                <c:pt idx="59">
                  <c:v>2204</c:v>
                </c:pt>
                <c:pt idx="60">
                  <c:v>2205</c:v>
                </c:pt>
                <c:pt idx="61">
                  <c:v>2206</c:v>
                </c:pt>
                <c:pt idx="62">
                  <c:v>2207</c:v>
                </c:pt>
                <c:pt idx="63">
                  <c:v>2208</c:v>
                </c:pt>
                <c:pt idx="64">
                  <c:v>2209</c:v>
                </c:pt>
                <c:pt idx="65">
                  <c:v>2210</c:v>
                </c:pt>
                <c:pt idx="66">
                  <c:v>2211</c:v>
                </c:pt>
                <c:pt idx="67">
                  <c:v>2212</c:v>
                </c:pt>
                <c:pt idx="68">
                  <c:v>2213</c:v>
                </c:pt>
                <c:pt idx="69">
                  <c:v>2214</c:v>
                </c:pt>
                <c:pt idx="70">
                  <c:v>2215</c:v>
                </c:pt>
                <c:pt idx="71">
                  <c:v>2216</c:v>
                </c:pt>
                <c:pt idx="72">
                  <c:v>2217</c:v>
                </c:pt>
                <c:pt idx="73">
                  <c:v>2218</c:v>
                </c:pt>
                <c:pt idx="74">
                  <c:v>2219</c:v>
                </c:pt>
                <c:pt idx="75">
                  <c:v>2220</c:v>
                </c:pt>
                <c:pt idx="76">
                  <c:v>2221</c:v>
                </c:pt>
                <c:pt idx="77">
                  <c:v>2222</c:v>
                </c:pt>
                <c:pt idx="78">
                  <c:v>2223</c:v>
                </c:pt>
                <c:pt idx="79">
                  <c:v>2224</c:v>
                </c:pt>
                <c:pt idx="80">
                  <c:v>2225</c:v>
                </c:pt>
                <c:pt idx="81">
                  <c:v>2226</c:v>
                </c:pt>
                <c:pt idx="82">
                  <c:v>2227</c:v>
                </c:pt>
                <c:pt idx="83">
                  <c:v>2228</c:v>
                </c:pt>
                <c:pt idx="84">
                  <c:v>2229</c:v>
                </c:pt>
                <c:pt idx="85">
                  <c:v>2230</c:v>
                </c:pt>
                <c:pt idx="86">
                  <c:v>2231</c:v>
                </c:pt>
                <c:pt idx="87">
                  <c:v>2232</c:v>
                </c:pt>
                <c:pt idx="88">
                  <c:v>2233</c:v>
                </c:pt>
                <c:pt idx="89">
                  <c:v>2234</c:v>
                </c:pt>
                <c:pt idx="90">
                  <c:v>2235</c:v>
                </c:pt>
                <c:pt idx="91">
                  <c:v>2236</c:v>
                </c:pt>
                <c:pt idx="92">
                  <c:v>2237</c:v>
                </c:pt>
                <c:pt idx="93">
                  <c:v>2238</c:v>
                </c:pt>
                <c:pt idx="94">
                  <c:v>2239</c:v>
                </c:pt>
                <c:pt idx="95">
                  <c:v>2240</c:v>
                </c:pt>
                <c:pt idx="96">
                  <c:v>2241</c:v>
                </c:pt>
                <c:pt idx="97">
                  <c:v>2242</c:v>
                </c:pt>
                <c:pt idx="98">
                  <c:v>2243</c:v>
                </c:pt>
                <c:pt idx="99">
                  <c:v>2244</c:v>
                </c:pt>
                <c:pt idx="100">
                  <c:v>2245</c:v>
                </c:pt>
                <c:pt idx="101">
                  <c:v>2246</c:v>
                </c:pt>
                <c:pt idx="102">
                  <c:v>2247</c:v>
                </c:pt>
                <c:pt idx="103">
                  <c:v>2248</c:v>
                </c:pt>
                <c:pt idx="104">
                  <c:v>2249</c:v>
                </c:pt>
                <c:pt idx="105">
                  <c:v>2250</c:v>
                </c:pt>
                <c:pt idx="106">
                  <c:v>2251</c:v>
                </c:pt>
                <c:pt idx="107">
                  <c:v>2252</c:v>
                </c:pt>
                <c:pt idx="108">
                  <c:v>2253</c:v>
                </c:pt>
                <c:pt idx="109">
                  <c:v>2254</c:v>
                </c:pt>
                <c:pt idx="110">
                  <c:v>2255</c:v>
                </c:pt>
                <c:pt idx="111">
                  <c:v>2256</c:v>
                </c:pt>
                <c:pt idx="112">
                  <c:v>2257</c:v>
                </c:pt>
                <c:pt idx="113">
                  <c:v>2258</c:v>
                </c:pt>
                <c:pt idx="114">
                  <c:v>2259</c:v>
                </c:pt>
                <c:pt idx="115">
                  <c:v>2260</c:v>
                </c:pt>
                <c:pt idx="116">
                  <c:v>2261</c:v>
                </c:pt>
                <c:pt idx="117">
                  <c:v>2262</c:v>
                </c:pt>
                <c:pt idx="118">
                  <c:v>2263</c:v>
                </c:pt>
                <c:pt idx="119">
                  <c:v>2264</c:v>
                </c:pt>
                <c:pt idx="120">
                  <c:v>2265</c:v>
                </c:pt>
                <c:pt idx="121">
                  <c:v>2266</c:v>
                </c:pt>
                <c:pt idx="122">
                  <c:v>2267</c:v>
                </c:pt>
                <c:pt idx="123">
                  <c:v>2268</c:v>
                </c:pt>
                <c:pt idx="124">
                  <c:v>2269</c:v>
                </c:pt>
                <c:pt idx="125">
                  <c:v>2270</c:v>
                </c:pt>
                <c:pt idx="126">
                  <c:v>2271</c:v>
                </c:pt>
                <c:pt idx="127">
                  <c:v>2272</c:v>
                </c:pt>
                <c:pt idx="128">
                  <c:v>2273</c:v>
                </c:pt>
                <c:pt idx="129">
                  <c:v>2274</c:v>
                </c:pt>
                <c:pt idx="130">
                  <c:v>2275</c:v>
                </c:pt>
                <c:pt idx="131">
                  <c:v>2276</c:v>
                </c:pt>
                <c:pt idx="132">
                  <c:v>2277</c:v>
                </c:pt>
                <c:pt idx="133">
                  <c:v>2278</c:v>
                </c:pt>
                <c:pt idx="134">
                  <c:v>2279</c:v>
                </c:pt>
                <c:pt idx="135">
                  <c:v>2280</c:v>
                </c:pt>
                <c:pt idx="136">
                  <c:v>2281</c:v>
                </c:pt>
                <c:pt idx="137">
                  <c:v>2282</c:v>
                </c:pt>
                <c:pt idx="138">
                  <c:v>2283</c:v>
                </c:pt>
                <c:pt idx="139">
                  <c:v>2284</c:v>
                </c:pt>
                <c:pt idx="140">
                  <c:v>2285</c:v>
                </c:pt>
                <c:pt idx="141">
                  <c:v>2286</c:v>
                </c:pt>
                <c:pt idx="142">
                  <c:v>2287</c:v>
                </c:pt>
                <c:pt idx="143">
                  <c:v>2288</c:v>
                </c:pt>
                <c:pt idx="144">
                  <c:v>2289</c:v>
                </c:pt>
                <c:pt idx="145">
                  <c:v>2290</c:v>
                </c:pt>
                <c:pt idx="146">
                  <c:v>2291</c:v>
                </c:pt>
                <c:pt idx="147">
                  <c:v>2292</c:v>
                </c:pt>
                <c:pt idx="148">
                  <c:v>2293</c:v>
                </c:pt>
                <c:pt idx="149">
                  <c:v>2294</c:v>
                </c:pt>
                <c:pt idx="150">
                  <c:v>2295</c:v>
                </c:pt>
                <c:pt idx="151">
                  <c:v>2296</c:v>
                </c:pt>
                <c:pt idx="152">
                  <c:v>2297</c:v>
                </c:pt>
                <c:pt idx="153">
                  <c:v>2298</c:v>
                </c:pt>
                <c:pt idx="154">
                  <c:v>2299</c:v>
                </c:pt>
                <c:pt idx="155">
                  <c:v>2300</c:v>
                </c:pt>
                <c:pt idx="156">
                  <c:v>2301</c:v>
                </c:pt>
                <c:pt idx="157">
                  <c:v>2302</c:v>
                </c:pt>
                <c:pt idx="158">
                  <c:v>2303</c:v>
                </c:pt>
                <c:pt idx="159">
                  <c:v>2304</c:v>
                </c:pt>
                <c:pt idx="160">
                  <c:v>2305</c:v>
                </c:pt>
                <c:pt idx="161">
                  <c:v>2306</c:v>
                </c:pt>
                <c:pt idx="162">
                  <c:v>2307</c:v>
                </c:pt>
                <c:pt idx="163">
                  <c:v>2308</c:v>
                </c:pt>
                <c:pt idx="164">
                  <c:v>2309</c:v>
                </c:pt>
                <c:pt idx="165">
                  <c:v>2310</c:v>
                </c:pt>
                <c:pt idx="166">
                  <c:v>2311</c:v>
                </c:pt>
                <c:pt idx="167">
                  <c:v>2312</c:v>
                </c:pt>
                <c:pt idx="168">
                  <c:v>2313</c:v>
                </c:pt>
                <c:pt idx="169">
                  <c:v>2314</c:v>
                </c:pt>
                <c:pt idx="170">
                  <c:v>2315</c:v>
                </c:pt>
                <c:pt idx="171">
                  <c:v>2316</c:v>
                </c:pt>
                <c:pt idx="172">
                  <c:v>2317</c:v>
                </c:pt>
                <c:pt idx="173">
                  <c:v>2318</c:v>
                </c:pt>
                <c:pt idx="174">
                  <c:v>2319</c:v>
                </c:pt>
                <c:pt idx="175">
                  <c:v>2320</c:v>
                </c:pt>
                <c:pt idx="176">
                  <c:v>2321</c:v>
                </c:pt>
                <c:pt idx="177">
                  <c:v>2322</c:v>
                </c:pt>
                <c:pt idx="178">
                  <c:v>2323</c:v>
                </c:pt>
                <c:pt idx="179">
                  <c:v>2324</c:v>
                </c:pt>
                <c:pt idx="180">
                  <c:v>2325</c:v>
                </c:pt>
                <c:pt idx="181">
                  <c:v>2326</c:v>
                </c:pt>
                <c:pt idx="182">
                  <c:v>2327</c:v>
                </c:pt>
                <c:pt idx="183">
                  <c:v>2328</c:v>
                </c:pt>
                <c:pt idx="184">
                  <c:v>2329</c:v>
                </c:pt>
                <c:pt idx="185">
                  <c:v>2330</c:v>
                </c:pt>
                <c:pt idx="186">
                  <c:v>2331</c:v>
                </c:pt>
                <c:pt idx="187">
                  <c:v>2332</c:v>
                </c:pt>
                <c:pt idx="188">
                  <c:v>2333</c:v>
                </c:pt>
                <c:pt idx="189">
                  <c:v>2334</c:v>
                </c:pt>
                <c:pt idx="190">
                  <c:v>2335</c:v>
                </c:pt>
                <c:pt idx="191">
                  <c:v>2336</c:v>
                </c:pt>
                <c:pt idx="192">
                  <c:v>2337</c:v>
                </c:pt>
                <c:pt idx="193">
                  <c:v>2338</c:v>
                </c:pt>
                <c:pt idx="194">
                  <c:v>2339</c:v>
                </c:pt>
                <c:pt idx="195">
                  <c:v>2340</c:v>
                </c:pt>
                <c:pt idx="196">
                  <c:v>2341</c:v>
                </c:pt>
                <c:pt idx="197">
                  <c:v>2342</c:v>
                </c:pt>
                <c:pt idx="198">
                  <c:v>2343</c:v>
                </c:pt>
                <c:pt idx="199">
                  <c:v>2344</c:v>
                </c:pt>
                <c:pt idx="200">
                  <c:v>2345</c:v>
                </c:pt>
                <c:pt idx="201">
                  <c:v>2346</c:v>
                </c:pt>
                <c:pt idx="202">
                  <c:v>2347</c:v>
                </c:pt>
                <c:pt idx="203">
                  <c:v>2348</c:v>
                </c:pt>
                <c:pt idx="204">
                  <c:v>2349</c:v>
                </c:pt>
                <c:pt idx="205">
                  <c:v>2350</c:v>
                </c:pt>
                <c:pt idx="206">
                  <c:v>2351</c:v>
                </c:pt>
                <c:pt idx="207">
                  <c:v>2352</c:v>
                </c:pt>
                <c:pt idx="208">
                  <c:v>2353</c:v>
                </c:pt>
                <c:pt idx="209">
                  <c:v>2354</c:v>
                </c:pt>
                <c:pt idx="210">
                  <c:v>2355</c:v>
                </c:pt>
                <c:pt idx="211">
                  <c:v>2356</c:v>
                </c:pt>
                <c:pt idx="212">
                  <c:v>2357</c:v>
                </c:pt>
              </c:numCache>
            </c:numRef>
          </c:xVal>
          <c:yVal>
            <c:numRef>
              <c:f>Graph!$H$2147:$H$2357</c:f>
              <c:numCache>
                <c:formatCode>General</c:formatCode>
                <c:ptCount val="2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28-412C-8395-B449F4BA4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233839"/>
        <c:axId val="1565236239"/>
      </c:scatterChart>
      <c:valAx>
        <c:axId val="1565233839"/>
        <c:scaling>
          <c:orientation val="minMax"/>
          <c:max val="2357"/>
          <c:min val="2145"/>
        </c:scaling>
        <c:delete val="0"/>
        <c:axPos val="b"/>
        <c:numFmt formatCode="General" sourceLinked="1"/>
        <c:majorTickMark val="out"/>
        <c:minorTickMark val="none"/>
        <c:tickLblPos val="nextTo"/>
        <c:crossAx val="1565236239"/>
        <c:crosses val="autoZero"/>
        <c:crossBetween val="midCat"/>
      </c:valAx>
      <c:valAx>
        <c:axId val="15652362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652338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Graph!$A$2360:$A$2557</c:f>
              <c:numCache>
                <c:formatCode>General</c:formatCode>
                <c:ptCount val="198"/>
                <c:pt idx="0">
                  <c:v>2359</c:v>
                </c:pt>
                <c:pt idx="1">
                  <c:v>2360</c:v>
                </c:pt>
                <c:pt idx="2">
                  <c:v>2361</c:v>
                </c:pt>
                <c:pt idx="3">
                  <c:v>2362</c:v>
                </c:pt>
                <c:pt idx="4">
                  <c:v>2363</c:v>
                </c:pt>
                <c:pt idx="5">
                  <c:v>2364</c:v>
                </c:pt>
                <c:pt idx="6">
                  <c:v>2365</c:v>
                </c:pt>
                <c:pt idx="7">
                  <c:v>2366</c:v>
                </c:pt>
                <c:pt idx="8">
                  <c:v>2367</c:v>
                </c:pt>
                <c:pt idx="9">
                  <c:v>2368</c:v>
                </c:pt>
                <c:pt idx="10">
                  <c:v>2369</c:v>
                </c:pt>
                <c:pt idx="11">
                  <c:v>2370</c:v>
                </c:pt>
                <c:pt idx="12">
                  <c:v>2371</c:v>
                </c:pt>
                <c:pt idx="13">
                  <c:v>2372</c:v>
                </c:pt>
                <c:pt idx="14">
                  <c:v>2373</c:v>
                </c:pt>
                <c:pt idx="15">
                  <c:v>2374</c:v>
                </c:pt>
                <c:pt idx="16">
                  <c:v>2375</c:v>
                </c:pt>
                <c:pt idx="17">
                  <c:v>2376</c:v>
                </c:pt>
                <c:pt idx="18">
                  <c:v>2377</c:v>
                </c:pt>
                <c:pt idx="19">
                  <c:v>2378</c:v>
                </c:pt>
                <c:pt idx="20">
                  <c:v>2379</c:v>
                </c:pt>
                <c:pt idx="21">
                  <c:v>2380</c:v>
                </c:pt>
                <c:pt idx="22">
                  <c:v>2381</c:v>
                </c:pt>
                <c:pt idx="23">
                  <c:v>2382</c:v>
                </c:pt>
                <c:pt idx="24">
                  <c:v>2383</c:v>
                </c:pt>
                <c:pt idx="25">
                  <c:v>2384</c:v>
                </c:pt>
                <c:pt idx="26">
                  <c:v>2385</c:v>
                </c:pt>
                <c:pt idx="27">
                  <c:v>2386</c:v>
                </c:pt>
                <c:pt idx="28">
                  <c:v>2387</c:v>
                </c:pt>
                <c:pt idx="29">
                  <c:v>2388</c:v>
                </c:pt>
                <c:pt idx="30">
                  <c:v>2389</c:v>
                </c:pt>
                <c:pt idx="31">
                  <c:v>2390</c:v>
                </c:pt>
                <c:pt idx="32">
                  <c:v>2391</c:v>
                </c:pt>
                <c:pt idx="33">
                  <c:v>2392</c:v>
                </c:pt>
                <c:pt idx="34">
                  <c:v>2393</c:v>
                </c:pt>
                <c:pt idx="35">
                  <c:v>2394</c:v>
                </c:pt>
                <c:pt idx="36">
                  <c:v>2395</c:v>
                </c:pt>
                <c:pt idx="37">
                  <c:v>2396</c:v>
                </c:pt>
                <c:pt idx="38">
                  <c:v>2397</c:v>
                </c:pt>
                <c:pt idx="39">
                  <c:v>2398</c:v>
                </c:pt>
                <c:pt idx="40">
                  <c:v>2399</c:v>
                </c:pt>
                <c:pt idx="41">
                  <c:v>2400</c:v>
                </c:pt>
                <c:pt idx="42">
                  <c:v>2401</c:v>
                </c:pt>
                <c:pt idx="43">
                  <c:v>2402</c:v>
                </c:pt>
                <c:pt idx="44">
                  <c:v>2403</c:v>
                </c:pt>
                <c:pt idx="45">
                  <c:v>2404</c:v>
                </c:pt>
                <c:pt idx="46">
                  <c:v>2405</c:v>
                </c:pt>
                <c:pt idx="47">
                  <c:v>2406</c:v>
                </c:pt>
                <c:pt idx="48">
                  <c:v>2407</c:v>
                </c:pt>
                <c:pt idx="49">
                  <c:v>2408</c:v>
                </c:pt>
                <c:pt idx="50">
                  <c:v>2409</c:v>
                </c:pt>
                <c:pt idx="51">
                  <c:v>2410</c:v>
                </c:pt>
                <c:pt idx="52">
                  <c:v>2411</c:v>
                </c:pt>
                <c:pt idx="53">
                  <c:v>2412</c:v>
                </c:pt>
                <c:pt idx="54">
                  <c:v>2413</c:v>
                </c:pt>
                <c:pt idx="55">
                  <c:v>2414</c:v>
                </c:pt>
                <c:pt idx="56">
                  <c:v>2415</c:v>
                </c:pt>
                <c:pt idx="57">
                  <c:v>2416</c:v>
                </c:pt>
                <c:pt idx="58">
                  <c:v>2417</c:v>
                </c:pt>
                <c:pt idx="59">
                  <c:v>2418</c:v>
                </c:pt>
                <c:pt idx="60">
                  <c:v>2419</c:v>
                </c:pt>
                <c:pt idx="61">
                  <c:v>2420</c:v>
                </c:pt>
                <c:pt idx="62">
                  <c:v>2421</c:v>
                </c:pt>
                <c:pt idx="63">
                  <c:v>2422</c:v>
                </c:pt>
                <c:pt idx="64">
                  <c:v>2423</c:v>
                </c:pt>
                <c:pt idx="65">
                  <c:v>2424</c:v>
                </c:pt>
                <c:pt idx="66">
                  <c:v>2425</c:v>
                </c:pt>
                <c:pt idx="67">
                  <c:v>2426</c:v>
                </c:pt>
                <c:pt idx="68">
                  <c:v>2427</c:v>
                </c:pt>
                <c:pt idx="69">
                  <c:v>2428</c:v>
                </c:pt>
                <c:pt idx="70">
                  <c:v>2429</c:v>
                </c:pt>
                <c:pt idx="71">
                  <c:v>2430</c:v>
                </c:pt>
                <c:pt idx="72">
                  <c:v>2431</c:v>
                </c:pt>
                <c:pt idx="73">
                  <c:v>2432</c:v>
                </c:pt>
                <c:pt idx="74">
                  <c:v>2433</c:v>
                </c:pt>
                <c:pt idx="75">
                  <c:v>2434</c:v>
                </c:pt>
                <c:pt idx="76">
                  <c:v>2435</c:v>
                </c:pt>
                <c:pt idx="77">
                  <c:v>2436</c:v>
                </c:pt>
                <c:pt idx="78">
                  <c:v>2437</c:v>
                </c:pt>
                <c:pt idx="79">
                  <c:v>2438</c:v>
                </c:pt>
                <c:pt idx="80">
                  <c:v>2439</c:v>
                </c:pt>
                <c:pt idx="81">
                  <c:v>2440</c:v>
                </c:pt>
                <c:pt idx="82">
                  <c:v>2441</c:v>
                </c:pt>
                <c:pt idx="83">
                  <c:v>2442</c:v>
                </c:pt>
                <c:pt idx="84">
                  <c:v>2443</c:v>
                </c:pt>
                <c:pt idx="85">
                  <c:v>2444</c:v>
                </c:pt>
                <c:pt idx="86">
                  <c:v>2445</c:v>
                </c:pt>
                <c:pt idx="87">
                  <c:v>2446</c:v>
                </c:pt>
                <c:pt idx="88">
                  <c:v>2447</c:v>
                </c:pt>
                <c:pt idx="89">
                  <c:v>2448</c:v>
                </c:pt>
                <c:pt idx="90">
                  <c:v>2449</c:v>
                </c:pt>
                <c:pt idx="91">
                  <c:v>2450</c:v>
                </c:pt>
                <c:pt idx="92">
                  <c:v>2451</c:v>
                </c:pt>
                <c:pt idx="93">
                  <c:v>2452</c:v>
                </c:pt>
                <c:pt idx="94">
                  <c:v>2453</c:v>
                </c:pt>
                <c:pt idx="95">
                  <c:v>2454</c:v>
                </c:pt>
                <c:pt idx="96">
                  <c:v>2455</c:v>
                </c:pt>
                <c:pt idx="97">
                  <c:v>2456</c:v>
                </c:pt>
                <c:pt idx="98">
                  <c:v>2457</c:v>
                </c:pt>
                <c:pt idx="99">
                  <c:v>2458</c:v>
                </c:pt>
                <c:pt idx="100">
                  <c:v>2459</c:v>
                </c:pt>
                <c:pt idx="101">
                  <c:v>2460</c:v>
                </c:pt>
                <c:pt idx="102">
                  <c:v>2461</c:v>
                </c:pt>
                <c:pt idx="103">
                  <c:v>2462</c:v>
                </c:pt>
                <c:pt idx="104">
                  <c:v>2463</c:v>
                </c:pt>
                <c:pt idx="105">
                  <c:v>2464</c:v>
                </c:pt>
                <c:pt idx="106">
                  <c:v>2465</c:v>
                </c:pt>
                <c:pt idx="107">
                  <c:v>2466</c:v>
                </c:pt>
                <c:pt idx="108">
                  <c:v>2467</c:v>
                </c:pt>
                <c:pt idx="109">
                  <c:v>2468</c:v>
                </c:pt>
                <c:pt idx="110">
                  <c:v>2469</c:v>
                </c:pt>
                <c:pt idx="111">
                  <c:v>2470</c:v>
                </c:pt>
                <c:pt idx="112">
                  <c:v>2471</c:v>
                </c:pt>
                <c:pt idx="113">
                  <c:v>2472</c:v>
                </c:pt>
                <c:pt idx="114">
                  <c:v>2473</c:v>
                </c:pt>
                <c:pt idx="115">
                  <c:v>2474</c:v>
                </c:pt>
                <c:pt idx="116">
                  <c:v>2475</c:v>
                </c:pt>
                <c:pt idx="117">
                  <c:v>2476</c:v>
                </c:pt>
                <c:pt idx="118">
                  <c:v>2477</c:v>
                </c:pt>
                <c:pt idx="119">
                  <c:v>2478</c:v>
                </c:pt>
                <c:pt idx="120">
                  <c:v>2479</c:v>
                </c:pt>
                <c:pt idx="121">
                  <c:v>2480</c:v>
                </c:pt>
                <c:pt idx="122">
                  <c:v>2481</c:v>
                </c:pt>
                <c:pt idx="123">
                  <c:v>2482</c:v>
                </c:pt>
                <c:pt idx="124">
                  <c:v>2483</c:v>
                </c:pt>
                <c:pt idx="125">
                  <c:v>2484</c:v>
                </c:pt>
                <c:pt idx="126">
                  <c:v>2485</c:v>
                </c:pt>
                <c:pt idx="127">
                  <c:v>2486</c:v>
                </c:pt>
                <c:pt idx="128">
                  <c:v>2487</c:v>
                </c:pt>
                <c:pt idx="129">
                  <c:v>2488</c:v>
                </c:pt>
                <c:pt idx="130">
                  <c:v>2489</c:v>
                </c:pt>
                <c:pt idx="131">
                  <c:v>2490</c:v>
                </c:pt>
                <c:pt idx="132">
                  <c:v>2491</c:v>
                </c:pt>
                <c:pt idx="133">
                  <c:v>2492</c:v>
                </c:pt>
                <c:pt idx="134">
                  <c:v>2493</c:v>
                </c:pt>
                <c:pt idx="135">
                  <c:v>2494</c:v>
                </c:pt>
                <c:pt idx="136">
                  <c:v>2495</c:v>
                </c:pt>
                <c:pt idx="137">
                  <c:v>2496</c:v>
                </c:pt>
                <c:pt idx="138">
                  <c:v>2497</c:v>
                </c:pt>
                <c:pt idx="139">
                  <c:v>2498</c:v>
                </c:pt>
                <c:pt idx="140">
                  <c:v>2499</c:v>
                </c:pt>
                <c:pt idx="141">
                  <c:v>2500</c:v>
                </c:pt>
                <c:pt idx="142">
                  <c:v>2501</c:v>
                </c:pt>
                <c:pt idx="143">
                  <c:v>2502</c:v>
                </c:pt>
                <c:pt idx="144">
                  <c:v>2503</c:v>
                </c:pt>
                <c:pt idx="145">
                  <c:v>2504</c:v>
                </c:pt>
                <c:pt idx="146">
                  <c:v>2505</c:v>
                </c:pt>
                <c:pt idx="147">
                  <c:v>2506</c:v>
                </c:pt>
                <c:pt idx="148">
                  <c:v>2507</c:v>
                </c:pt>
                <c:pt idx="149">
                  <c:v>2508</c:v>
                </c:pt>
                <c:pt idx="150">
                  <c:v>2509</c:v>
                </c:pt>
                <c:pt idx="151">
                  <c:v>2510</c:v>
                </c:pt>
                <c:pt idx="152">
                  <c:v>2511</c:v>
                </c:pt>
                <c:pt idx="153">
                  <c:v>2512</c:v>
                </c:pt>
                <c:pt idx="154">
                  <c:v>2513</c:v>
                </c:pt>
                <c:pt idx="155">
                  <c:v>2514</c:v>
                </c:pt>
                <c:pt idx="156">
                  <c:v>2515</c:v>
                </c:pt>
                <c:pt idx="157">
                  <c:v>2516</c:v>
                </c:pt>
                <c:pt idx="158">
                  <c:v>2517</c:v>
                </c:pt>
                <c:pt idx="159">
                  <c:v>2518</c:v>
                </c:pt>
                <c:pt idx="160">
                  <c:v>2519</c:v>
                </c:pt>
                <c:pt idx="161">
                  <c:v>2520</c:v>
                </c:pt>
                <c:pt idx="162">
                  <c:v>2521</c:v>
                </c:pt>
                <c:pt idx="163">
                  <c:v>2522</c:v>
                </c:pt>
                <c:pt idx="164">
                  <c:v>2523</c:v>
                </c:pt>
                <c:pt idx="165">
                  <c:v>2524</c:v>
                </c:pt>
                <c:pt idx="166">
                  <c:v>2525</c:v>
                </c:pt>
                <c:pt idx="167">
                  <c:v>2526</c:v>
                </c:pt>
                <c:pt idx="168">
                  <c:v>2527</c:v>
                </c:pt>
                <c:pt idx="169">
                  <c:v>2528</c:v>
                </c:pt>
                <c:pt idx="170">
                  <c:v>2529</c:v>
                </c:pt>
                <c:pt idx="171">
                  <c:v>2530</c:v>
                </c:pt>
                <c:pt idx="172">
                  <c:v>2531</c:v>
                </c:pt>
                <c:pt idx="173">
                  <c:v>2532</c:v>
                </c:pt>
                <c:pt idx="174">
                  <c:v>2533</c:v>
                </c:pt>
                <c:pt idx="175">
                  <c:v>2534</c:v>
                </c:pt>
                <c:pt idx="176">
                  <c:v>2535</c:v>
                </c:pt>
                <c:pt idx="177">
                  <c:v>2536</c:v>
                </c:pt>
                <c:pt idx="178">
                  <c:v>2537</c:v>
                </c:pt>
                <c:pt idx="179">
                  <c:v>2538</c:v>
                </c:pt>
                <c:pt idx="180">
                  <c:v>2539</c:v>
                </c:pt>
                <c:pt idx="181">
                  <c:v>2540</c:v>
                </c:pt>
                <c:pt idx="182">
                  <c:v>2541</c:v>
                </c:pt>
                <c:pt idx="183">
                  <c:v>2542</c:v>
                </c:pt>
                <c:pt idx="184">
                  <c:v>2543</c:v>
                </c:pt>
                <c:pt idx="185">
                  <c:v>2544</c:v>
                </c:pt>
                <c:pt idx="186">
                  <c:v>2545</c:v>
                </c:pt>
                <c:pt idx="187">
                  <c:v>2546</c:v>
                </c:pt>
                <c:pt idx="188">
                  <c:v>2547</c:v>
                </c:pt>
                <c:pt idx="189">
                  <c:v>2548</c:v>
                </c:pt>
                <c:pt idx="190">
                  <c:v>2549</c:v>
                </c:pt>
                <c:pt idx="191">
                  <c:v>2550</c:v>
                </c:pt>
                <c:pt idx="192">
                  <c:v>2551</c:v>
                </c:pt>
                <c:pt idx="193">
                  <c:v>2552</c:v>
                </c:pt>
                <c:pt idx="194">
                  <c:v>2553</c:v>
                </c:pt>
                <c:pt idx="195">
                  <c:v>2554</c:v>
                </c:pt>
                <c:pt idx="196">
                  <c:v>2555</c:v>
                </c:pt>
                <c:pt idx="197">
                  <c:v>2556</c:v>
                </c:pt>
              </c:numCache>
            </c:numRef>
          </c:xVal>
          <c:yVal>
            <c:numRef>
              <c:f>Graph!$D$2361:$D$2556</c:f>
              <c:numCache>
                <c:formatCode>General</c:formatCode>
                <c:ptCount val="196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8A-4CC2-A5FD-1F0E8BDCA686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Graph!$A$2360:$A$2557</c:f>
              <c:numCache>
                <c:formatCode>General</c:formatCode>
                <c:ptCount val="198"/>
                <c:pt idx="0">
                  <c:v>2359</c:v>
                </c:pt>
                <c:pt idx="1">
                  <c:v>2360</c:v>
                </c:pt>
                <c:pt idx="2">
                  <c:v>2361</c:v>
                </c:pt>
                <c:pt idx="3">
                  <c:v>2362</c:v>
                </c:pt>
                <c:pt idx="4">
                  <c:v>2363</c:v>
                </c:pt>
                <c:pt idx="5">
                  <c:v>2364</c:v>
                </c:pt>
                <c:pt idx="6">
                  <c:v>2365</c:v>
                </c:pt>
                <c:pt idx="7">
                  <c:v>2366</c:v>
                </c:pt>
                <c:pt idx="8">
                  <c:v>2367</c:v>
                </c:pt>
                <c:pt idx="9">
                  <c:v>2368</c:v>
                </c:pt>
                <c:pt idx="10">
                  <c:v>2369</c:v>
                </c:pt>
                <c:pt idx="11">
                  <c:v>2370</c:v>
                </c:pt>
                <c:pt idx="12">
                  <c:v>2371</c:v>
                </c:pt>
                <c:pt idx="13">
                  <c:v>2372</c:v>
                </c:pt>
                <c:pt idx="14">
                  <c:v>2373</c:v>
                </c:pt>
                <c:pt idx="15">
                  <c:v>2374</c:v>
                </c:pt>
                <c:pt idx="16">
                  <c:v>2375</c:v>
                </c:pt>
                <c:pt idx="17">
                  <c:v>2376</c:v>
                </c:pt>
                <c:pt idx="18">
                  <c:v>2377</c:v>
                </c:pt>
                <c:pt idx="19">
                  <c:v>2378</c:v>
                </c:pt>
                <c:pt idx="20">
                  <c:v>2379</c:v>
                </c:pt>
                <c:pt idx="21">
                  <c:v>2380</c:v>
                </c:pt>
                <c:pt idx="22">
                  <c:v>2381</c:v>
                </c:pt>
                <c:pt idx="23">
                  <c:v>2382</c:v>
                </c:pt>
                <c:pt idx="24">
                  <c:v>2383</c:v>
                </c:pt>
                <c:pt idx="25">
                  <c:v>2384</c:v>
                </c:pt>
                <c:pt idx="26">
                  <c:v>2385</c:v>
                </c:pt>
                <c:pt idx="27">
                  <c:v>2386</c:v>
                </c:pt>
                <c:pt idx="28">
                  <c:v>2387</c:v>
                </c:pt>
                <c:pt idx="29">
                  <c:v>2388</c:v>
                </c:pt>
                <c:pt idx="30">
                  <c:v>2389</c:v>
                </c:pt>
                <c:pt idx="31">
                  <c:v>2390</c:v>
                </c:pt>
                <c:pt idx="32">
                  <c:v>2391</c:v>
                </c:pt>
                <c:pt idx="33">
                  <c:v>2392</c:v>
                </c:pt>
                <c:pt idx="34">
                  <c:v>2393</c:v>
                </c:pt>
                <c:pt idx="35">
                  <c:v>2394</c:v>
                </c:pt>
                <c:pt idx="36">
                  <c:v>2395</c:v>
                </c:pt>
                <c:pt idx="37">
                  <c:v>2396</c:v>
                </c:pt>
                <c:pt idx="38">
                  <c:v>2397</c:v>
                </c:pt>
                <c:pt idx="39">
                  <c:v>2398</c:v>
                </c:pt>
                <c:pt idx="40">
                  <c:v>2399</c:v>
                </c:pt>
                <c:pt idx="41">
                  <c:v>2400</c:v>
                </c:pt>
                <c:pt idx="42">
                  <c:v>2401</c:v>
                </c:pt>
                <c:pt idx="43">
                  <c:v>2402</c:v>
                </c:pt>
                <c:pt idx="44">
                  <c:v>2403</c:v>
                </c:pt>
                <c:pt idx="45">
                  <c:v>2404</c:v>
                </c:pt>
                <c:pt idx="46">
                  <c:v>2405</c:v>
                </c:pt>
                <c:pt idx="47">
                  <c:v>2406</c:v>
                </c:pt>
                <c:pt idx="48">
                  <c:v>2407</c:v>
                </c:pt>
                <c:pt idx="49">
                  <c:v>2408</c:v>
                </c:pt>
                <c:pt idx="50">
                  <c:v>2409</c:v>
                </c:pt>
                <c:pt idx="51">
                  <c:v>2410</c:v>
                </c:pt>
                <c:pt idx="52">
                  <c:v>2411</c:v>
                </c:pt>
                <c:pt idx="53">
                  <c:v>2412</c:v>
                </c:pt>
                <c:pt idx="54">
                  <c:v>2413</c:v>
                </c:pt>
                <c:pt idx="55">
                  <c:v>2414</c:v>
                </c:pt>
                <c:pt idx="56">
                  <c:v>2415</c:v>
                </c:pt>
                <c:pt idx="57">
                  <c:v>2416</c:v>
                </c:pt>
                <c:pt idx="58">
                  <c:v>2417</c:v>
                </c:pt>
                <c:pt idx="59">
                  <c:v>2418</c:v>
                </c:pt>
                <c:pt idx="60">
                  <c:v>2419</c:v>
                </c:pt>
                <c:pt idx="61">
                  <c:v>2420</c:v>
                </c:pt>
                <c:pt idx="62">
                  <c:v>2421</c:v>
                </c:pt>
                <c:pt idx="63">
                  <c:v>2422</c:v>
                </c:pt>
                <c:pt idx="64">
                  <c:v>2423</c:v>
                </c:pt>
                <c:pt idx="65">
                  <c:v>2424</c:v>
                </c:pt>
                <c:pt idx="66">
                  <c:v>2425</c:v>
                </c:pt>
                <c:pt idx="67">
                  <c:v>2426</c:v>
                </c:pt>
                <c:pt idx="68">
                  <c:v>2427</c:v>
                </c:pt>
                <c:pt idx="69">
                  <c:v>2428</c:v>
                </c:pt>
                <c:pt idx="70">
                  <c:v>2429</c:v>
                </c:pt>
                <c:pt idx="71">
                  <c:v>2430</c:v>
                </c:pt>
                <c:pt idx="72">
                  <c:v>2431</c:v>
                </c:pt>
                <c:pt idx="73">
                  <c:v>2432</c:v>
                </c:pt>
                <c:pt idx="74">
                  <c:v>2433</c:v>
                </c:pt>
                <c:pt idx="75">
                  <c:v>2434</c:v>
                </c:pt>
                <c:pt idx="76">
                  <c:v>2435</c:v>
                </c:pt>
                <c:pt idx="77">
                  <c:v>2436</c:v>
                </c:pt>
                <c:pt idx="78">
                  <c:v>2437</c:v>
                </c:pt>
                <c:pt idx="79">
                  <c:v>2438</c:v>
                </c:pt>
                <c:pt idx="80">
                  <c:v>2439</c:v>
                </c:pt>
                <c:pt idx="81">
                  <c:v>2440</c:v>
                </c:pt>
                <c:pt idx="82">
                  <c:v>2441</c:v>
                </c:pt>
                <c:pt idx="83">
                  <c:v>2442</c:v>
                </c:pt>
                <c:pt idx="84">
                  <c:v>2443</c:v>
                </c:pt>
                <c:pt idx="85">
                  <c:v>2444</c:v>
                </c:pt>
                <c:pt idx="86">
                  <c:v>2445</c:v>
                </c:pt>
                <c:pt idx="87">
                  <c:v>2446</c:v>
                </c:pt>
                <c:pt idx="88">
                  <c:v>2447</c:v>
                </c:pt>
                <c:pt idx="89">
                  <c:v>2448</c:v>
                </c:pt>
                <c:pt idx="90">
                  <c:v>2449</c:v>
                </c:pt>
                <c:pt idx="91">
                  <c:v>2450</c:v>
                </c:pt>
                <c:pt idx="92">
                  <c:v>2451</c:v>
                </c:pt>
                <c:pt idx="93">
                  <c:v>2452</c:v>
                </c:pt>
                <c:pt idx="94">
                  <c:v>2453</c:v>
                </c:pt>
                <c:pt idx="95">
                  <c:v>2454</c:v>
                </c:pt>
                <c:pt idx="96">
                  <c:v>2455</c:v>
                </c:pt>
                <c:pt idx="97">
                  <c:v>2456</c:v>
                </c:pt>
                <c:pt idx="98">
                  <c:v>2457</c:v>
                </c:pt>
                <c:pt idx="99">
                  <c:v>2458</c:v>
                </c:pt>
                <c:pt idx="100">
                  <c:v>2459</c:v>
                </c:pt>
                <c:pt idx="101">
                  <c:v>2460</c:v>
                </c:pt>
                <c:pt idx="102">
                  <c:v>2461</c:v>
                </c:pt>
                <c:pt idx="103">
                  <c:v>2462</c:v>
                </c:pt>
                <c:pt idx="104">
                  <c:v>2463</c:v>
                </c:pt>
                <c:pt idx="105">
                  <c:v>2464</c:v>
                </c:pt>
                <c:pt idx="106">
                  <c:v>2465</c:v>
                </c:pt>
                <c:pt idx="107">
                  <c:v>2466</c:v>
                </c:pt>
                <c:pt idx="108">
                  <c:v>2467</c:v>
                </c:pt>
                <c:pt idx="109">
                  <c:v>2468</c:v>
                </c:pt>
                <c:pt idx="110">
                  <c:v>2469</c:v>
                </c:pt>
                <c:pt idx="111">
                  <c:v>2470</c:v>
                </c:pt>
                <c:pt idx="112">
                  <c:v>2471</c:v>
                </c:pt>
                <c:pt idx="113">
                  <c:v>2472</c:v>
                </c:pt>
                <c:pt idx="114">
                  <c:v>2473</c:v>
                </c:pt>
                <c:pt idx="115">
                  <c:v>2474</c:v>
                </c:pt>
                <c:pt idx="116">
                  <c:v>2475</c:v>
                </c:pt>
                <c:pt idx="117">
                  <c:v>2476</c:v>
                </c:pt>
                <c:pt idx="118">
                  <c:v>2477</c:v>
                </c:pt>
                <c:pt idx="119">
                  <c:v>2478</c:v>
                </c:pt>
                <c:pt idx="120">
                  <c:v>2479</c:v>
                </c:pt>
                <c:pt idx="121">
                  <c:v>2480</c:v>
                </c:pt>
                <c:pt idx="122">
                  <c:v>2481</c:v>
                </c:pt>
                <c:pt idx="123">
                  <c:v>2482</c:v>
                </c:pt>
                <c:pt idx="124">
                  <c:v>2483</c:v>
                </c:pt>
                <c:pt idx="125">
                  <c:v>2484</c:v>
                </c:pt>
                <c:pt idx="126">
                  <c:v>2485</c:v>
                </c:pt>
                <c:pt idx="127">
                  <c:v>2486</c:v>
                </c:pt>
                <c:pt idx="128">
                  <c:v>2487</c:v>
                </c:pt>
                <c:pt idx="129">
                  <c:v>2488</c:v>
                </c:pt>
                <c:pt idx="130">
                  <c:v>2489</c:v>
                </c:pt>
                <c:pt idx="131">
                  <c:v>2490</c:v>
                </c:pt>
                <c:pt idx="132">
                  <c:v>2491</c:v>
                </c:pt>
                <c:pt idx="133">
                  <c:v>2492</c:v>
                </c:pt>
                <c:pt idx="134">
                  <c:v>2493</c:v>
                </c:pt>
                <c:pt idx="135">
                  <c:v>2494</c:v>
                </c:pt>
                <c:pt idx="136">
                  <c:v>2495</c:v>
                </c:pt>
                <c:pt idx="137">
                  <c:v>2496</c:v>
                </c:pt>
                <c:pt idx="138">
                  <c:v>2497</c:v>
                </c:pt>
                <c:pt idx="139">
                  <c:v>2498</c:v>
                </c:pt>
                <c:pt idx="140">
                  <c:v>2499</c:v>
                </c:pt>
                <c:pt idx="141">
                  <c:v>2500</c:v>
                </c:pt>
                <c:pt idx="142">
                  <c:v>2501</c:v>
                </c:pt>
                <c:pt idx="143">
                  <c:v>2502</c:v>
                </c:pt>
                <c:pt idx="144">
                  <c:v>2503</c:v>
                </c:pt>
                <c:pt idx="145">
                  <c:v>2504</c:v>
                </c:pt>
                <c:pt idx="146">
                  <c:v>2505</c:v>
                </c:pt>
                <c:pt idx="147">
                  <c:v>2506</c:v>
                </c:pt>
                <c:pt idx="148">
                  <c:v>2507</c:v>
                </c:pt>
                <c:pt idx="149">
                  <c:v>2508</c:v>
                </c:pt>
                <c:pt idx="150">
                  <c:v>2509</c:v>
                </c:pt>
                <c:pt idx="151">
                  <c:v>2510</c:v>
                </c:pt>
                <c:pt idx="152">
                  <c:v>2511</c:v>
                </c:pt>
                <c:pt idx="153">
                  <c:v>2512</c:v>
                </c:pt>
                <c:pt idx="154">
                  <c:v>2513</c:v>
                </c:pt>
                <c:pt idx="155">
                  <c:v>2514</c:v>
                </c:pt>
                <c:pt idx="156">
                  <c:v>2515</c:v>
                </c:pt>
                <c:pt idx="157">
                  <c:v>2516</c:v>
                </c:pt>
                <c:pt idx="158">
                  <c:v>2517</c:v>
                </c:pt>
                <c:pt idx="159">
                  <c:v>2518</c:v>
                </c:pt>
                <c:pt idx="160">
                  <c:v>2519</c:v>
                </c:pt>
                <c:pt idx="161">
                  <c:v>2520</c:v>
                </c:pt>
                <c:pt idx="162">
                  <c:v>2521</c:v>
                </c:pt>
                <c:pt idx="163">
                  <c:v>2522</c:v>
                </c:pt>
                <c:pt idx="164">
                  <c:v>2523</c:v>
                </c:pt>
                <c:pt idx="165">
                  <c:v>2524</c:v>
                </c:pt>
                <c:pt idx="166">
                  <c:v>2525</c:v>
                </c:pt>
                <c:pt idx="167">
                  <c:v>2526</c:v>
                </c:pt>
                <c:pt idx="168">
                  <c:v>2527</c:v>
                </c:pt>
                <c:pt idx="169">
                  <c:v>2528</c:v>
                </c:pt>
                <c:pt idx="170">
                  <c:v>2529</c:v>
                </c:pt>
                <c:pt idx="171">
                  <c:v>2530</c:v>
                </c:pt>
                <c:pt idx="172">
                  <c:v>2531</c:v>
                </c:pt>
                <c:pt idx="173">
                  <c:v>2532</c:v>
                </c:pt>
                <c:pt idx="174">
                  <c:v>2533</c:v>
                </c:pt>
                <c:pt idx="175">
                  <c:v>2534</c:v>
                </c:pt>
                <c:pt idx="176">
                  <c:v>2535</c:v>
                </c:pt>
                <c:pt idx="177">
                  <c:v>2536</c:v>
                </c:pt>
                <c:pt idx="178">
                  <c:v>2537</c:v>
                </c:pt>
                <c:pt idx="179">
                  <c:v>2538</c:v>
                </c:pt>
                <c:pt idx="180">
                  <c:v>2539</c:v>
                </c:pt>
                <c:pt idx="181">
                  <c:v>2540</c:v>
                </c:pt>
                <c:pt idx="182">
                  <c:v>2541</c:v>
                </c:pt>
                <c:pt idx="183">
                  <c:v>2542</c:v>
                </c:pt>
                <c:pt idx="184">
                  <c:v>2543</c:v>
                </c:pt>
                <c:pt idx="185">
                  <c:v>2544</c:v>
                </c:pt>
                <c:pt idx="186">
                  <c:v>2545</c:v>
                </c:pt>
                <c:pt idx="187">
                  <c:v>2546</c:v>
                </c:pt>
                <c:pt idx="188">
                  <c:v>2547</c:v>
                </c:pt>
                <c:pt idx="189">
                  <c:v>2548</c:v>
                </c:pt>
                <c:pt idx="190">
                  <c:v>2549</c:v>
                </c:pt>
                <c:pt idx="191">
                  <c:v>2550</c:v>
                </c:pt>
                <c:pt idx="192">
                  <c:v>2551</c:v>
                </c:pt>
                <c:pt idx="193">
                  <c:v>2552</c:v>
                </c:pt>
                <c:pt idx="194">
                  <c:v>2553</c:v>
                </c:pt>
                <c:pt idx="195">
                  <c:v>2554</c:v>
                </c:pt>
                <c:pt idx="196">
                  <c:v>2555</c:v>
                </c:pt>
                <c:pt idx="197">
                  <c:v>2556</c:v>
                </c:pt>
              </c:numCache>
            </c:numRef>
          </c:xVal>
          <c:yVal>
            <c:numRef>
              <c:f>Graph!$B$2361:$B$2556</c:f>
              <c:numCache>
                <c:formatCode>General</c:formatCode>
                <c:ptCount val="196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8A-4CC2-A5FD-1F0E8BDCA686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Graph!$A$2360:$A$2557</c:f>
              <c:numCache>
                <c:formatCode>General</c:formatCode>
                <c:ptCount val="198"/>
                <c:pt idx="0">
                  <c:v>2359</c:v>
                </c:pt>
                <c:pt idx="1">
                  <c:v>2360</c:v>
                </c:pt>
                <c:pt idx="2">
                  <c:v>2361</c:v>
                </c:pt>
                <c:pt idx="3">
                  <c:v>2362</c:v>
                </c:pt>
                <c:pt idx="4">
                  <c:v>2363</c:v>
                </c:pt>
                <c:pt idx="5">
                  <c:v>2364</c:v>
                </c:pt>
                <c:pt idx="6">
                  <c:v>2365</c:v>
                </c:pt>
                <c:pt idx="7">
                  <c:v>2366</c:v>
                </c:pt>
                <c:pt idx="8">
                  <c:v>2367</c:v>
                </c:pt>
                <c:pt idx="9">
                  <c:v>2368</c:v>
                </c:pt>
                <c:pt idx="10">
                  <c:v>2369</c:v>
                </c:pt>
                <c:pt idx="11">
                  <c:v>2370</c:v>
                </c:pt>
                <c:pt idx="12">
                  <c:v>2371</c:v>
                </c:pt>
                <c:pt idx="13">
                  <c:v>2372</c:v>
                </c:pt>
                <c:pt idx="14">
                  <c:v>2373</c:v>
                </c:pt>
                <c:pt idx="15">
                  <c:v>2374</c:v>
                </c:pt>
                <c:pt idx="16">
                  <c:v>2375</c:v>
                </c:pt>
                <c:pt idx="17">
                  <c:v>2376</c:v>
                </c:pt>
                <c:pt idx="18">
                  <c:v>2377</c:v>
                </c:pt>
                <c:pt idx="19">
                  <c:v>2378</c:v>
                </c:pt>
                <c:pt idx="20">
                  <c:v>2379</c:v>
                </c:pt>
                <c:pt idx="21">
                  <c:v>2380</c:v>
                </c:pt>
                <c:pt idx="22">
                  <c:v>2381</c:v>
                </c:pt>
                <c:pt idx="23">
                  <c:v>2382</c:v>
                </c:pt>
                <c:pt idx="24">
                  <c:v>2383</c:v>
                </c:pt>
                <c:pt idx="25">
                  <c:v>2384</c:v>
                </c:pt>
                <c:pt idx="26">
                  <c:v>2385</c:v>
                </c:pt>
                <c:pt idx="27">
                  <c:v>2386</c:v>
                </c:pt>
                <c:pt idx="28">
                  <c:v>2387</c:v>
                </c:pt>
                <c:pt idx="29">
                  <c:v>2388</c:v>
                </c:pt>
                <c:pt idx="30">
                  <c:v>2389</c:v>
                </c:pt>
                <c:pt idx="31">
                  <c:v>2390</c:v>
                </c:pt>
                <c:pt idx="32">
                  <c:v>2391</c:v>
                </c:pt>
                <c:pt idx="33">
                  <c:v>2392</c:v>
                </c:pt>
                <c:pt idx="34">
                  <c:v>2393</c:v>
                </c:pt>
                <c:pt idx="35">
                  <c:v>2394</c:v>
                </c:pt>
                <c:pt idx="36">
                  <c:v>2395</c:v>
                </c:pt>
                <c:pt idx="37">
                  <c:v>2396</c:v>
                </c:pt>
                <c:pt idx="38">
                  <c:v>2397</c:v>
                </c:pt>
                <c:pt idx="39">
                  <c:v>2398</c:v>
                </c:pt>
                <c:pt idx="40">
                  <c:v>2399</c:v>
                </c:pt>
                <c:pt idx="41">
                  <c:v>2400</c:v>
                </c:pt>
                <c:pt idx="42">
                  <c:v>2401</c:v>
                </c:pt>
                <c:pt idx="43">
                  <c:v>2402</c:v>
                </c:pt>
                <c:pt idx="44">
                  <c:v>2403</c:v>
                </c:pt>
                <c:pt idx="45">
                  <c:v>2404</c:v>
                </c:pt>
                <c:pt idx="46">
                  <c:v>2405</c:v>
                </c:pt>
                <c:pt idx="47">
                  <c:v>2406</c:v>
                </c:pt>
                <c:pt idx="48">
                  <c:v>2407</c:v>
                </c:pt>
                <c:pt idx="49">
                  <c:v>2408</c:v>
                </c:pt>
                <c:pt idx="50">
                  <c:v>2409</c:v>
                </c:pt>
                <c:pt idx="51">
                  <c:v>2410</c:v>
                </c:pt>
                <c:pt idx="52">
                  <c:v>2411</c:v>
                </c:pt>
                <c:pt idx="53">
                  <c:v>2412</c:v>
                </c:pt>
                <c:pt idx="54">
                  <c:v>2413</c:v>
                </c:pt>
                <c:pt idx="55">
                  <c:v>2414</c:v>
                </c:pt>
                <c:pt idx="56">
                  <c:v>2415</c:v>
                </c:pt>
                <c:pt idx="57">
                  <c:v>2416</c:v>
                </c:pt>
                <c:pt idx="58">
                  <c:v>2417</c:v>
                </c:pt>
                <c:pt idx="59">
                  <c:v>2418</c:v>
                </c:pt>
                <c:pt idx="60">
                  <c:v>2419</c:v>
                </c:pt>
                <c:pt idx="61">
                  <c:v>2420</c:v>
                </c:pt>
                <c:pt idx="62">
                  <c:v>2421</c:v>
                </c:pt>
                <c:pt idx="63">
                  <c:v>2422</c:v>
                </c:pt>
                <c:pt idx="64">
                  <c:v>2423</c:v>
                </c:pt>
                <c:pt idx="65">
                  <c:v>2424</c:v>
                </c:pt>
                <c:pt idx="66">
                  <c:v>2425</c:v>
                </c:pt>
                <c:pt idx="67">
                  <c:v>2426</c:v>
                </c:pt>
                <c:pt idx="68">
                  <c:v>2427</c:v>
                </c:pt>
                <c:pt idx="69">
                  <c:v>2428</c:v>
                </c:pt>
                <c:pt idx="70">
                  <c:v>2429</c:v>
                </c:pt>
                <c:pt idx="71">
                  <c:v>2430</c:v>
                </c:pt>
                <c:pt idx="72">
                  <c:v>2431</c:v>
                </c:pt>
                <c:pt idx="73">
                  <c:v>2432</c:v>
                </c:pt>
                <c:pt idx="74">
                  <c:v>2433</c:v>
                </c:pt>
                <c:pt idx="75">
                  <c:v>2434</c:v>
                </c:pt>
                <c:pt idx="76">
                  <c:v>2435</c:v>
                </c:pt>
                <c:pt idx="77">
                  <c:v>2436</c:v>
                </c:pt>
                <c:pt idx="78">
                  <c:v>2437</c:v>
                </c:pt>
                <c:pt idx="79">
                  <c:v>2438</c:v>
                </c:pt>
                <c:pt idx="80">
                  <c:v>2439</c:v>
                </c:pt>
                <c:pt idx="81">
                  <c:v>2440</c:v>
                </c:pt>
                <c:pt idx="82">
                  <c:v>2441</c:v>
                </c:pt>
                <c:pt idx="83">
                  <c:v>2442</c:v>
                </c:pt>
                <c:pt idx="84">
                  <c:v>2443</c:v>
                </c:pt>
                <c:pt idx="85">
                  <c:v>2444</c:v>
                </c:pt>
                <c:pt idx="86">
                  <c:v>2445</c:v>
                </c:pt>
                <c:pt idx="87">
                  <c:v>2446</c:v>
                </c:pt>
                <c:pt idx="88">
                  <c:v>2447</c:v>
                </c:pt>
                <c:pt idx="89">
                  <c:v>2448</c:v>
                </c:pt>
                <c:pt idx="90">
                  <c:v>2449</c:v>
                </c:pt>
                <c:pt idx="91">
                  <c:v>2450</c:v>
                </c:pt>
                <c:pt idx="92">
                  <c:v>2451</c:v>
                </c:pt>
                <c:pt idx="93">
                  <c:v>2452</c:v>
                </c:pt>
                <c:pt idx="94">
                  <c:v>2453</c:v>
                </c:pt>
                <c:pt idx="95">
                  <c:v>2454</c:v>
                </c:pt>
                <c:pt idx="96">
                  <c:v>2455</c:v>
                </c:pt>
                <c:pt idx="97">
                  <c:v>2456</c:v>
                </c:pt>
                <c:pt idx="98">
                  <c:v>2457</c:v>
                </c:pt>
                <c:pt idx="99">
                  <c:v>2458</c:v>
                </c:pt>
                <c:pt idx="100">
                  <c:v>2459</c:v>
                </c:pt>
                <c:pt idx="101">
                  <c:v>2460</c:v>
                </c:pt>
                <c:pt idx="102">
                  <c:v>2461</c:v>
                </c:pt>
                <c:pt idx="103">
                  <c:v>2462</c:v>
                </c:pt>
                <c:pt idx="104">
                  <c:v>2463</c:v>
                </c:pt>
                <c:pt idx="105">
                  <c:v>2464</c:v>
                </c:pt>
                <c:pt idx="106">
                  <c:v>2465</c:v>
                </c:pt>
                <c:pt idx="107">
                  <c:v>2466</c:v>
                </c:pt>
                <c:pt idx="108">
                  <c:v>2467</c:v>
                </c:pt>
                <c:pt idx="109">
                  <c:v>2468</c:v>
                </c:pt>
                <c:pt idx="110">
                  <c:v>2469</c:v>
                </c:pt>
                <c:pt idx="111">
                  <c:v>2470</c:v>
                </c:pt>
                <c:pt idx="112">
                  <c:v>2471</c:v>
                </c:pt>
                <c:pt idx="113">
                  <c:v>2472</c:v>
                </c:pt>
                <c:pt idx="114">
                  <c:v>2473</c:v>
                </c:pt>
                <c:pt idx="115">
                  <c:v>2474</c:v>
                </c:pt>
                <c:pt idx="116">
                  <c:v>2475</c:v>
                </c:pt>
                <c:pt idx="117">
                  <c:v>2476</c:v>
                </c:pt>
                <c:pt idx="118">
                  <c:v>2477</c:v>
                </c:pt>
                <c:pt idx="119">
                  <c:v>2478</c:v>
                </c:pt>
                <c:pt idx="120">
                  <c:v>2479</c:v>
                </c:pt>
                <c:pt idx="121">
                  <c:v>2480</c:v>
                </c:pt>
                <c:pt idx="122">
                  <c:v>2481</c:v>
                </c:pt>
                <c:pt idx="123">
                  <c:v>2482</c:v>
                </c:pt>
                <c:pt idx="124">
                  <c:v>2483</c:v>
                </c:pt>
                <c:pt idx="125">
                  <c:v>2484</c:v>
                </c:pt>
                <c:pt idx="126">
                  <c:v>2485</c:v>
                </c:pt>
                <c:pt idx="127">
                  <c:v>2486</c:v>
                </c:pt>
                <c:pt idx="128">
                  <c:v>2487</c:v>
                </c:pt>
                <c:pt idx="129">
                  <c:v>2488</c:v>
                </c:pt>
                <c:pt idx="130">
                  <c:v>2489</c:v>
                </c:pt>
                <c:pt idx="131">
                  <c:v>2490</c:v>
                </c:pt>
                <c:pt idx="132">
                  <c:v>2491</c:v>
                </c:pt>
                <c:pt idx="133">
                  <c:v>2492</c:v>
                </c:pt>
                <c:pt idx="134">
                  <c:v>2493</c:v>
                </c:pt>
                <c:pt idx="135">
                  <c:v>2494</c:v>
                </c:pt>
                <c:pt idx="136">
                  <c:v>2495</c:v>
                </c:pt>
                <c:pt idx="137">
                  <c:v>2496</c:v>
                </c:pt>
                <c:pt idx="138">
                  <c:v>2497</c:v>
                </c:pt>
                <c:pt idx="139">
                  <c:v>2498</c:v>
                </c:pt>
                <c:pt idx="140">
                  <c:v>2499</c:v>
                </c:pt>
                <c:pt idx="141">
                  <c:v>2500</c:v>
                </c:pt>
                <c:pt idx="142">
                  <c:v>2501</c:v>
                </c:pt>
                <c:pt idx="143">
                  <c:v>2502</c:v>
                </c:pt>
                <c:pt idx="144">
                  <c:v>2503</c:v>
                </c:pt>
                <c:pt idx="145">
                  <c:v>2504</c:v>
                </c:pt>
                <c:pt idx="146">
                  <c:v>2505</c:v>
                </c:pt>
                <c:pt idx="147">
                  <c:v>2506</c:v>
                </c:pt>
                <c:pt idx="148">
                  <c:v>2507</c:v>
                </c:pt>
                <c:pt idx="149">
                  <c:v>2508</c:v>
                </c:pt>
                <c:pt idx="150">
                  <c:v>2509</c:v>
                </c:pt>
                <c:pt idx="151">
                  <c:v>2510</c:v>
                </c:pt>
                <c:pt idx="152">
                  <c:v>2511</c:v>
                </c:pt>
                <c:pt idx="153">
                  <c:v>2512</c:v>
                </c:pt>
                <c:pt idx="154">
                  <c:v>2513</c:v>
                </c:pt>
                <c:pt idx="155">
                  <c:v>2514</c:v>
                </c:pt>
                <c:pt idx="156">
                  <c:v>2515</c:v>
                </c:pt>
                <c:pt idx="157">
                  <c:v>2516</c:v>
                </c:pt>
                <c:pt idx="158">
                  <c:v>2517</c:v>
                </c:pt>
                <c:pt idx="159">
                  <c:v>2518</c:v>
                </c:pt>
                <c:pt idx="160">
                  <c:v>2519</c:v>
                </c:pt>
                <c:pt idx="161">
                  <c:v>2520</c:v>
                </c:pt>
                <c:pt idx="162">
                  <c:v>2521</c:v>
                </c:pt>
                <c:pt idx="163">
                  <c:v>2522</c:v>
                </c:pt>
                <c:pt idx="164">
                  <c:v>2523</c:v>
                </c:pt>
                <c:pt idx="165">
                  <c:v>2524</c:v>
                </c:pt>
                <c:pt idx="166">
                  <c:v>2525</c:v>
                </c:pt>
                <c:pt idx="167">
                  <c:v>2526</c:v>
                </c:pt>
                <c:pt idx="168">
                  <c:v>2527</c:v>
                </c:pt>
                <c:pt idx="169">
                  <c:v>2528</c:v>
                </c:pt>
                <c:pt idx="170">
                  <c:v>2529</c:v>
                </c:pt>
                <c:pt idx="171">
                  <c:v>2530</c:v>
                </c:pt>
                <c:pt idx="172">
                  <c:v>2531</c:v>
                </c:pt>
                <c:pt idx="173">
                  <c:v>2532</c:v>
                </c:pt>
                <c:pt idx="174">
                  <c:v>2533</c:v>
                </c:pt>
                <c:pt idx="175">
                  <c:v>2534</c:v>
                </c:pt>
                <c:pt idx="176">
                  <c:v>2535</c:v>
                </c:pt>
                <c:pt idx="177">
                  <c:v>2536</c:v>
                </c:pt>
                <c:pt idx="178">
                  <c:v>2537</c:v>
                </c:pt>
                <c:pt idx="179">
                  <c:v>2538</c:v>
                </c:pt>
                <c:pt idx="180">
                  <c:v>2539</c:v>
                </c:pt>
                <c:pt idx="181">
                  <c:v>2540</c:v>
                </c:pt>
                <c:pt idx="182">
                  <c:v>2541</c:v>
                </c:pt>
                <c:pt idx="183">
                  <c:v>2542</c:v>
                </c:pt>
                <c:pt idx="184">
                  <c:v>2543</c:v>
                </c:pt>
                <c:pt idx="185">
                  <c:v>2544</c:v>
                </c:pt>
                <c:pt idx="186">
                  <c:v>2545</c:v>
                </c:pt>
                <c:pt idx="187">
                  <c:v>2546</c:v>
                </c:pt>
                <c:pt idx="188">
                  <c:v>2547</c:v>
                </c:pt>
                <c:pt idx="189">
                  <c:v>2548</c:v>
                </c:pt>
                <c:pt idx="190">
                  <c:v>2549</c:v>
                </c:pt>
                <c:pt idx="191">
                  <c:v>2550</c:v>
                </c:pt>
                <c:pt idx="192">
                  <c:v>2551</c:v>
                </c:pt>
                <c:pt idx="193">
                  <c:v>2552</c:v>
                </c:pt>
                <c:pt idx="194">
                  <c:v>2553</c:v>
                </c:pt>
                <c:pt idx="195">
                  <c:v>2554</c:v>
                </c:pt>
                <c:pt idx="196">
                  <c:v>2555</c:v>
                </c:pt>
                <c:pt idx="197">
                  <c:v>2556</c:v>
                </c:pt>
              </c:numCache>
            </c:numRef>
          </c:xVal>
          <c:yVal>
            <c:numRef>
              <c:f>Graph!$C$2361:$C$2556</c:f>
              <c:numCache>
                <c:formatCode>General</c:formatCode>
                <c:ptCount val="19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8A-4CC2-A5FD-1F0E8BDCA686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Graph!$A$2360:$A$2557</c:f>
              <c:numCache>
                <c:formatCode>General</c:formatCode>
                <c:ptCount val="198"/>
                <c:pt idx="0">
                  <c:v>2359</c:v>
                </c:pt>
                <c:pt idx="1">
                  <c:v>2360</c:v>
                </c:pt>
                <c:pt idx="2">
                  <c:v>2361</c:v>
                </c:pt>
                <c:pt idx="3">
                  <c:v>2362</c:v>
                </c:pt>
                <c:pt idx="4">
                  <c:v>2363</c:v>
                </c:pt>
                <c:pt idx="5">
                  <c:v>2364</c:v>
                </c:pt>
                <c:pt idx="6">
                  <c:v>2365</c:v>
                </c:pt>
                <c:pt idx="7">
                  <c:v>2366</c:v>
                </c:pt>
                <c:pt idx="8">
                  <c:v>2367</c:v>
                </c:pt>
                <c:pt idx="9">
                  <c:v>2368</c:v>
                </c:pt>
                <c:pt idx="10">
                  <c:v>2369</c:v>
                </c:pt>
                <c:pt idx="11">
                  <c:v>2370</c:v>
                </c:pt>
                <c:pt idx="12">
                  <c:v>2371</c:v>
                </c:pt>
                <c:pt idx="13">
                  <c:v>2372</c:v>
                </c:pt>
                <c:pt idx="14">
                  <c:v>2373</c:v>
                </c:pt>
                <c:pt idx="15">
                  <c:v>2374</c:v>
                </c:pt>
                <c:pt idx="16">
                  <c:v>2375</c:v>
                </c:pt>
                <c:pt idx="17">
                  <c:v>2376</c:v>
                </c:pt>
                <c:pt idx="18">
                  <c:v>2377</c:v>
                </c:pt>
                <c:pt idx="19">
                  <c:v>2378</c:v>
                </c:pt>
                <c:pt idx="20">
                  <c:v>2379</c:v>
                </c:pt>
                <c:pt idx="21">
                  <c:v>2380</c:v>
                </c:pt>
                <c:pt idx="22">
                  <c:v>2381</c:v>
                </c:pt>
                <c:pt idx="23">
                  <c:v>2382</c:v>
                </c:pt>
                <c:pt idx="24">
                  <c:v>2383</c:v>
                </c:pt>
                <c:pt idx="25">
                  <c:v>2384</c:v>
                </c:pt>
                <c:pt idx="26">
                  <c:v>2385</c:v>
                </c:pt>
                <c:pt idx="27">
                  <c:v>2386</c:v>
                </c:pt>
                <c:pt idx="28">
                  <c:v>2387</c:v>
                </c:pt>
                <c:pt idx="29">
                  <c:v>2388</c:v>
                </c:pt>
                <c:pt idx="30">
                  <c:v>2389</c:v>
                </c:pt>
                <c:pt idx="31">
                  <c:v>2390</c:v>
                </c:pt>
                <c:pt idx="32">
                  <c:v>2391</c:v>
                </c:pt>
                <c:pt idx="33">
                  <c:v>2392</c:v>
                </c:pt>
                <c:pt idx="34">
                  <c:v>2393</c:v>
                </c:pt>
                <c:pt idx="35">
                  <c:v>2394</c:v>
                </c:pt>
                <c:pt idx="36">
                  <c:v>2395</c:v>
                </c:pt>
                <c:pt idx="37">
                  <c:v>2396</c:v>
                </c:pt>
                <c:pt idx="38">
                  <c:v>2397</c:v>
                </c:pt>
                <c:pt idx="39">
                  <c:v>2398</c:v>
                </c:pt>
                <c:pt idx="40">
                  <c:v>2399</c:v>
                </c:pt>
                <c:pt idx="41">
                  <c:v>2400</c:v>
                </c:pt>
                <c:pt idx="42">
                  <c:v>2401</c:v>
                </c:pt>
                <c:pt idx="43">
                  <c:v>2402</c:v>
                </c:pt>
                <c:pt idx="44">
                  <c:v>2403</c:v>
                </c:pt>
                <c:pt idx="45">
                  <c:v>2404</c:v>
                </c:pt>
                <c:pt idx="46">
                  <c:v>2405</c:v>
                </c:pt>
                <c:pt idx="47">
                  <c:v>2406</c:v>
                </c:pt>
                <c:pt idx="48">
                  <c:v>2407</c:v>
                </c:pt>
                <c:pt idx="49">
                  <c:v>2408</c:v>
                </c:pt>
                <c:pt idx="50">
                  <c:v>2409</c:v>
                </c:pt>
                <c:pt idx="51">
                  <c:v>2410</c:v>
                </c:pt>
                <c:pt idx="52">
                  <c:v>2411</c:v>
                </c:pt>
                <c:pt idx="53">
                  <c:v>2412</c:v>
                </c:pt>
                <c:pt idx="54">
                  <c:v>2413</c:v>
                </c:pt>
                <c:pt idx="55">
                  <c:v>2414</c:v>
                </c:pt>
                <c:pt idx="56">
                  <c:v>2415</c:v>
                </c:pt>
                <c:pt idx="57">
                  <c:v>2416</c:v>
                </c:pt>
                <c:pt idx="58">
                  <c:v>2417</c:v>
                </c:pt>
                <c:pt idx="59">
                  <c:v>2418</c:v>
                </c:pt>
                <c:pt idx="60">
                  <c:v>2419</c:v>
                </c:pt>
                <c:pt idx="61">
                  <c:v>2420</c:v>
                </c:pt>
                <c:pt idx="62">
                  <c:v>2421</c:v>
                </c:pt>
                <c:pt idx="63">
                  <c:v>2422</c:v>
                </c:pt>
                <c:pt idx="64">
                  <c:v>2423</c:v>
                </c:pt>
                <c:pt idx="65">
                  <c:v>2424</c:v>
                </c:pt>
                <c:pt idx="66">
                  <c:v>2425</c:v>
                </c:pt>
                <c:pt idx="67">
                  <c:v>2426</c:v>
                </c:pt>
                <c:pt idx="68">
                  <c:v>2427</c:v>
                </c:pt>
                <c:pt idx="69">
                  <c:v>2428</c:v>
                </c:pt>
                <c:pt idx="70">
                  <c:v>2429</c:v>
                </c:pt>
                <c:pt idx="71">
                  <c:v>2430</c:v>
                </c:pt>
                <c:pt idx="72">
                  <c:v>2431</c:v>
                </c:pt>
                <c:pt idx="73">
                  <c:v>2432</c:v>
                </c:pt>
                <c:pt idx="74">
                  <c:v>2433</c:v>
                </c:pt>
                <c:pt idx="75">
                  <c:v>2434</c:v>
                </c:pt>
                <c:pt idx="76">
                  <c:v>2435</c:v>
                </c:pt>
                <c:pt idx="77">
                  <c:v>2436</c:v>
                </c:pt>
                <c:pt idx="78">
                  <c:v>2437</c:v>
                </c:pt>
                <c:pt idx="79">
                  <c:v>2438</c:v>
                </c:pt>
                <c:pt idx="80">
                  <c:v>2439</c:v>
                </c:pt>
                <c:pt idx="81">
                  <c:v>2440</c:v>
                </c:pt>
                <c:pt idx="82">
                  <c:v>2441</c:v>
                </c:pt>
                <c:pt idx="83">
                  <c:v>2442</c:v>
                </c:pt>
                <c:pt idx="84">
                  <c:v>2443</c:v>
                </c:pt>
                <c:pt idx="85">
                  <c:v>2444</c:v>
                </c:pt>
                <c:pt idx="86">
                  <c:v>2445</c:v>
                </c:pt>
                <c:pt idx="87">
                  <c:v>2446</c:v>
                </c:pt>
                <c:pt idx="88">
                  <c:v>2447</c:v>
                </c:pt>
                <c:pt idx="89">
                  <c:v>2448</c:v>
                </c:pt>
                <c:pt idx="90">
                  <c:v>2449</c:v>
                </c:pt>
                <c:pt idx="91">
                  <c:v>2450</c:v>
                </c:pt>
                <c:pt idx="92">
                  <c:v>2451</c:v>
                </c:pt>
                <c:pt idx="93">
                  <c:v>2452</c:v>
                </c:pt>
                <c:pt idx="94">
                  <c:v>2453</c:v>
                </c:pt>
                <c:pt idx="95">
                  <c:v>2454</c:v>
                </c:pt>
                <c:pt idx="96">
                  <c:v>2455</c:v>
                </c:pt>
                <c:pt idx="97">
                  <c:v>2456</c:v>
                </c:pt>
                <c:pt idx="98">
                  <c:v>2457</c:v>
                </c:pt>
                <c:pt idx="99">
                  <c:v>2458</c:v>
                </c:pt>
                <c:pt idx="100">
                  <c:v>2459</c:v>
                </c:pt>
                <c:pt idx="101">
                  <c:v>2460</c:v>
                </c:pt>
                <c:pt idx="102">
                  <c:v>2461</c:v>
                </c:pt>
                <c:pt idx="103">
                  <c:v>2462</c:v>
                </c:pt>
                <c:pt idx="104">
                  <c:v>2463</c:v>
                </c:pt>
                <c:pt idx="105">
                  <c:v>2464</c:v>
                </c:pt>
                <c:pt idx="106">
                  <c:v>2465</c:v>
                </c:pt>
                <c:pt idx="107">
                  <c:v>2466</c:v>
                </c:pt>
                <c:pt idx="108">
                  <c:v>2467</c:v>
                </c:pt>
                <c:pt idx="109">
                  <c:v>2468</c:v>
                </c:pt>
                <c:pt idx="110">
                  <c:v>2469</c:v>
                </c:pt>
                <c:pt idx="111">
                  <c:v>2470</c:v>
                </c:pt>
                <c:pt idx="112">
                  <c:v>2471</c:v>
                </c:pt>
                <c:pt idx="113">
                  <c:v>2472</c:v>
                </c:pt>
                <c:pt idx="114">
                  <c:v>2473</c:v>
                </c:pt>
                <c:pt idx="115">
                  <c:v>2474</c:v>
                </c:pt>
                <c:pt idx="116">
                  <c:v>2475</c:v>
                </c:pt>
                <c:pt idx="117">
                  <c:v>2476</c:v>
                </c:pt>
                <c:pt idx="118">
                  <c:v>2477</c:v>
                </c:pt>
                <c:pt idx="119">
                  <c:v>2478</c:v>
                </c:pt>
                <c:pt idx="120">
                  <c:v>2479</c:v>
                </c:pt>
                <c:pt idx="121">
                  <c:v>2480</c:v>
                </c:pt>
                <c:pt idx="122">
                  <c:v>2481</c:v>
                </c:pt>
                <c:pt idx="123">
                  <c:v>2482</c:v>
                </c:pt>
                <c:pt idx="124">
                  <c:v>2483</c:v>
                </c:pt>
                <c:pt idx="125">
                  <c:v>2484</c:v>
                </c:pt>
                <c:pt idx="126">
                  <c:v>2485</c:v>
                </c:pt>
                <c:pt idx="127">
                  <c:v>2486</c:v>
                </c:pt>
                <c:pt idx="128">
                  <c:v>2487</c:v>
                </c:pt>
                <c:pt idx="129">
                  <c:v>2488</c:v>
                </c:pt>
                <c:pt idx="130">
                  <c:v>2489</c:v>
                </c:pt>
                <c:pt idx="131">
                  <c:v>2490</c:v>
                </c:pt>
                <c:pt idx="132">
                  <c:v>2491</c:v>
                </c:pt>
                <c:pt idx="133">
                  <c:v>2492</c:v>
                </c:pt>
                <c:pt idx="134">
                  <c:v>2493</c:v>
                </c:pt>
                <c:pt idx="135">
                  <c:v>2494</c:v>
                </c:pt>
                <c:pt idx="136">
                  <c:v>2495</c:v>
                </c:pt>
                <c:pt idx="137">
                  <c:v>2496</c:v>
                </c:pt>
                <c:pt idx="138">
                  <c:v>2497</c:v>
                </c:pt>
                <c:pt idx="139">
                  <c:v>2498</c:v>
                </c:pt>
                <c:pt idx="140">
                  <c:v>2499</c:v>
                </c:pt>
                <c:pt idx="141">
                  <c:v>2500</c:v>
                </c:pt>
                <c:pt idx="142">
                  <c:v>2501</c:v>
                </c:pt>
                <c:pt idx="143">
                  <c:v>2502</c:v>
                </c:pt>
                <c:pt idx="144">
                  <c:v>2503</c:v>
                </c:pt>
                <c:pt idx="145">
                  <c:v>2504</c:v>
                </c:pt>
                <c:pt idx="146">
                  <c:v>2505</c:v>
                </c:pt>
                <c:pt idx="147">
                  <c:v>2506</c:v>
                </c:pt>
                <c:pt idx="148">
                  <c:v>2507</c:v>
                </c:pt>
                <c:pt idx="149">
                  <c:v>2508</c:v>
                </c:pt>
                <c:pt idx="150">
                  <c:v>2509</c:v>
                </c:pt>
                <c:pt idx="151">
                  <c:v>2510</c:v>
                </c:pt>
                <c:pt idx="152">
                  <c:v>2511</c:v>
                </c:pt>
                <c:pt idx="153">
                  <c:v>2512</c:v>
                </c:pt>
                <c:pt idx="154">
                  <c:v>2513</c:v>
                </c:pt>
                <c:pt idx="155">
                  <c:v>2514</c:v>
                </c:pt>
                <c:pt idx="156">
                  <c:v>2515</c:v>
                </c:pt>
                <c:pt idx="157">
                  <c:v>2516</c:v>
                </c:pt>
                <c:pt idx="158">
                  <c:v>2517</c:v>
                </c:pt>
                <c:pt idx="159">
                  <c:v>2518</c:v>
                </c:pt>
                <c:pt idx="160">
                  <c:v>2519</c:v>
                </c:pt>
                <c:pt idx="161">
                  <c:v>2520</c:v>
                </c:pt>
                <c:pt idx="162">
                  <c:v>2521</c:v>
                </c:pt>
                <c:pt idx="163">
                  <c:v>2522</c:v>
                </c:pt>
                <c:pt idx="164">
                  <c:v>2523</c:v>
                </c:pt>
                <c:pt idx="165">
                  <c:v>2524</c:v>
                </c:pt>
                <c:pt idx="166">
                  <c:v>2525</c:v>
                </c:pt>
                <c:pt idx="167">
                  <c:v>2526</c:v>
                </c:pt>
                <c:pt idx="168">
                  <c:v>2527</c:v>
                </c:pt>
                <c:pt idx="169">
                  <c:v>2528</c:v>
                </c:pt>
                <c:pt idx="170">
                  <c:v>2529</c:v>
                </c:pt>
                <c:pt idx="171">
                  <c:v>2530</c:v>
                </c:pt>
                <c:pt idx="172">
                  <c:v>2531</c:v>
                </c:pt>
                <c:pt idx="173">
                  <c:v>2532</c:v>
                </c:pt>
                <c:pt idx="174">
                  <c:v>2533</c:v>
                </c:pt>
                <c:pt idx="175">
                  <c:v>2534</c:v>
                </c:pt>
                <c:pt idx="176">
                  <c:v>2535</c:v>
                </c:pt>
                <c:pt idx="177">
                  <c:v>2536</c:v>
                </c:pt>
                <c:pt idx="178">
                  <c:v>2537</c:v>
                </c:pt>
                <c:pt idx="179">
                  <c:v>2538</c:v>
                </c:pt>
                <c:pt idx="180">
                  <c:v>2539</c:v>
                </c:pt>
                <c:pt idx="181">
                  <c:v>2540</c:v>
                </c:pt>
                <c:pt idx="182">
                  <c:v>2541</c:v>
                </c:pt>
                <c:pt idx="183">
                  <c:v>2542</c:v>
                </c:pt>
                <c:pt idx="184">
                  <c:v>2543</c:v>
                </c:pt>
                <c:pt idx="185">
                  <c:v>2544</c:v>
                </c:pt>
                <c:pt idx="186">
                  <c:v>2545</c:v>
                </c:pt>
                <c:pt idx="187">
                  <c:v>2546</c:v>
                </c:pt>
                <c:pt idx="188">
                  <c:v>2547</c:v>
                </c:pt>
                <c:pt idx="189">
                  <c:v>2548</c:v>
                </c:pt>
                <c:pt idx="190">
                  <c:v>2549</c:v>
                </c:pt>
                <c:pt idx="191">
                  <c:v>2550</c:v>
                </c:pt>
                <c:pt idx="192">
                  <c:v>2551</c:v>
                </c:pt>
                <c:pt idx="193">
                  <c:v>2552</c:v>
                </c:pt>
                <c:pt idx="194">
                  <c:v>2553</c:v>
                </c:pt>
                <c:pt idx="195">
                  <c:v>2554</c:v>
                </c:pt>
                <c:pt idx="196">
                  <c:v>2555</c:v>
                </c:pt>
                <c:pt idx="197">
                  <c:v>2556</c:v>
                </c:pt>
              </c:numCache>
            </c:numRef>
          </c:xVal>
          <c:yVal>
            <c:numRef>
              <c:f>Graph!$E$2361:$E$2556</c:f>
              <c:numCache>
                <c:formatCode>General</c:formatCode>
                <c:ptCount val="196"/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8A-4CC2-A5FD-1F0E8BDCA686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Graph!$A$2360:$A$2557</c:f>
              <c:numCache>
                <c:formatCode>General</c:formatCode>
                <c:ptCount val="198"/>
                <c:pt idx="0">
                  <c:v>2359</c:v>
                </c:pt>
                <c:pt idx="1">
                  <c:v>2360</c:v>
                </c:pt>
                <c:pt idx="2">
                  <c:v>2361</c:v>
                </c:pt>
                <c:pt idx="3">
                  <c:v>2362</c:v>
                </c:pt>
                <c:pt idx="4">
                  <c:v>2363</c:v>
                </c:pt>
                <c:pt idx="5">
                  <c:v>2364</c:v>
                </c:pt>
                <c:pt idx="6">
                  <c:v>2365</c:v>
                </c:pt>
                <c:pt idx="7">
                  <c:v>2366</c:v>
                </c:pt>
                <c:pt idx="8">
                  <c:v>2367</c:v>
                </c:pt>
                <c:pt idx="9">
                  <c:v>2368</c:v>
                </c:pt>
                <c:pt idx="10">
                  <c:v>2369</c:v>
                </c:pt>
                <c:pt idx="11">
                  <c:v>2370</c:v>
                </c:pt>
                <c:pt idx="12">
                  <c:v>2371</c:v>
                </c:pt>
                <c:pt idx="13">
                  <c:v>2372</c:v>
                </c:pt>
                <c:pt idx="14">
                  <c:v>2373</c:v>
                </c:pt>
                <c:pt idx="15">
                  <c:v>2374</c:v>
                </c:pt>
                <c:pt idx="16">
                  <c:v>2375</c:v>
                </c:pt>
                <c:pt idx="17">
                  <c:v>2376</c:v>
                </c:pt>
                <c:pt idx="18">
                  <c:v>2377</c:v>
                </c:pt>
                <c:pt idx="19">
                  <c:v>2378</c:v>
                </c:pt>
                <c:pt idx="20">
                  <c:v>2379</c:v>
                </c:pt>
                <c:pt idx="21">
                  <c:v>2380</c:v>
                </c:pt>
                <c:pt idx="22">
                  <c:v>2381</c:v>
                </c:pt>
                <c:pt idx="23">
                  <c:v>2382</c:v>
                </c:pt>
                <c:pt idx="24">
                  <c:v>2383</c:v>
                </c:pt>
                <c:pt idx="25">
                  <c:v>2384</c:v>
                </c:pt>
                <c:pt idx="26">
                  <c:v>2385</c:v>
                </c:pt>
                <c:pt idx="27">
                  <c:v>2386</c:v>
                </c:pt>
                <c:pt idx="28">
                  <c:v>2387</c:v>
                </c:pt>
                <c:pt idx="29">
                  <c:v>2388</c:v>
                </c:pt>
                <c:pt idx="30">
                  <c:v>2389</c:v>
                </c:pt>
                <c:pt idx="31">
                  <c:v>2390</c:v>
                </c:pt>
                <c:pt idx="32">
                  <c:v>2391</c:v>
                </c:pt>
                <c:pt idx="33">
                  <c:v>2392</c:v>
                </c:pt>
                <c:pt idx="34">
                  <c:v>2393</c:v>
                </c:pt>
                <c:pt idx="35">
                  <c:v>2394</c:v>
                </c:pt>
                <c:pt idx="36">
                  <c:v>2395</c:v>
                </c:pt>
                <c:pt idx="37">
                  <c:v>2396</c:v>
                </c:pt>
                <c:pt idx="38">
                  <c:v>2397</c:v>
                </c:pt>
                <c:pt idx="39">
                  <c:v>2398</c:v>
                </c:pt>
                <c:pt idx="40">
                  <c:v>2399</c:v>
                </c:pt>
                <c:pt idx="41">
                  <c:v>2400</c:v>
                </c:pt>
                <c:pt idx="42">
                  <c:v>2401</c:v>
                </c:pt>
                <c:pt idx="43">
                  <c:v>2402</c:v>
                </c:pt>
                <c:pt idx="44">
                  <c:v>2403</c:v>
                </c:pt>
                <c:pt idx="45">
                  <c:v>2404</c:v>
                </c:pt>
                <c:pt idx="46">
                  <c:v>2405</c:v>
                </c:pt>
                <c:pt idx="47">
                  <c:v>2406</c:v>
                </c:pt>
                <c:pt idx="48">
                  <c:v>2407</c:v>
                </c:pt>
                <c:pt idx="49">
                  <c:v>2408</c:v>
                </c:pt>
                <c:pt idx="50">
                  <c:v>2409</c:v>
                </c:pt>
                <c:pt idx="51">
                  <c:v>2410</c:v>
                </c:pt>
                <c:pt idx="52">
                  <c:v>2411</c:v>
                </c:pt>
                <c:pt idx="53">
                  <c:v>2412</c:v>
                </c:pt>
                <c:pt idx="54">
                  <c:v>2413</c:v>
                </c:pt>
                <c:pt idx="55">
                  <c:v>2414</c:v>
                </c:pt>
                <c:pt idx="56">
                  <c:v>2415</c:v>
                </c:pt>
                <c:pt idx="57">
                  <c:v>2416</c:v>
                </c:pt>
                <c:pt idx="58">
                  <c:v>2417</c:v>
                </c:pt>
                <c:pt idx="59">
                  <c:v>2418</c:v>
                </c:pt>
                <c:pt idx="60">
                  <c:v>2419</c:v>
                </c:pt>
                <c:pt idx="61">
                  <c:v>2420</c:v>
                </c:pt>
                <c:pt idx="62">
                  <c:v>2421</c:v>
                </c:pt>
                <c:pt idx="63">
                  <c:v>2422</c:v>
                </c:pt>
                <c:pt idx="64">
                  <c:v>2423</c:v>
                </c:pt>
                <c:pt idx="65">
                  <c:v>2424</c:v>
                </c:pt>
                <c:pt idx="66">
                  <c:v>2425</c:v>
                </c:pt>
                <c:pt idx="67">
                  <c:v>2426</c:v>
                </c:pt>
                <c:pt idx="68">
                  <c:v>2427</c:v>
                </c:pt>
                <c:pt idx="69">
                  <c:v>2428</c:v>
                </c:pt>
                <c:pt idx="70">
                  <c:v>2429</c:v>
                </c:pt>
                <c:pt idx="71">
                  <c:v>2430</c:v>
                </c:pt>
                <c:pt idx="72">
                  <c:v>2431</c:v>
                </c:pt>
                <c:pt idx="73">
                  <c:v>2432</c:v>
                </c:pt>
                <c:pt idx="74">
                  <c:v>2433</c:v>
                </c:pt>
                <c:pt idx="75">
                  <c:v>2434</c:v>
                </c:pt>
                <c:pt idx="76">
                  <c:v>2435</c:v>
                </c:pt>
                <c:pt idx="77">
                  <c:v>2436</c:v>
                </c:pt>
                <c:pt idx="78">
                  <c:v>2437</c:v>
                </c:pt>
                <c:pt idx="79">
                  <c:v>2438</c:v>
                </c:pt>
                <c:pt idx="80">
                  <c:v>2439</c:v>
                </c:pt>
                <c:pt idx="81">
                  <c:v>2440</c:v>
                </c:pt>
                <c:pt idx="82">
                  <c:v>2441</c:v>
                </c:pt>
                <c:pt idx="83">
                  <c:v>2442</c:v>
                </c:pt>
                <c:pt idx="84">
                  <c:v>2443</c:v>
                </c:pt>
                <c:pt idx="85">
                  <c:v>2444</c:v>
                </c:pt>
                <c:pt idx="86">
                  <c:v>2445</c:v>
                </c:pt>
                <c:pt idx="87">
                  <c:v>2446</c:v>
                </c:pt>
                <c:pt idx="88">
                  <c:v>2447</c:v>
                </c:pt>
                <c:pt idx="89">
                  <c:v>2448</c:v>
                </c:pt>
                <c:pt idx="90">
                  <c:v>2449</c:v>
                </c:pt>
                <c:pt idx="91">
                  <c:v>2450</c:v>
                </c:pt>
                <c:pt idx="92">
                  <c:v>2451</c:v>
                </c:pt>
                <c:pt idx="93">
                  <c:v>2452</c:v>
                </c:pt>
                <c:pt idx="94">
                  <c:v>2453</c:v>
                </c:pt>
                <c:pt idx="95">
                  <c:v>2454</c:v>
                </c:pt>
                <c:pt idx="96">
                  <c:v>2455</c:v>
                </c:pt>
                <c:pt idx="97">
                  <c:v>2456</c:v>
                </c:pt>
                <c:pt idx="98">
                  <c:v>2457</c:v>
                </c:pt>
                <c:pt idx="99">
                  <c:v>2458</c:v>
                </c:pt>
                <c:pt idx="100">
                  <c:v>2459</c:v>
                </c:pt>
                <c:pt idx="101">
                  <c:v>2460</c:v>
                </c:pt>
                <c:pt idx="102">
                  <c:v>2461</c:v>
                </c:pt>
                <c:pt idx="103">
                  <c:v>2462</c:v>
                </c:pt>
                <c:pt idx="104">
                  <c:v>2463</c:v>
                </c:pt>
                <c:pt idx="105">
                  <c:v>2464</c:v>
                </c:pt>
                <c:pt idx="106">
                  <c:v>2465</c:v>
                </c:pt>
                <c:pt idx="107">
                  <c:v>2466</c:v>
                </c:pt>
                <c:pt idx="108">
                  <c:v>2467</c:v>
                </c:pt>
                <c:pt idx="109">
                  <c:v>2468</c:v>
                </c:pt>
                <c:pt idx="110">
                  <c:v>2469</c:v>
                </c:pt>
                <c:pt idx="111">
                  <c:v>2470</c:v>
                </c:pt>
                <c:pt idx="112">
                  <c:v>2471</c:v>
                </c:pt>
                <c:pt idx="113">
                  <c:v>2472</c:v>
                </c:pt>
                <c:pt idx="114">
                  <c:v>2473</c:v>
                </c:pt>
                <c:pt idx="115">
                  <c:v>2474</c:v>
                </c:pt>
                <c:pt idx="116">
                  <c:v>2475</c:v>
                </c:pt>
                <c:pt idx="117">
                  <c:v>2476</c:v>
                </c:pt>
                <c:pt idx="118">
                  <c:v>2477</c:v>
                </c:pt>
                <c:pt idx="119">
                  <c:v>2478</c:v>
                </c:pt>
                <c:pt idx="120">
                  <c:v>2479</c:v>
                </c:pt>
                <c:pt idx="121">
                  <c:v>2480</c:v>
                </c:pt>
                <c:pt idx="122">
                  <c:v>2481</c:v>
                </c:pt>
                <c:pt idx="123">
                  <c:v>2482</c:v>
                </c:pt>
                <c:pt idx="124">
                  <c:v>2483</c:v>
                </c:pt>
                <c:pt idx="125">
                  <c:v>2484</c:v>
                </c:pt>
                <c:pt idx="126">
                  <c:v>2485</c:v>
                </c:pt>
                <c:pt idx="127">
                  <c:v>2486</c:v>
                </c:pt>
                <c:pt idx="128">
                  <c:v>2487</c:v>
                </c:pt>
                <c:pt idx="129">
                  <c:v>2488</c:v>
                </c:pt>
                <c:pt idx="130">
                  <c:v>2489</c:v>
                </c:pt>
                <c:pt idx="131">
                  <c:v>2490</c:v>
                </c:pt>
                <c:pt idx="132">
                  <c:v>2491</c:v>
                </c:pt>
                <c:pt idx="133">
                  <c:v>2492</c:v>
                </c:pt>
                <c:pt idx="134">
                  <c:v>2493</c:v>
                </c:pt>
                <c:pt idx="135">
                  <c:v>2494</c:v>
                </c:pt>
                <c:pt idx="136">
                  <c:v>2495</c:v>
                </c:pt>
                <c:pt idx="137">
                  <c:v>2496</c:v>
                </c:pt>
                <c:pt idx="138">
                  <c:v>2497</c:v>
                </c:pt>
                <c:pt idx="139">
                  <c:v>2498</c:v>
                </c:pt>
                <c:pt idx="140">
                  <c:v>2499</c:v>
                </c:pt>
                <c:pt idx="141">
                  <c:v>2500</c:v>
                </c:pt>
                <c:pt idx="142">
                  <c:v>2501</c:v>
                </c:pt>
                <c:pt idx="143">
                  <c:v>2502</c:v>
                </c:pt>
                <c:pt idx="144">
                  <c:v>2503</c:v>
                </c:pt>
                <c:pt idx="145">
                  <c:v>2504</c:v>
                </c:pt>
                <c:pt idx="146">
                  <c:v>2505</c:v>
                </c:pt>
                <c:pt idx="147">
                  <c:v>2506</c:v>
                </c:pt>
                <c:pt idx="148">
                  <c:v>2507</c:v>
                </c:pt>
                <c:pt idx="149">
                  <c:v>2508</c:v>
                </c:pt>
                <c:pt idx="150">
                  <c:v>2509</c:v>
                </c:pt>
                <c:pt idx="151">
                  <c:v>2510</c:v>
                </c:pt>
                <c:pt idx="152">
                  <c:v>2511</c:v>
                </c:pt>
                <c:pt idx="153">
                  <c:v>2512</c:v>
                </c:pt>
                <c:pt idx="154">
                  <c:v>2513</c:v>
                </c:pt>
                <c:pt idx="155">
                  <c:v>2514</c:v>
                </c:pt>
                <c:pt idx="156">
                  <c:v>2515</c:v>
                </c:pt>
                <c:pt idx="157">
                  <c:v>2516</c:v>
                </c:pt>
                <c:pt idx="158">
                  <c:v>2517</c:v>
                </c:pt>
                <c:pt idx="159">
                  <c:v>2518</c:v>
                </c:pt>
                <c:pt idx="160">
                  <c:v>2519</c:v>
                </c:pt>
                <c:pt idx="161">
                  <c:v>2520</c:v>
                </c:pt>
                <c:pt idx="162">
                  <c:v>2521</c:v>
                </c:pt>
                <c:pt idx="163">
                  <c:v>2522</c:v>
                </c:pt>
                <c:pt idx="164">
                  <c:v>2523</c:v>
                </c:pt>
                <c:pt idx="165">
                  <c:v>2524</c:v>
                </c:pt>
                <c:pt idx="166">
                  <c:v>2525</c:v>
                </c:pt>
                <c:pt idx="167">
                  <c:v>2526</c:v>
                </c:pt>
                <c:pt idx="168">
                  <c:v>2527</c:v>
                </c:pt>
                <c:pt idx="169">
                  <c:v>2528</c:v>
                </c:pt>
                <c:pt idx="170">
                  <c:v>2529</c:v>
                </c:pt>
                <c:pt idx="171">
                  <c:v>2530</c:v>
                </c:pt>
                <c:pt idx="172">
                  <c:v>2531</c:v>
                </c:pt>
                <c:pt idx="173">
                  <c:v>2532</c:v>
                </c:pt>
                <c:pt idx="174">
                  <c:v>2533</c:v>
                </c:pt>
                <c:pt idx="175">
                  <c:v>2534</c:v>
                </c:pt>
                <c:pt idx="176">
                  <c:v>2535</c:v>
                </c:pt>
                <c:pt idx="177">
                  <c:v>2536</c:v>
                </c:pt>
                <c:pt idx="178">
                  <c:v>2537</c:v>
                </c:pt>
                <c:pt idx="179">
                  <c:v>2538</c:v>
                </c:pt>
                <c:pt idx="180">
                  <c:v>2539</c:v>
                </c:pt>
                <c:pt idx="181">
                  <c:v>2540</c:v>
                </c:pt>
                <c:pt idx="182">
                  <c:v>2541</c:v>
                </c:pt>
                <c:pt idx="183">
                  <c:v>2542</c:v>
                </c:pt>
                <c:pt idx="184">
                  <c:v>2543</c:v>
                </c:pt>
                <c:pt idx="185">
                  <c:v>2544</c:v>
                </c:pt>
                <c:pt idx="186">
                  <c:v>2545</c:v>
                </c:pt>
                <c:pt idx="187">
                  <c:v>2546</c:v>
                </c:pt>
                <c:pt idx="188">
                  <c:v>2547</c:v>
                </c:pt>
                <c:pt idx="189">
                  <c:v>2548</c:v>
                </c:pt>
                <c:pt idx="190">
                  <c:v>2549</c:v>
                </c:pt>
                <c:pt idx="191">
                  <c:v>2550</c:v>
                </c:pt>
                <c:pt idx="192">
                  <c:v>2551</c:v>
                </c:pt>
                <c:pt idx="193">
                  <c:v>2552</c:v>
                </c:pt>
                <c:pt idx="194">
                  <c:v>2553</c:v>
                </c:pt>
                <c:pt idx="195">
                  <c:v>2554</c:v>
                </c:pt>
                <c:pt idx="196">
                  <c:v>2555</c:v>
                </c:pt>
                <c:pt idx="197">
                  <c:v>2556</c:v>
                </c:pt>
              </c:numCache>
            </c:numRef>
          </c:xVal>
          <c:yVal>
            <c:numRef>
              <c:f>Graph!$G$2361:$G$2556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8A-4CC2-A5FD-1F0E8BDCA686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Graph!$A$2360:$A$2557</c:f>
              <c:numCache>
                <c:formatCode>General</c:formatCode>
                <c:ptCount val="198"/>
                <c:pt idx="0">
                  <c:v>2359</c:v>
                </c:pt>
                <c:pt idx="1">
                  <c:v>2360</c:v>
                </c:pt>
                <c:pt idx="2">
                  <c:v>2361</c:v>
                </c:pt>
                <c:pt idx="3">
                  <c:v>2362</c:v>
                </c:pt>
                <c:pt idx="4">
                  <c:v>2363</c:v>
                </c:pt>
                <c:pt idx="5">
                  <c:v>2364</c:v>
                </c:pt>
                <c:pt idx="6">
                  <c:v>2365</c:v>
                </c:pt>
                <c:pt idx="7">
                  <c:v>2366</c:v>
                </c:pt>
                <c:pt idx="8">
                  <c:v>2367</c:v>
                </c:pt>
                <c:pt idx="9">
                  <c:v>2368</c:v>
                </c:pt>
                <c:pt idx="10">
                  <c:v>2369</c:v>
                </c:pt>
                <c:pt idx="11">
                  <c:v>2370</c:v>
                </c:pt>
                <c:pt idx="12">
                  <c:v>2371</c:v>
                </c:pt>
                <c:pt idx="13">
                  <c:v>2372</c:v>
                </c:pt>
                <c:pt idx="14">
                  <c:v>2373</c:v>
                </c:pt>
                <c:pt idx="15">
                  <c:v>2374</c:v>
                </c:pt>
                <c:pt idx="16">
                  <c:v>2375</c:v>
                </c:pt>
                <c:pt idx="17">
                  <c:v>2376</c:v>
                </c:pt>
                <c:pt idx="18">
                  <c:v>2377</c:v>
                </c:pt>
                <c:pt idx="19">
                  <c:v>2378</c:v>
                </c:pt>
                <c:pt idx="20">
                  <c:v>2379</c:v>
                </c:pt>
                <c:pt idx="21">
                  <c:v>2380</c:v>
                </c:pt>
                <c:pt idx="22">
                  <c:v>2381</c:v>
                </c:pt>
                <c:pt idx="23">
                  <c:v>2382</c:v>
                </c:pt>
                <c:pt idx="24">
                  <c:v>2383</c:v>
                </c:pt>
                <c:pt idx="25">
                  <c:v>2384</c:v>
                </c:pt>
                <c:pt idx="26">
                  <c:v>2385</c:v>
                </c:pt>
                <c:pt idx="27">
                  <c:v>2386</c:v>
                </c:pt>
                <c:pt idx="28">
                  <c:v>2387</c:v>
                </c:pt>
                <c:pt idx="29">
                  <c:v>2388</c:v>
                </c:pt>
                <c:pt idx="30">
                  <c:v>2389</c:v>
                </c:pt>
                <c:pt idx="31">
                  <c:v>2390</c:v>
                </c:pt>
                <c:pt idx="32">
                  <c:v>2391</c:v>
                </c:pt>
                <c:pt idx="33">
                  <c:v>2392</c:v>
                </c:pt>
                <c:pt idx="34">
                  <c:v>2393</c:v>
                </c:pt>
                <c:pt idx="35">
                  <c:v>2394</c:v>
                </c:pt>
                <c:pt idx="36">
                  <c:v>2395</c:v>
                </c:pt>
                <c:pt idx="37">
                  <c:v>2396</c:v>
                </c:pt>
                <c:pt idx="38">
                  <c:v>2397</c:v>
                </c:pt>
                <c:pt idx="39">
                  <c:v>2398</c:v>
                </c:pt>
                <c:pt idx="40">
                  <c:v>2399</c:v>
                </c:pt>
                <c:pt idx="41">
                  <c:v>2400</c:v>
                </c:pt>
                <c:pt idx="42">
                  <c:v>2401</c:v>
                </c:pt>
                <c:pt idx="43">
                  <c:v>2402</c:v>
                </c:pt>
                <c:pt idx="44">
                  <c:v>2403</c:v>
                </c:pt>
                <c:pt idx="45">
                  <c:v>2404</c:v>
                </c:pt>
                <c:pt idx="46">
                  <c:v>2405</c:v>
                </c:pt>
                <c:pt idx="47">
                  <c:v>2406</c:v>
                </c:pt>
                <c:pt idx="48">
                  <c:v>2407</c:v>
                </c:pt>
                <c:pt idx="49">
                  <c:v>2408</c:v>
                </c:pt>
                <c:pt idx="50">
                  <c:v>2409</c:v>
                </c:pt>
                <c:pt idx="51">
                  <c:v>2410</c:v>
                </c:pt>
                <c:pt idx="52">
                  <c:v>2411</c:v>
                </c:pt>
                <c:pt idx="53">
                  <c:v>2412</c:v>
                </c:pt>
                <c:pt idx="54">
                  <c:v>2413</c:v>
                </c:pt>
                <c:pt idx="55">
                  <c:v>2414</c:v>
                </c:pt>
                <c:pt idx="56">
                  <c:v>2415</c:v>
                </c:pt>
                <c:pt idx="57">
                  <c:v>2416</c:v>
                </c:pt>
                <c:pt idx="58">
                  <c:v>2417</c:v>
                </c:pt>
                <c:pt idx="59">
                  <c:v>2418</c:v>
                </c:pt>
                <c:pt idx="60">
                  <c:v>2419</c:v>
                </c:pt>
                <c:pt idx="61">
                  <c:v>2420</c:v>
                </c:pt>
                <c:pt idx="62">
                  <c:v>2421</c:v>
                </c:pt>
                <c:pt idx="63">
                  <c:v>2422</c:v>
                </c:pt>
                <c:pt idx="64">
                  <c:v>2423</c:v>
                </c:pt>
                <c:pt idx="65">
                  <c:v>2424</c:v>
                </c:pt>
                <c:pt idx="66">
                  <c:v>2425</c:v>
                </c:pt>
                <c:pt idx="67">
                  <c:v>2426</c:v>
                </c:pt>
                <c:pt idx="68">
                  <c:v>2427</c:v>
                </c:pt>
                <c:pt idx="69">
                  <c:v>2428</c:v>
                </c:pt>
                <c:pt idx="70">
                  <c:v>2429</c:v>
                </c:pt>
                <c:pt idx="71">
                  <c:v>2430</c:v>
                </c:pt>
                <c:pt idx="72">
                  <c:v>2431</c:v>
                </c:pt>
                <c:pt idx="73">
                  <c:v>2432</c:v>
                </c:pt>
                <c:pt idx="74">
                  <c:v>2433</c:v>
                </c:pt>
                <c:pt idx="75">
                  <c:v>2434</c:v>
                </c:pt>
                <c:pt idx="76">
                  <c:v>2435</c:v>
                </c:pt>
                <c:pt idx="77">
                  <c:v>2436</c:v>
                </c:pt>
                <c:pt idx="78">
                  <c:v>2437</c:v>
                </c:pt>
                <c:pt idx="79">
                  <c:v>2438</c:v>
                </c:pt>
                <c:pt idx="80">
                  <c:v>2439</c:v>
                </c:pt>
                <c:pt idx="81">
                  <c:v>2440</c:v>
                </c:pt>
                <c:pt idx="82">
                  <c:v>2441</c:v>
                </c:pt>
                <c:pt idx="83">
                  <c:v>2442</c:v>
                </c:pt>
                <c:pt idx="84">
                  <c:v>2443</c:v>
                </c:pt>
                <c:pt idx="85">
                  <c:v>2444</c:v>
                </c:pt>
                <c:pt idx="86">
                  <c:v>2445</c:v>
                </c:pt>
                <c:pt idx="87">
                  <c:v>2446</c:v>
                </c:pt>
                <c:pt idx="88">
                  <c:v>2447</c:v>
                </c:pt>
                <c:pt idx="89">
                  <c:v>2448</c:v>
                </c:pt>
                <c:pt idx="90">
                  <c:v>2449</c:v>
                </c:pt>
                <c:pt idx="91">
                  <c:v>2450</c:v>
                </c:pt>
                <c:pt idx="92">
                  <c:v>2451</c:v>
                </c:pt>
                <c:pt idx="93">
                  <c:v>2452</c:v>
                </c:pt>
                <c:pt idx="94">
                  <c:v>2453</c:v>
                </c:pt>
                <c:pt idx="95">
                  <c:v>2454</c:v>
                </c:pt>
                <c:pt idx="96">
                  <c:v>2455</c:v>
                </c:pt>
                <c:pt idx="97">
                  <c:v>2456</c:v>
                </c:pt>
                <c:pt idx="98">
                  <c:v>2457</c:v>
                </c:pt>
                <c:pt idx="99">
                  <c:v>2458</c:v>
                </c:pt>
                <c:pt idx="100">
                  <c:v>2459</c:v>
                </c:pt>
                <c:pt idx="101">
                  <c:v>2460</c:v>
                </c:pt>
                <c:pt idx="102">
                  <c:v>2461</c:v>
                </c:pt>
                <c:pt idx="103">
                  <c:v>2462</c:v>
                </c:pt>
                <c:pt idx="104">
                  <c:v>2463</c:v>
                </c:pt>
                <c:pt idx="105">
                  <c:v>2464</c:v>
                </c:pt>
                <c:pt idx="106">
                  <c:v>2465</c:v>
                </c:pt>
                <c:pt idx="107">
                  <c:v>2466</c:v>
                </c:pt>
                <c:pt idx="108">
                  <c:v>2467</c:v>
                </c:pt>
                <c:pt idx="109">
                  <c:v>2468</c:v>
                </c:pt>
                <c:pt idx="110">
                  <c:v>2469</c:v>
                </c:pt>
                <c:pt idx="111">
                  <c:v>2470</c:v>
                </c:pt>
                <c:pt idx="112">
                  <c:v>2471</c:v>
                </c:pt>
                <c:pt idx="113">
                  <c:v>2472</c:v>
                </c:pt>
                <c:pt idx="114">
                  <c:v>2473</c:v>
                </c:pt>
                <c:pt idx="115">
                  <c:v>2474</c:v>
                </c:pt>
                <c:pt idx="116">
                  <c:v>2475</c:v>
                </c:pt>
                <c:pt idx="117">
                  <c:v>2476</c:v>
                </c:pt>
                <c:pt idx="118">
                  <c:v>2477</c:v>
                </c:pt>
                <c:pt idx="119">
                  <c:v>2478</c:v>
                </c:pt>
                <c:pt idx="120">
                  <c:v>2479</c:v>
                </c:pt>
                <c:pt idx="121">
                  <c:v>2480</c:v>
                </c:pt>
                <c:pt idx="122">
                  <c:v>2481</c:v>
                </c:pt>
                <c:pt idx="123">
                  <c:v>2482</c:v>
                </c:pt>
                <c:pt idx="124">
                  <c:v>2483</c:v>
                </c:pt>
                <c:pt idx="125">
                  <c:v>2484</c:v>
                </c:pt>
                <c:pt idx="126">
                  <c:v>2485</c:v>
                </c:pt>
                <c:pt idx="127">
                  <c:v>2486</c:v>
                </c:pt>
                <c:pt idx="128">
                  <c:v>2487</c:v>
                </c:pt>
                <c:pt idx="129">
                  <c:v>2488</c:v>
                </c:pt>
                <c:pt idx="130">
                  <c:v>2489</c:v>
                </c:pt>
                <c:pt idx="131">
                  <c:v>2490</c:v>
                </c:pt>
                <c:pt idx="132">
                  <c:v>2491</c:v>
                </c:pt>
                <c:pt idx="133">
                  <c:v>2492</c:v>
                </c:pt>
                <c:pt idx="134">
                  <c:v>2493</c:v>
                </c:pt>
                <c:pt idx="135">
                  <c:v>2494</c:v>
                </c:pt>
                <c:pt idx="136">
                  <c:v>2495</c:v>
                </c:pt>
                <c:pt idx="137">
                  <c:v>2496</c:v>
                </c:pt>
                <c:pt idx="138">
                  <c:v>2497</c:v>
                </c:pt>
                <c:pt idx="139">
                  <c:v>2498</c:v>
                </c:pt>
                <c:pt idx="140">
                  <c:v>2499</c:v>
                </c:pt>
                <c:pt idx="141">
                  <c:v>2500</c:v>
                </c:pt>
                <c:pt idx="142">
                  <c:v>2501</c:v>
                </c:pt>
                <c:pt idx="143">
                  <c:v>2502</c:v>
                </c:pt>
                <c:pt idx="144">
                  <c:v>2503</c:v>
                </c:pt>
                <c:pt idx="145">
                  <c:v>2504</c:v>
                </c:pt>
                <c:pt idx="146">
                  <c:v>2505</c:v>
                </c:pt>
                <c:pt idx="147">
                  <c:v>2506</c:v>
                </c:pt>
                <c:pt idx="148">
                  <c:v>2507</c:v>
                </c:pt>
                <c:pt idx="149">
                  <c:v>2508</c:v>
                </c:pt>
                <c:pt idx="150">
                  <c:v>2509</c:v>
                </c:pt>
                <c:pt idx="151">
                  <c:v>2510</c:v>
                </c:pt>
                <c:pt idx="152">
                  <c:v>2511</c:v>
                </c:pt>
                <c:pt idx="153">
                  <c:v>2512</c:v>
                </c:pt>
                <c:pt idx="154">
                  <c:v>2513</c:v>
                </c:pt>
                <c:pt idx="155">
                  <c:v>2514</c:v>
                </c:pt>
                <c:pt idx="156">
                  <c:v>2515</c:v>
                </c:pt>
                <c:pt idx="157">
                  <c:v>2516</c:v>
                </c:pt>
                <c:pt idx="158">
                  <c:v>2517</c:v>
                </c:pt>
                <c:pt idx="159">
                  <c:v>2518</c:v>
                </c:pt>
                <c:pt idx="160">
                  <c:v>2519</c:v>
                </c:pt>
                <c:pt idx="161">
                  <c:v>2520</c:v>
                </c:pt>
                <c:pt idx="162">
                  <c:v>2521</c:v>
                </c:pt>
                <c:pt idx="163">
                  <c:v>2522</c:v>
                </c:pt>
                <c:pt idx="164">
                  <c:v>2523</c:v>
                </c:pt>
                <c:pt idx="165">
                  <c:v>2524</c:v>
                </c:pt>
                <c:pt idx="166">
                  <c:v>2525</c:v>
                </c:pt>
                <c:pt idx="167">
                  <c:v>2526</c:v>
                </c:pt>
                <c:pt idx="168">
                  <c:v>2527</c:v>
                </c:pt>
                <c:pt idx="169">
                  <c:v>2528</c:v>
                </c:pt>
                <c:pt idx="170">
                  <c:v>2529</c:v>
                </c:pt>
                <c:pt idx="171">
                  <c:v>2530</c:v>
                </c:pt>
                <c:pt idx="172">
                  <c:v>2531</c:v>
                </c:pt>
                <c:pt idx="173">
                  <c:v>2532</c:v>
                </c:pt>
                <c:pt idx="174">
                  <c:v>2533</c:v>
                </c:pt>
                <c:pt idx="175">
                  <c:v>2534</c:v>
                </c:pt>
                <c:pt idx="176">
                  <c:v>2535</c:v>
                </c:pt>
                <c:pt idx="177">
                  <c:v>2536</c:v>
                </c:pt>
                <c:pt idx="178">
                  <c:v>2537</c:v>
                </c:pt>
                <c:pt idx="179">
                  <c:v>2538</c:v>
                </c:pt>
                <c:pt idx="180">
                  <c:v>2539</c:v>
                </c:pt>
                <c:pt idx="181">
                  <c:v>2540</c:v>
                </c:pt>
                <c:pt idx="182">
                  <c:v>2541</c:v>
                </c:pt>
                <c:pt idx="183">
                  <c:v>2542</c:v>
                </c:pt>
                <c:pt idx="184">
                  <c:v>2543</c:v>
                </c:pt>
                <c:pt idx="185">
                  <c:v>2544</c:v>
                </c:pt>
                <c:pt idx="186">
                  <c:v>2545</c:v>
                </c:pt>
                <c:pt idx="187">
                  <c:v>2546</c:v>
                </c:pt>
                <c:pt idx="188">
                  <c:v>2547</c:v>
                </c:pt>
                <c:pt idx="189">
                  <c:v>2548</c:v>
                </c:pt>
                <c:pt idx="190">
                  <c:v>2549</c:v>
                </c:pt>
                <c:pt idx="191">
                  <c:v>2550</c:v>
                </c:pt>
                <c:pt idx="192">
                  <c:v>2551</c:v>
                </c:pt>
                <c:pt idx="193">
                  <c:v>2552</c:v>
                </c:pt>
                <c:pt idx="194">
                  <c:v>2553</c:v>
                </c:pt>
                <c:pt idx="195">
                  <c:v>2554</c:v>
                </c:pt>
                <c:pt idx="196">
                  <c:v>2555</c:v>
                </c:pt>
                <c:pt idx="197">
                  <c:v>2556</c:v>
                </c:pt>
              </c:numCache>
            </c:numRef>
          </c:xVal>
          <c:yVal>
            <c:numRef>
              <c:f>Graph!$H$2361:$H$2556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8A-4CC2-A5FD-1F0E8BDC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42799"/>
        <c:axId val="1485844719"/>
      </c:scatterChart>
      <c:valAx>
        <c:axId val="1485842799"/>
        <c:scaling>
          <c:orientation val="minMax"/>
          <c:max val="2556"/>
          <c:min val="2359"/>
        </c:scaling>
        <c:delete val="0"/>
        <c:axPos val="b"/>
        <c:numFmt formatCode="General" sourceLinked="1"/>
        <c:majorTickMark val="out"/>
        <c:minorTickMark val="none"/>
        <c:tickLblPos val="nextTo"/>
        <c:crossAx val="1485844719"/>
        <c:crosses val="autoZero"/>
        <c:crossBetween val="midCat"/>
      </c:valAx>
      <c:valAx>
        <c:axId val="14858447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58427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Graph!$A$2559:$A$2718</c:f>
              <c:numCache>
                <c:formatCode>General</c:formatCode>
                <c:ptCount val="160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2566</c:v>
                </c:pt>
                <c:pt idx="9">
                  <c:v>2567</c:v>
                </c:pt>
                <c:pt idx="10">
                  <c:v>2568</c:v>
                </c:pt>
                <c:pt idx="11">
                  <c:v>2569</c:v>
                </c:pt>
                <c:pt idx="12">
                  <c:v>2570</c:v>
                </c:pt>
                <c:pt idx="13">
                  <c:v>2571</c:v>
                </c:pt>
                <c:pt idx="14">
                  <c:v>2572</c:v>
                </c:pt>
                <c:pt idx="15">
                  <c:v>2573</c:v>
                </c:pt>
                <c:pt idx="16">
                  <c:v>2574</c:v>
                </c:pt>
                <c:pt idx="17">
                  <c:v>2575</c:v>
                </c:pt>
                <c:pt idx="18">
                  <c:v>2576</c:v>
                </c:pt>
                <c:pt idx="19">
                  <c:v>2577</c:v>
                </c:pt>
                <c:pt idx="20">
                  <c:v>2578</c:v>
                </c:pt>
                <c:pt idx="21">
                  <c:v>2579</c:v>
                </c:pt>
                <c:pt idx="22">
                  <c:v>2580</c:v>
                </c:pt>
                <c:pt idx="23">
                  <c:v>2581</c:v>
                </c:pt>
                <c:pt idx="24">
                  <c:v>2582</c:v>
                </c:pt>
                <c:pt idx="25">
                  <c:v>2583</c:v>
                </c:pt>
                <c:pt idx="26">
                  <c:v>2584</c:v>
                </c:pt>
                <c:pt idx="27">
                  <c:v>2585</c:v>
                </c:pt>
                <c:pt idx="28">
                  <c:v>2586</c:v>
                </c:pt>
                <c:pt idx="29">
                  <c:v>2587</c:v>
                </c:pt>
                <c:pt idx="30">
                  <c:v>2588</c:v>
                </c:pt>
                <c:pt idx="31">
                  <c:v>2589</c:v>
                </c:pt>
                <c:pt idx="32">
                  <c:v>2590</c:v>
                </c:pt>
                <c:pt idx="33">
                  <c:v>2591</c:v>
                </c:pt>
                <c:pt idx="34">
                  <c:v>2592</c:v>
                </c:pt>
                <c:pt idx="35">
                  <c:v>2593</c:v>
                </c:pt>
                <c:pt idx="36">
                  <c:v>2594</c:v>
                </c:pt>
                <c:pt idx="37">
                  <c:v>2595</c:v>
                </c:pt>
                <c:pt idx="38">
                  <c:v>2596</c:v>
                </c:pt>
                <c:pt idx="39">
                  <c:v>2597</c:v>
                </c:pt>
                <c:pt idx="40">
                  <c:v>2598</c:v>
                </c:pt>
                <c:pt idx="41">
                  <c:v>2599</c:v>
                </c:pt>
                <c:pt idx="42">
                  <c:v>2600</c:v>
                </c:pt>
                <c:pt idx="43">
                  <c:v>2601</c:v>
                </c:pt>
                <c:pt idx="44">
                  <c:v>2602</c:v>
                </c:pt>
                <c:pt idx="45">
                  <c:v>2603</c:v>
                </c:pt>
                <c:pt idx="46">
                  <c:v>2604</c:v>
                </c:pt>
                <c:pt idx="47">
                  <c:v>2605</c:v>
                </c:pt>
                <c:pt idx="48">
                  <c:v>2606</c:v>
                </c:pt>
                <c:pt idx="49">
                  <c:v>2607</c:v>
                </c:pt>
                <c:pt idx="50">
                  <c:v>2608</c:v>
                </c:pt>
                <c:pt idx="51">
                  <c:v>2609</c:v>
                </c:pt>
                <c:pt idx="52">
                  <c:v>2610</c:v>
                </c:pt>
                <c:pt idx="53">
                  <c:v>2611</c:v>
                </c:pt>
                <c:pt idx="54">
                  <c:v>2612</c:v>
                </c:pt>
                <c:pt idx="55">
                  <c:v>2613</c:v>
                </c:pt>
                <c:pt idx="56">
                  <c:v>2614</c:v>
                </c:pt>
                <c:pt idx="57">
                  <c:v>2615</c:v>
                </c:pt>
                <c:pt idx="58">
                  <c:v>2616</c:v>
                </c:pt>
                <c:pt idx="59">
                  <c:v>2617</c:v>
                </c:pt>
                <c:pt idx="60">
                  <c:v>2618</c:v>
                </c:pt>
                <c:pt idx="61">
                  <c:v>2619</c:v>
                </c:pt>
                <c:pt idx="62">
                  <c:v>2620</c:v>
                </c:pt>
                <c:pt idx="63">
                  <c:v>2621</c:v>
                </c:pt>
                <c:pt idx="64">
                  <c:v>2622</c:v>
                </c:pt>
                <c:pt idx="65">
                  <c:v>2623</c:v>
                </c:pt>
                <c:pt idx="66">
                  <c:v>2624</c:v>
                </c:pt>
                <c:pt idx="67">
                  <c:v>2625</c:v>
                </c:pt>
                <c:pt idx="68">
                  <c:v>2626</c:v>
                </c:pt>
                <c:pt idx="69">
                  <c:v>2627</c:v>
                </c:pt>
                <c:pt idx="70">
                  <c:v>2628</c:v>
                </c:pt>
                <c:pt idx="71">
                  <c:v>2629</c:v>
                </c:pt>
                <c:pt idx="72">
                  <c:v>2630</c:v>
                </c:pt>
                <c:pt idx="73">
                  <c:v>2631</c:v>
                </c:pt>
                <c:pt idx="74">
                  <c:v>2632</c:v>
                </c:pt>
                <c:pt idx="75">
                  <c:v>2633</c:v>
                </c:pt>
                <c:pt idx="76">
                  <c:v>2634</c:v>
                </c:pt>
                <c:pt idx="77">
                  <c:v>2635</c:v>
                </c:pt>
                <c:pt idx="78">
                  <c:v>2636</c:v>
                </c:pt>
                <c:pt idx="79">
                  <c:v>2637</c:v>
                </c:pt>
                <c:pt idx="80">
                  <c:v>2638</c:v>
                </c:pt>
                <c:pt idx="81">
                  <c:v>2639</c:v>
                </c:pt>
                <c:pt idx="82">
                  <c:v>2640</c:v>
                </c:pt>
                <c:pt idx="83">
                  <c:v>2641</c:v>
                </c:pt>
                <c:pt idx="84">
                  <c:v>2642</c:v>
                </c:pt>
                <c:pt idx="85">
                  <c:v>2643</c:v>
                </c:pt>
                <c:pt idx="86">
                  <c:v>2644</c:v>
                </c:pt>
                <c:pt idx="87">
                  <c:v>2645</c:v>
                </c:pt>
                <c:pt idx="88">
                  <c:v>2646</c:v>
                </c:pt>
                <c:pt idx="89">
                  <c:v>2647</c:v>
                </c:pt>
                <c:pt idx="90">
                  <c:v>2648</c:v>
                </c:pt>
                <c:pt idx="91">
                  <c:v>2649</c:v>
                </c:pt>
                <c:pt idx="92">
                  <c:v>2650</c:v>
                </c:pt>
                <c:pt idx="93">
                  <c:v>2651</c:v>
                </c:pt>
                <c:pt idx="94">
                  <c:v>2652</c:v>
                </c:pt>
                <c:pt idx="95">
                  <c:v>2653</c:v>
                </c:pt>
                <c:pt idx="96">
                  <c:v>2654</c:v>
                </c:pt>
                <c:pt idx="97">
                  <c:v>2655</c:v>
                </c:pt>
                <c:pt idx="98">
                  <c:v>2656</c:v>
                </c:pt>
                <c:pt idx="99">
                  <c:v>2657</c:v>
                </c:pt>
                <c:pt idx="100">
                  <c:v>2658</c:v>
                </c:pt>
                <c:pt idx="101">
                  <c:v>2659</c:v>
                </c:pt>
                <c:pt idx="102">
                  <c:v>2660</c:v>
                </c:pt>
                <c:pt idx="103">
                  <c:v>2661</c:v>
                </c:pt>
                <c:pt idx="104">
                  <c:v>2662</c:v>
                </c:pt>
                <c:pt idx="105">
                  <c:v>2663</c:v>
                </c:pt>
                <c:pt idx="106">
                  <c:v>2664</c:v>
                </c:pt>
                <c:pt idx="107">
                  <c:v>2665</c:v>
                </c:pt>
                <c:pt idx="108">
                  <c:v>2666</c:v>
                </c:pt>
                <c:pt idx="109">
                  <c:v>2667</c:v>
                </c:pt>
                <c:pt idx="110">
                  <c:v>2668</c:v>
                </c:pt>
                <c:pt idx="111">
                  <c:v>2669</c:v>
                </c:pt>
                <c:pt idx="112">
                  <c:v>2670</c:v>
                </c:pt>
                <c:pt idx="113">
                  <c:v>2671</c:v>
                </c:pt>
                <c:pt idx="114">
                  <c:v>2672</c:v>
                </c:pt>
                <c:pt idx="115">
                  <c:v>2673</c:v>
                </c:pt>
                <c:pt idx="116">
                  <c:v>2674</c:v>
                </c:pt>
                <c:pt idx="117">
                  <c:v>2675</c:v>
                </c:pt>
                <c:pt idx="118">
                  <c:v>2676</c:v>
                </c:pt>
                <c:pt idx="119">
                  <c:v>2677</c:v>
                </c:pt>
                <c:pt idx="120">
                  <c:v>2678</c:v>
                </c:pt>
                <c:pt idx="121">
                  <c:v>2679</c:v>
                </c:pt>
                <c:pt idx="122">
                  <c:v>2680</c:v>
                </c:pt>
                <c:pt idx="123">
                  <c:v>2681</c:v>
                </c:pt>
                <c:pt idx="124">
                  <c:v>2682</c:v>
                </c:pt>
                <c:pt idx="125">
                  <c:v>2683</c:v>
                </c:pt>
                <c:pt idx="126">
                  <c:v>2684</c:v>
                </c:pt>
                <c:pt idx="127">
                  <c:v>2685</c:v>
                </c:pt>
                <c:pt idx="128">
                  <c:v>2686</c:v>
                </c:pt>
                <c:pt idx="129">
                  <c:v>2687</c:v>
                </c:pt>
                <c:pt idx="130">
                  <c:v>2688</c:v>
                </c:pt>
                <c:pt idx="131">
                  <c:v>2689</c:v>
                </c:pt>
                <c:pt idx="132">
                  <c:v>2690</c:v>
                </c:pt>
                <c:pt idx="133">
                  <c:v>2691</c:v>
                </c:pt>
                <c:pt idx="134">
                  <c:v>2692</c:v>
                </c:pt>
                <c:pt idx="135">
                  <c:v>2693</c:v>
                </c:pt>
                <c:pt idx="136">
                  <c:v>2694</c:v>
                </c:pt>
                <c:pt idx="137">
                  <c:v>2695</c:v>
                </c:pt>
                <c:pt idx="138">
                  <c:v>2696</c:v>
                </c:pt>
                <c:pt idx="139">
                  <c:v>2697</c:v>
                </c:pt>
                <c:pt idx="140">
                  <c:v>2698</c:v>
                </c:pt>
                <c:pt idx="141">
                  <c:v>2699</c:v>
                </c:pt>
                <c:pt idx="142">
                  <c:v>2700</c:v>
                </c:pt>
                <c:pt idx="143">
                  <c:v>2701</c:v>
                </c:pt>
                <c:pt idx="144">
                  <c:v>2702</c:v>
                </c:pt>
                <c:pt idx="145">
                  <c:v>2703</c:v>
                </c:pt>
                <c:pt idx="146">
                  <c:v>2704</c:v>
                </c:pt>
                <c:pt idx="147">
                  <c:v>2705</c:v>
                </c:pt>
                <c:pt idx="148">
                  <c:v>2706</c:v>
                </c:pt>
                <c:pt idx="149">
                  <c:v>2707</c:v>
                </c:pt>
                <c:pt idx="150">
                  <c:v>2708</c:v>
                </c:pt>
                <c:pt idx="151">
                  <c:v>2709</c:v>
                </c:pt>
                <c:pt idx="152">
                  <c:v>2710</c:v>
                </c:pt>
                <c:pt idx="153">
                  <c:v>2711</c:v>
                </c:pt>
                <c:pt idx="154">
                  <c:v>2712</c:v>
                </c:pt>
                <c:pt idx="155">
                  <c:v>2713</c:v>
                </c:pt>
                <c:pt idx="156">
                  <c:v>2714</c:v>
                </c:pt>
                <c:pt idx="157">
                  <c:v>2715</c:v>
                </c:pt>
                <c:pt idx="158">
                  <c:v>2716</c:v>
                </c:pt>
                <c:pt idx="159">
                  <c:v>2717</c:v>
                </c:pt>
              </c:numCache>
            </c:numRef>
          </c:xVal>
          <c:yVal>
            <c:numRef>
              <c:f>Graph!$D$2560:$D$2717</c:f>
              <c:numCache>
                <c:formatCode>General</c:formatCode>
                <c:ptCount val="158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0-4F47-BA15-5F79BA92FE0E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Graph!$A$2559:$A$2718</c:f>
              <c:numCache>
                <c:formatCode>General</c:formatCode>
                <c:ptCount val="160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2566</c:v>
                </c:pt>
                <c:pt idx="9">
                  <c:v>2567</c:v>
                </c:pt>
                <c:pt idx="10">
                  <c:v>2568</c:v>
                </c:pt>
                <c:pt idx="11">
                  <c:v>2569</c:v>
                </c:pt>
                <c:pt idx="12">
                  <c:v>2570</c:v>
                </c:pt>
                <c:pt idx="13">
                  <c:v>2571</c:v>
                </c:pt>
                <c:pt idx="14">
                  <c:v>2572</c:v>
                </c:pt>
                <c:pt idx="15">
                  <c:v>2573</c:v>
                </c:pt>
                <c:pt idx="16">
                  <c:v>2574</c:v>
                </c:pt>
                <c:pt idx="17">
                  <c:v>2575</c:v>
                </c:pt>
                <c:pt idx="18">
                  <c:v>2576</c:v>
                </c:pt>
                <c:pt idx="19">
                  <c:v>2577</c:v>
                </c:pt>
                <c:pt idx="20">
                  <c:v>2578</c:v>
                </c:pt>
                <c:pt idx="21">
                  <c:v>2579</c:v>
                </c:pt>
                <c:pt idx="22">
                  <c:v>2580</c:v>
                </c:pt>
                <c:pt idx="23">
                  <c:v>2581</c:v>
                </c:pt>
                <c:pt idx="24">
                  <c:v>2582</c:v>
                </c:pt>
                <c:pt idx="25">
                  <c:v>2583</c:v>
                </c:pt>
                <c:pt idx="26">
                  <c:v>2584</c:v>
                </c:pt>
                <c:pt idx="27">
                  <c:v>2585</c:v>
                </c:pt>
                <c:pt idx="28">
                  <c:v>2586</c:v>
                </c:pt>
                <c:pt idx="29">
                  <c:v>2587</c:v>
                </c:pt>
                <c:pt idx="30">
                  <c:v>2588</c:v>
                </c:pt>
                <c:pt idx="31">
                  <c:v>2589</c:v>
                </c:pt>
                <c:pt idx="32">
                  <c:v>2590</c:v>
                </c:pt>
                <c:pt idx="33">
                  <c:v>2591</c:v>
                </c:pt>
                <c:pt idx="34">
                  <c:v>2592</c:v>
                </c:pt>
                <c:pt idx="35">
                  <c:v>2593</c:v>
                </c:pt>
                <c:pt idx="36">
                  <c:v>2594</c:v>
                </c:pt>
                <c:pt idx="37">
                  <c:v>2595</c:v>
                </c:pt>
                <c:pt idx="38">
                  <c:v>2596</c:v>
                </c:pt>
                <c:pt idx="39">
                  <c:v>2597</c:v>
                </c:pt>
                <c:pt idx="40">
                  <c:v>2598</c:v>
                </c:pt>
                <c:pt idx="41">
                  <c:v>2599</c:v>
                </c:pt>
                <c:pt idx="42">
                  <c:v>2600</c:v>
                </c:pt>
                <c:pt idx="43">
                  <c:v>2601</c:v>
                </c:pt>
                <c:pt idx="44">
                  <c:v>2602</c:v>
                </c:pt>
                <c:pt idx="45">
                  <c:v>2603</c:v>
                </c:pt>
                <c:pt idx="46">
                  <c:v>2604</c:v>
                </c:pt>
                <c:pt idx="47">
                  <c:v>2605</c:v>
                </c:pt>
                <c:pt idx="48">
                  <c:v>2606</c:v>
                </c:pt>
                <c:pt idx="49">
                  <c:v>2607</c:v>
                </c:pt>
                <c:pt idx="50">
                  <c:v>2608</c:v>
                </c:pt>
                <c:pt idx="51">
                  <c:v>2609</c:v>
                </c:pt>
                <c:pt idx="52">
                  <c:v>2610</c:v>
                </c:pt>
                <c:pt idx="53">
                  <c:v>2611</c:v>
                </c:pt>
                <c:pt idx="54">
                  <c:v>2612</c:v>
                </c:pt>
                <c:pt idx="55">
                  <c:v>2613</c:v>
                </c:pt>
                <c:pt idx="56">
                  <c:v>2614</c:v>
                </c:pt>
                <c:pt idx="57">
                  <c:v>2615</c:v>
                </c:pt>
                <c:pt idx="58">
                  <c:v>2616</c:v>
                </c:pt>
                <c:pt idx="59">
                  <c:v>2617</c:v>
                </c:pt>
                <c:pt idx="60">
                  <c:v>2618</c:v>
                </c:pt>
                <c:pt idx="61">
                  <c:v>2619</c:v>
                </c:pt>
                <c:pt idx="62">
                  <c:v>2620</c:v>
                </c:pt>
                <c:pt idx="63">
                  <c:v>2621</c:v>
                </c:pt>
                <c:pt idx="64">
                  <c:v>2622</c:v>
                </c:pt>
                <c:pt idx="65">
                  <c:v>2623</c:v>
                </c:pt>
                <c:pt idx="66">
                  <c:v>2624</c:v>
                </c:pt>
                <c:pt idx="67">
                  <c:v>2625</c:v>
                </c:pt>
                <c:pt idx="68">
                  <c:v>2626</c:v>
                </c:pt>
                <c:pt idx="69">
                  <c:v>2627</c:v>
                </c:pt>
                <c:pt idx="70">
                  <c:v>2628</c:v>
                </c:pt>
                <c:pt idx="71">
                  <c:v>2629</c:v>
                </c:pt>
                <c:pt idx="72">
                  <c:v>2630</c:v>
                </c:pt>
                <c:pt idx="73">
                  <c:v>2631</c:v>
                </c:pt>
                <c:pt idx="74">
                  <c:v>2632</c:v>
                </c:pt>
                <c:pt idx="75">
                  <c:v>2633</c:v>
                </c:pt>
                <c:pt idx="76">
                  <c:v>2634</c:v>
                </c:pt>
                <c:pt idx="77">
                  <c:v>2635</c:v>
                </c:pt>
                <c:pt idx="78">
                  <c:v>2636</c:v>
                </c:pt>
                <c:pt idx="79">
                  <c:v>2637</c:v>
                </c:pt>
                <c:pt idx="80">
                  <c:v>2638</c:v>
                </c:pt>
                <c:pt idx="81">
                  <c:v>2639</c:v>
                </c:pt>
                <c:pt idx="82">
                  <c:v>2640</c:v>
                </c:pt>
                <c:pt idx="83">
                  <c:v>2641</c:v>
                </c:pt>
                <c:pt idx="84">
                  <c:v>2642</c:v>
                </c:pt>
                <c:pt idx="85">
                  <c:v>2643</c:v>
                </c:pt>
                <c:pt idx="86">
                  <c:v>2644</c:v>
                </c:pt>
                <c:pt idx="87">
                  <c:v>2645</c:v>
                </c:pt>
                <c:pt idx="88">
                  <c:v>2646</c:v>
                </c:pt>
                <c:pt idx="89">
                  <c:v>2647</c:v>
                </c:pt>
                <c:pt idx="90">
                  <c:v>2648</c:v>
                </c:pt>
                <c:pt idx="91">
                  <c:v>2649</c:v>
                </c:pt>
                <c:pt idx="92">
                  <c:v>2650</c:v>
                </c:pt>
                <c:pt idx="93">
                  <c:v>2651</c:v>
                </c:pt>
                <c:pt idx="94">
                  <c:v>2652</c:v>
                </c:pt>
                <c:pt idx="95">
                  <c:v>2653</c:v>
                </c:pt>
                <c:pt idx="96">
                  <c:v>2654</c:v>
                </c:pt>
                <c:pt idx="97">
                  <c:v>2655</c:v>
                </c:pt>
                <c:pt idx="98">
                  <c:v>2656</c:v>
                </c:pt>
                <c:pt idx="99">
                  <c:v>2657</c:v>
                </c:pt>
                <c:pt idx="100">
                  <c:v>2658</c:v>
                </c:pt>
                <c:pt idx="101">
                  <c:v>2659</c:v>
                </c:pt>
                <c:pt idx="102">
                  <c:v>2660</c:v>
                </c:pt>
                <c:pt idx="103">
                  <c:v>2661</c:v>
                </c:pt>
                <c:pt idx="104">
                  <c:v>2662</c:v>
                </c:pt>
                <c:pt idx="105">
                  <c:v>2663</c:v>
                </c:pt>
                <c:pt idx="106">
                  <c:v>2664</c:v>
                </c:pt>
                <c:pt idx="107">
                  <c:v>2665</c:v>
                </c:pt>
                <c:pt idx="108">
                  <c:v>2666</c:v>
                </c:pt>
                <c:pt idx="109">
                  <c:v>2667</c:v>
                </c:pt>
                <c:pt idx="110">
                  <c:v>2668</c:v>
                </c:pt>
                <c:pt idx="111">
                  <c:v>2669</c:v>
                </c:pt>
                <c:pt idx="112">
                  <c:v>2670</c:v>
                </c:pt>
                <c:pt idx="113">
                  <c:v>2671</c:v>
                </c:pt>
                <c:pt idx="114">
                  <c:v>2672</c:v>
                </c:pt>
                <c:pt idx="115">
                  <c:v>2673</c:v>
                </c:pt>
                <c:pt idx="116">
                  <c:v>2674</c:v>
                </c:pt>
                <c:pt idx="117">
                  <c:v>2675</c:v>
                </c:pt>
                <c:pt idx="118">
                  <c:v>2676</c:v>
                </c:pt>
                <c:pt idx="119">
                  <c:v>2677</c:v>
                </c:pt>
                <c:pt idx="120">
                  <c:v>2678</c:v>
                </c:pt>
                <c:pt idx="121">
                  <c:v>2679</c:v>
                </c:pt>
                <c:pt idx="122">
                  <c:v>2680</c:v>
                </c:pt>
                <c:pt idx="123">
                  <c:v>2681</c:v>
                </c:pt>
                <c:pt idx="124">
                  <c:v>2682</c:v>
                </c:pt>
                <c:pt idx="125">
                  <c:v>2683</c:v>
                </c:pt>
                <c:pt idx="126">
                  <c:v>2684</c:v>
                </c:pt>
                <c:pt idx="127">
                  <c:v>2685</c:v>
                </c:pt>
                <c:pt idx="128">
                  <c:v>2686</c:v>
                </c:pt>
                <c:pt idx="129">
                  <c:v>2687</c:v>
                </c:pt>
                <c:pt idx="130">
                  <c:v>2688</c:v>
                </c:pt>
                <c:pt idx="131">
                  <c:v>2689</c:v>
                </c:pt>
                <c:pt idx="132">
                  <c:v>2690</c:v>
                </c:pt>
                <c:pt idx="133">
                  <c:v>2691</c:v>
                </c:pt>
                <c:pt idx="134">
                  <c:v>2692</c:v>
                </c:pt>
                <c:pt idx="135">
                  <c:v>2693</c:v>
                </c:pt>
                <c:pt idx="136">
                  <c:v>2694</c:v>
                </c:pt>
                <c:pt idx="137">
                  <c:v>2695</c:v>
                </c:pt>
                <c:pt idx="138">
                  <c:v>2696</c:v>
                </c:pt>
                <c:pt idx="139">
                  <c:v>2697</c:v>
                </c:pt>
                <c:pt idx="140">
                  <c:v>2698</c:v>
                </c:pt>
                <c:pt idx="141">
                  <c:v>2699</c:v>
                </c:pt>
                <c:pt idx="142">
                  <c:v>2700</c:v>
                </c:pt>
                <c:pt idx="143">
                  <c:v>2701</c:v>
                </c:pt>
                <c:pt idx="144">
                  <c:v>2702</c:v>
                </c:pt>
                <c:pt idx="145">
                  <c:v>2703</c:v>
                </c:pt>
                <c:pt idx="146">
                  <c:v>2704</c:v>
                </c:pt>
                <c:pt idx="147">
                  <c:v>2705</c:v>
                </c:pt>
                <c:pt idx="148">
                  <c:v>2706</c:v>
                </c:pt>
                <c:pt idx="149">
                  <c:v>2707</c:v>
                </c:pt>
                <c:pt idx="150">
                  <c:v>2708</c:v>
                </c:pt>
                <c:pt idx="151">
                  <c:v>2709</c:v>
                </c:pt>
                <c:pt idx="152">
                  <c:v>2710</c:v>
                </c:pt>
                <c:pt idx="153">
                  <c:v>2711</c:v>
                </c:pt>
                <c:pt idx="154">
                  <c:v>2712</c:v>
                </c:pt>
                <c:pt idx="155">
                  <c:v>2713</c:v>
                </c:pt>
                <c:pt idx="156">
                  <c:v>2714</c:v>
                </c:pt>
                <c:pt idx="157">
                  <c:v>2715</c:v>
                </c:pt>
                <c:pt idx="158">
                  <c:v>2716</c:v>
                </c:pt>
                <c:pt idx="159">
                  <c:v>2717</c:v>
                </c:pt>
              </c:numCache>
            </c:numRef>
          </c:xVal>
          <c:yVal>
            <c:numRef>
              <c:f>Graph!$B$2560:$B$2717</c:f>
              <c:numCache>
                <c:formatCode>General</c:formatCode>
                <c:ptCount val="1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0-4F47-BA15-5F79BA92FE0E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Graph!$A$2559:$A$2718</c:f>
              <c:numCache>
                <c:formatCode>General</c:formatCode>
                <c:ptCount val="160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2566</c:v>
                </c:pt>
                <c:pt idx="9">
                  <c:v>2567</c:v>
                </c:pt>
                <c:pt idx="10">
                  <c:v>2568</c:v>
                </c:pt>
                <c:pt idx="11">
                  <c:v>2569</c:v>
                </c:pt>
                <c:pt idx="12">
                  <c:v>2570</c:v>
                </c:pt>
                <c:pt idx="13">
                  <c:v>2571</c:v>
                </c:pt>
                <c:pt idx="14">
                  <c:v>2572</c:v>
                </c:pt>
                <c:pt idx="15">
                  <c:v>2573</c:v>
                </c:pt>
                <c:pt idx="16">
                  <c:v>2574</c:v>
                </c:pt>
                <c:pt idx="17">
                  <c:v>2575</c:v>
                </c:pt>
                <c:pt idx="18">
                  <c:v>2576</c:v>
                </c:pt>
                <c:pt idx="19">
                  <c:v>2577</c:v>
                </c:pt>
                <c:pt idx="20">
                  <c:v>2578</c:v>
                </c:pt>
                <c:pt idx="21">
                  <c:v>2579</c:v>
                </c:pt>
                <c:pt idx="22">
                  <c:v>2580</c:v>
                </c:pt>
                <c:pt idx="23">
                  <c:v>2581</c:v>
                </c:pt>
                <c:pt idx="24">
                  <c:v>2582</c:v>
                </c:pt>
                <c:pt idx="25">
                  <c:v>2583</c:v>
                </c:pt>
                <c:pt idx="26">
                  <c:v>2584</c:v>
                </c:pt>
                <c:pt idx="27">
                  <c:v>2585</c:v>
                </c:pt>
                <c:pt idx="28">
                  <c:v>2586</c:v>
                </c:pt>
                <c:pt idx="29">
                  <c:v>2587</c:v>
                </c:pt>
                <c:pt idx="30">
                  <c:v>2588</c:v>
                </c:pt>
                <c:pt idx="31">
                  <c:v>2589</c:v>
                </c:pt>
                <c:pt idx="32">
                  <c:v>2590</c:v>
                </c:pt>
                <c:pt idx="33">
                  <c:v>2591</c:v>
                </c:pt>
                <c:pt idx="34">
                  <c:v>2592</c:v>
                </c:pt>
                <c:pt idx="35">
                  <c:v>2593</c:v>
                </c:pt>
                <c:pt idx="36">
                  <c:v>2594</c:v>
                </c:pt>
                <c:pt idx="37">
                  <c:v>2595</c:v>
                </c:pt>
                <c:pt idx="38">
                  <c:v>2596</c:v>
                </c:pt>
                <c:pt idx="39">
                  <c:v>2597</c:v>
                </c:pt>
                <c:pt idx="40">
                  <c:v>2598</c:v>
                </c:pt>
                <c:pt idx="41">
                  <c:v>2599</c:v>
                </c:pt>
                <c:pt idx="42">
                  <c:v>2600</c:v>
                </c:pt>
                <c:pt idx="43">
                  <c:v>2601</c:v>
                </c:pt>
                <c:pt idx="44">
                  <c:v>2602</c:v>
                </c:pt>
                <c:pt idx="45">
                  <c:v>2603</c:v>
                </c:pt>
                <c:pt idx="46">
                  <c:v>2604</c:v>
                </c:pt>
                <c:pt idx="47">
                  <c:v>2605</c:v>
                </c:pt>
                <c:pt idx="48">
                  <c:v>2606</c:v>
                </c:pt>
                <c:pt idx="49">
                  <c:v>2607</c:v>
                </c:pt>
                <c:pt idx="50">
                  <c:v>2608</c:v>
                </c:pt>
                <c:pt idx="51">
                  <c:v>2609</c:v>
                </c:pt>
                <c:pt idx="52">
                  <c:v>2610</c:v>
                </c:pt>
                <c:pt idx="53">
                  <c:v>2611</c:v>
                </c:pt>
                <c:pt idx="54">
                  <c:v>2612</c:v>
                </c:pt>
                <c:pt idx="55">
                  <c:v>2613</c:v>
                </c:pt>
                <c:pt idx="56">
                  <c:v>2614</c:v>
                </c:pt>
                <c:pt idx="57">
                  <c:v>2615</c:v>
                </c:pt>
                <c:pt idx="58">
                  <c:v>2616</c:v>
                </c:pt>
                <c:pt idx="59">
                  <c:v>2617</c:v>
                </c:pt>
                <c:pt idx="60">
                  <c:v>2618</c:v>
                </c:pt>
                <c:pt idx="61">
                  <c:v>2619</c:v>
                </c:pt>
                <c:pt idx="62">
                  <c:v>2620</c:v>
                </c:pt>
                <c:pt idx="63">
                  <c:v>2621</c:v>
                </c:pt>
                <c:pt idx="64">
                  <c:v>2622</c:v>
                </c:pt>
                <c:pt idx="65">
                  <c:v>2623</c:v>
                </c:pt>
                <c:pt idx="66">
                  <c:v>2624</c:v>
                </c:pt>
                <c:pt idx="67">
                  <c:v>2625</c:v>
                </c:pt>
                <c:pt idx="68">
                  <c:v>2626</c:v>
                </c:pt>
                <c:pt idx="69">
                  <c:v>2627</c:v>
                </c:pt>
                <c:pt idx="70">
                  <c:v>2628</c:v>
                </c:pt>
                <c:pt idx="71">
                  <c:v>2629</c:v>
                </c:pt>
                <c:pt idx="72">
                  <c:v>2630</c:v>
                </c:pt>
                <c:pt idx="73">
                  <c:v>2631</c:v>
                </c:pt>
                <c:pt idx="74">
                  <c:v>2632</c:v>
                </c:pt>
                <c:pt idx="75">
                  <c:v>2633</c:v>
                </c:pt>
                <c:pt idx="76">
                  <c:v>2634</c:v>
                </c:pt>
                <c:pt idx="77">
                  <c:v>2635</c:v>
                </c:pt>
                <c:pt idx="78">
                  <c:v>2636</c:v>
                </c:pt>
                <c:pt idx="79">
                  <c:v>2637</c:v>
                </c:pt>
                <c:pt idx="80">
                  <c:v>2638</c:v>
                </c:pt>
                <c:pt idx="81">
                  <c:v>2639</c:v>
                </c:pt>
                <c:pt idx="82">
                  <c:v>2640</c:v>
                </c:pt>
                <c:pt idx="83">
                  <c:v>2641</c:v>
                </c:pt>
                <c:pt idx="84">
                  <c:v>2642</c:v>
                </c:pt>
                <c:pt idx="85">
                  <c:v>2643</c:v>
                </c:pt>
                <c:pt idx="86">
                  <c:v>2644</c:v>
                </c:pt>
                <c:pt idx="87">
                  <c:v>2645</c:v>
                </c:pt>
                <c:pt idx="88">
                  <c:v>2646</c:v>
                </c:pt>
                <c:pt idx="89">
                  <c:v>2647</c:v>
                </c:pt>
                <c:pt idx="90">
                  <c:v>2648</c:v>
                </c:pt>
                <c:pt idx="91">
                  <c:v>2649</c:v>
                </c:pt>
                <c:pt idx="92">
                  <c:v>2650</c:v>
                </c:pt>
                <c:pt idx="93">
                  <c:v>2651</c:v>
                </c:pt>
                <c:pt idx="94">
                  <c:v>2652</c:v>
                </c:pt>
                <c:pt idx="95">
                  <c:v>2653</c:v>
                </c:pt>
                <c:pt idx="96">
                  <c:v>2654</c:v>
                </c:pt>
                <c:pt idx="97">
                  <c:v>2655</c:v>
                </c:pt>
                <c:pt idx="98">
                  <c:v>2656</c:v>
                </c:pt>
                <c:pt idx="99">
                  <c:v>2657</c:v>
                </c:pt>
                <c:pt idx="100">
                  <c:v>2658</c:v>
                </c:pt>
                <c:pt idx="101">
                  <c:v>2659</c:v>
                </c:pt>
                <c:pt idx="102">
                  <c:v>2660</c:v>
                </c:pt>
                <c:pt idx="103">
                  <c:v>2661</c:v>
                </c:pt>
                <c:pt idx="104">
                  <c:v>2662</c:v>
                </c:pt>
                <c:pt idx="105">
                  <c:v>2663</c:v>
                </c:pt>
                <c:pt idx="106">
                  <c:v>2664</c:v>
                </c:pt>
                <c:pt idx="107">
                  <c:v>2665</c:v>
                </c:pt>
                <c:pt idx="108">
                  <c:v>2666</c:v>
                </c:pt>
                <c:pt idx="109">
                  <c:v>2667</c:v>
                </c:pt>
                <c:pt idx="110">
                  <c:v>2668</c:v>
                </c:pt>
                <c:pt idx="111">
                  <c:v>2669</c:v>
                </c:pt>
                <c:pt idx="112">
                  <c:v>2670</c:v>
                </c:pt>
                <c:pt idx="113">
                  <c:v>2671</c:v>
                </c:pt>
                <c:pt idx="114">
                  <c:v>2672</c:v>
                </c:pt>
                <c:pt idx="115">
                  <c:v>2673</c:v>
                </c:pt>
                <c:pt idx="116">
                  <c:v>2674</c:v>
                </c:pt>
                <c:pt idx="117">
                  <c:v>2675</c:v>
                </c:pt>
                <c:pt idx="118">
                  <c:v>2676</c:v>
                </c:pt>
                <c:pt idx="119">
                  <c:v>2677</c:v>
                </c:pt>
                <c:pt idx="120">
                  <c:v>2678</c:v>
                </c:pt>
                <c:pt idx="121">
                  <c:v>2679</c:v>
                </c:pt>
                <c:pt idx="122">
                  <c:v>2680</c:v>
                </c:pt>
                <c:pt idx="123">
                  <c:v>2681</c:v>
                </c:pt>
                <c:pt idx="124">
                  <c:v>2682</c:v>
                </c:pt>
                <c:pt idx="125">
                  <c:v>2683</c:v>
                </c:pt>
                <c:pt idx="126">
                  <c:v>2684</c:v>
                </c:pt>
                <c:pt idx="127">
                  <c:v>2685</c:v>
                </c:pt>
                <c:pt idx="128">
                  <c:v>2686</c:v>
                </c:pt>
                <c:pt idx="129">
                  <c:v>2687</c:v>
                </c:pt>
                <c:pt idx="130">
                  <c:v>2688</c:v>
                </c:pt>
                <c:pt idx="131">
                  <c:v>2689</c:v>
                </c:pt>
                <c:pt idx="132">
                  <c:v>2690</c:v>
                </c:pt>
                <c:pt idx="133">
                  <c:v>2691</c:v>
                </c:pt>
                <c:pt idx="134">
                  <c:v>2692</c:v>
                </c:pt>
                <c:pt idx="135">
                  <c:v>2693</c:v>
                </c:pt>
                <c:pt idx="136">
                  <c:v>2694</c:v>
                </c:pt>
                <c:pt idx="137">
                  <c:v>2695</c:v>
                </c:pt>
                <c:pt idx="138">
                  <c:v>2696</c:v>
                </c:pt>
                <c:pt idx="139">
                  <c:v>2697</c:v>
                </c:pt>
                <c:pt idx="140">
                  <c:v>2698</c:v>
                </c:pt>
                <c:pt idx="141">
                  <c:v>2699</c:v>
                </c:pt>
                <c:pt idx="142">
                  <c:v>2700</c:v>
                </c:pt>
                <c:pt idx="143">
                  <c:v>2701</c:v>
                </c:pt>
                <c:pt idx="144">
                  <c:v>2702</c:v>
                </c:pt>
                <c:pt idx="145">
                  <c:v>2703</c:v>
                </c:pt>
                <c:pt idx="146">
                  <c:v>2704</c:v>
                </c:pt>
                <c:pt idx="147">
                  <c:v>2705</c:v>
                </c:pt>
                <c:pt idx="148">
                  <c:v>2706</c:v>
                </c:pt>
                <c:pt idx="149">
                  <c:v>2707</c:v>
                </c:pt>
                <c:pt idx="150">
                  <c:v>2708</c:v>
                </c:pt>
                <c:pt idx="151">
                  <c:v>2709</c:v>
                </c:pt>
                <c:pt idx="152">
                  <c:v>2710</c:v>
                </c:pt>
                <c:pt idx="153">
                  <c:v>2711</c:v>
                </c:pt>
                <c:pt idx="154">
                  <c:v>2712</c:v>
                </c:pt>
                <c:pt idx="155">
                  <c:v>2713</c:v>
                </c:pt>
                <c:pt idx="156">
                  <c:v>2714</c:v>
                </c:pt>
                <c:pt idx="157">
                  <c:v>2715</c:v>
                </c:pt>
                <c:pt idx="158">
                  <c:v>2716</c:v>
                </c:pt>
                <c:pt idx="159">
                  <c:v>2717</c:v>
                </c:pt>
              </c:numCache>
            </c:numRef>
          </c:xVal>
          <c:yVal>
            <c:numRef>
              <c:f>Graph!$C$2560:$C$2717</c:f>
              <c:numCache>
                <c:formatCode>General</c:formatCode>
                <c:ptCount val="158"/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0-4F47-BA15-5F79BA92FE0E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Graph!$A$2559:$A$2718</c:f>
              <c:numCache>
                <c:formatCode>General</c:formatCode>
                <c:ptCount val="160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2566</c:v>
                </c:pt>
                <c:pt idx="9">
                  <c:v>2567</c:v>
                </c:pt>
                <c:pt idx="10">
                  <c:v>2568</c:v>
                </c:pt>
                <c:pt idx="11">
                  <c:v>2569</c:v>
                </c:pt>
                <c:pt idx="12">
                  <c:v>2570</c:v>
                </c:pt>
                <c:pt idx="13">
                  <c:v>2571</c:v>
                </c:pt>
                <c:pt idx="14">
                  <c:v>2572</c:v>
                </c:pt>
                <c:pt idx="15">
                  <c:v>2573</c:v>
                </c:pt>
                <c:pt idx="16">
                  <c:v>2574</c:v>
                </c:pt>
                <c:pt idx="17">
                  <c:v>2575</c:v>
                </c:pt>
                <c:pt idx="18">
                  <c:v>2576</c:v>
                </c:pt>
                <c:pt idx="19">
                  <c:v>2577</c:v>
                </c:pt>
                <c:pt idx="20">
                  <c:v>2578</c:v>
                </c:pt>
                <c:pt idx="21">
                  <c:v>2579</c:v>
                </c:pt>
                <c:pt idx="22">
                  <c:v>2580</c:v>
                </c:pt>
                <c:pt idx="23">
                  <c:v>2581</c:v>
                </c:pt>
                <c:pt idx="24">
                  <c:v>2582</c:v>
                </c:pt>
                <c:pt idx="25">
                  <c:v>2583</c:v>
                </c:pt>
                <c:pt idx="26">
                  <c:v>2584</c:v>
                </c:pt>
                <c:pt idx="27">
                  <c:v>2585</c:v>
                </c:pt>
                <c:pt idx="28">
                  <c:v>2586</c:v>
                </c:pt>
                <c:pt idx="29">
                  <c:v>2587</c:v>
                </c:pt>
                <c:pt idx="30">
                  <c:v>2588</c:v>
                </c:pt>
                <c:pt idx="31">
                  <c:v>2589</c:v>
                </c:pt>
                <c:pt idx="32">
                  <c:v>2590</c:v>
                </c:pt>
                <c:pt idx="33">
                  <c:v>2591</c:v>
                </c:pt>
                <c:pt idx="34">
                  <c:v>2592</c:v>
                </c:pt>
                <c:pt idx="35">
                  <c:v>2593</c:v>
                </c:pt>
                <c:pt idx="36">
                  <c:v>2594</c:v>
                </c:pt>
                <c:pt idx="37">
                  <c:v>2595</c:v>
                </c:pt>
                <c:pt idx="38">
                  <c:v>2596</c:v>
                </c:pt>
                <c:pt idx="39">
                  <c:v>2597</c:v>
                </c:pt>
                <c:pt idx="40">
                  <c:v>2598</c:v>
                </c:pt>
                <c:pt idx="41">
                  <c:v>2599</c:v>
                </c:pt>
                <c:pt idx="42">
                  <c:v>2600</c:v>
                </c:pt>
                <c:pt idx="43">
                  <c:v>2601</c:v>
                </c:pt>
                <c:pt idx="44">
                  <c:v>2602</c:v>
                </c:pt>
                <c:pt idx="45">
                  <c:v>2603</c:v>
                </c:pt>
                <c:pt idx="46">
                  <c:v>2604</c:v>
                </c:pt>
                <c:pt idx="47">
                  <c:v>2605</c:v>
                </c:pt>
                <c:pt idx="48">
                  <c:v>2606</c:v>
                </c:pt>
                <c:pt idx="49">
                  <c:v>2607</c:v>
                </c:pt>
                <c:pt idx="50">
                  <c:v>2608</c:v>
                </c:pt>
                <c:pt idx="51">
                  <c:v>2609</c:v>
                </c:pt>
                <c:pt idx="52">
                  <c:v>2610</c:v>
                </c:pt>
                <c:pt idx="53">
                  <c:v>2611</c:v>
                </c:pt>
                <c:pt idx="54">
                  <c:v>2612</c:v>
                </c:pt>
                <c:pt idx="55">
                  <c:v>2613</c:v>
                </c:pt>
                <c:pt idx="56">
                  <c:v>2614</c:v>
                </c:pt>
                <c:pt idx="57">
                  <c:v>2615</c:v>
                </c:pt>
                <c:pt idx="58">
                  <c:v>2616</c:v>
                </c:pt>
                <c:pt idx="59">
                  <c:v>2617</c:v>
                </c:pt>
                <c:pt idx="60">
                  <c:v>2618</c:v>
                </c:pt>
                <c:pt idx="61">
                  <c:v>2619</c:v>
                </c:pt>
                <c:pt idx="62">
                  <c:v>2620</c:v>
                </c:pt>
                <c:pt idx="63">
                  <c:v>2621</c:v>
                </c:pt>
                <c:pt idx="64">
                  <c:v>2622</c:v>
                </c:pt>
                <c:pt idx="65">
                  <c:v>2623</c:v>
                </c:pt>
                <c:pt idx="66">
                  <c:v>2624</c:v>
                </c:pt>
                <c:pt idx="67">
                  <c:v>2625</c:v>
                </c:pt>
                <c:pt idx="68">
                  <c:v>2626</c:v>
                </c:pt>
                <c:pt idx="69">
                  <c:v>2627</c:v>
                </c:pt>
                <c:pt idx="70">
                  <c:v>2628</c:v>
                </c:pt>
                <c:pt idx="71">
                  <c:v>2629</c:v>
                </c:pt>
                <c:pt idx="72">
                  <c:v>2630</c:v>
                </c:pt>
                <c:pt idx="73">
                  <c:v>2631</c:v>
                </c:pt>
                <c:pt idx="74">
                  <c:v>2632</c:v>
                </c:pt>
                <c:pt idx="75">
                  <c:v>2633</c:v>
                </c:pt>
                <c:pt idx="76">
                  <c:v>2634</c:v>
                </c:pt>
                <c:pt idx="77">
                  <c:v>2635</c:v>
                </c:pt>
                <c:pt idx="78">
                  <c:v>2636</c:v>
                </c:pt>
                <c:pt idx="79">
                  <c:v>2637</c:v>
                </c:pt>
                <c:pt idx="80">
                  <c:v>2638</c:v>
                </c:pt>
                <c:pt idx="81">
                  <c:v>2639</c:v>
                </c:pt>
                <c:pt idx="82">
                  <c:v>2640</c:v>
                </c:pt>
                <c:pt idx="83">
                  <c:v>2641</c:v>
                </c:pt>
                <c:pt idx="84">
                  <c:v>2642</c:v>
                </c:pt>
                <c:pt idx="85">
                  <c:v>2643</c:v>
                </c:pt>
                <c:pt idx="86">
                  <c:v>2644</c:v>
                </c:pt>
                <c:pt idx="87">
                  <c:v>2645</c:v>
                </c:pt>
                <c:pt idx="88">
                  <c:v>2646</c:v>
                </c:pt>
                <c:pt idx="89">
                  <c:v>2647</c:v>
                </c:pt>
                <c:pt idx="90">
                  <c:v>2648</c:v>
                </c:pt>
                <c:pt idx="91">
                  <c:v>2649</c:v>
                </c:pt>
                <c:pt idx="92">
                  <c:v>2650</c:v>
                </c:pt>
                <c:pt idx="93">
                  <c:v>2651</c:v>
                </c:pt>
                <c:pt idx="94">
                  <c:v>2652</c:v>
                </c:pt>
                <c:pt idx="95">
                  <c:v>2653</c:v>
                </c:pt>
                <c:pt idx="96">
                  <c:v>2654</c:v>
                </c:pt>
                <c:pt idx="97">
                  <c:v>2655</c:v>
                </c:pt>
                <c:pt idx="98">
                  <c:v>2656</c:v>
                </c:pt>
                <c:pt idx="99">
                  <c:v>2657</c:v>
                </c:pt>
                <c:pt idx="100">
                  <c:v>2658</c:v>
                </c:pt>
                <c:pt idx="101">
                  <c:v>2659</c:v>
                </c:pt>
                <c:pt idx="102">
                  <c:v>2660</c:v>
                </c:pt>
                <c:pt idx="103">
                  <c:v>2661</c:v>
                </c:pt>
                <c:pt idx="104">
                  <c:v>2662</c:v>
                </c:pt>
                <c:pt idx="105">
                  <c:v>2663</c:v>
                </c:pt>
                <c:pt idx="106">
                  <c:v>2664</c:v>
                </c:pt>
                <c:pt idx="107">
                  <c:v>2665</c:v>
                </c:pt>
                <c:pt idx="108">
                  <c:v>2666</c:v>
                </c:pt>
                <c:pt idx="109">
                  <c:v>2667</c:v>
                </c:pt>
                <c:pt idx="110">
                  <c:v>2668</c:v>
                </c:pt>
                <c:pt idx="111">
                  <c:v>2669</c:v>
                </c:pt>
                <c:pt idx="112">
                  <c:v>2670</c:v>
                </c:pt>
                <c:pt idx="113">
                  <c:v>2671</c:v>
                </c:pt>
                <c:pt idx="114">
                  <c:v>2672</c:v>
                </c:pt>
                <c:pt idx="115">
                  <c:v>2673</c:v>
                </c:pt>
                <c:pt idx="116">
                  <c:v>2674</c:v>
                </c:pt>
                <c:pt idx="117">
                  <c:v>2675</c:v>
                </c:pt>
                <c:pt idx="118">
                  <c:v>2676</c:v>
                </c:pt>
                <c:pt idx="119">
                  <c:v>2677</c:v>
                </c:pt>
                <c:pt idx="120">
                  <c:v>2678</c:v>
                </c:pt>
                <c:pt idx="121">
                  <c:v>2679</c:v>
                </c:pt>
                <c:pt idx="122">
                  <c:v>2680</c:v>
                </c:pt>
                <c:pt idx="123">
                  <c:v>2681</c:v>
                </c:pt>
                <c:pt idx="124">
                  <c:v>2682</c:v>
                </c:pt>
                <c:pt idx="125">
                  <c:v>2683</c:v>
                </c:pt>
                <c:pt idx="126">
                  <c:v>2684</c:v>
                </c:pt>
                <c:pt idx="127">
                  <c:v>2685</c:v>
                </c:pt>
                <c:pt idx="128">
                  <c:v>2686</c:v>
                </c:pt>
                <c:pt idx="129">
                  <c:v>2687</c:v>
                </c:pt>
                <c:pt idx="130">
                  <c:v>2688</c:v>
                </c:pt>
                <c:pt idx="131">
                  <c:v>2689</c:v>
                </c:pt>
                <c:pt idx="132">
                  <c:v>2690</c:v>
                </c:pt>
                <c:pt idx="133">
                  <c:v>2691</c:v>
                </c:pt>
                <c:pt idx="134">
                  <c:v>2692</c:v>
                </c:pt>
                <c:pt idx="135">
                  <c:v>2693</c:v>
                </c:pt>
                <c:pt idx="136">
                  <c:v>2694</c:v>
                </c:pt>
                <c:pt idx="137">
                  <c:v>2695</c:v>
                </c:pt>
                <c:pt idx="138">
                  <c:v>2696</c:v>
                </c:pt>
                <c:pt idx="139">
                  <c:v>2697</c:v>
                </c:pt>
                <c:pt idx="140">
                  <c:v>2698</c:v>
                </c:pt>
                <c:pt idx="141">
                  <c:v>2699</c:v>
                </c:pt>
                <c:pt idx="142">
                  <c:v>2700</c:v>
                </c:pt>
                <c:pt idx="143">
                  <c:v>2701</c:v>
                </c:pt>
                <c:pt idx="144">
                  <c:v>2702</c:v>
                </c:pt>
                <c:pt idx="145">
                  <c:v>2703</c:v>
                </c:pt>
                <c:pt idx="146">
                  <c:v>2704</c:v>
                </c:pt>
                <c:pt idx="147">
                  <c:v>2705</c:v>
                </c:pt>
                <c:pt idx="148">
                  <c:v>2706</c:v>
                </c:pt>
                <c:pt idx="149">
                  <c:v>2707</c:v>
                </c:pt>
                <c:pt idx="150">
                  <c:v>2708</c:v>
                </c:pt>
                <c:pt idx="151">
                  <c:v>2709</c:v>
                </c:pt>
                <c:pt idx="152">
                  <c:v>2710</c:v>
                </c:pt>
                <c:pt idx="153">
                  <c:v>2711</c:v>
                </c:pt>
                <c:pt idx="154">
                  <c:v>2712</c:v>
                </c:pt>
                <c:pt idx="155">
                  <c:v>2713</c:v>
                </c:pt>
                <c:pt idx="156">
                  <c:v>2714</c:v>
                </c:pt>
                <c:pt idx="157">
                  <c:v>2715</c:v>
                </c:pt>
                <c:pt idx="158">
                  <c:v>2716</c:v>
                </c:pt>
                <c:pt idx="159">
                  <c:v>2717</c:v>
                </c:pt>
              </c:numCache>
            </c:numRef>
          </c:xVal>
          <c:yVal>
            <c:numRef>
              <c:f>Graph!$E$2560:$E$2717</c:f>
              <c:numCache>
                <c:formatCode>General</c:formatCode>
                <c:ptCount val="158"/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20-4F47-BA15-5F79BA92FE0E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Graph!$A$2559:$A$2718</c:f>
              <c:numCache>
                <c:formatCode>General</c:formatCode>
                <c:ptCount val="160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2566</c:v>
                </c:pt>
                <c:pt idx="9">
                  <c:v>2567</c:v>
                </c:pt>
                <c:pt idx="10">
                  <c:v>2568</c:v>
                </c:pt>
                <c:pt idx="11">
                  <c:v>2569</c:v>
                </c:pt>
                <c:pt idx="12">
                  <c:v>2570</c:v>
                </c:pt>
                <c:pt idx="13">
                  <c:v>2571</c:v>
                </c:pt>
                <c:pt idx="14">
                  <c:v>2572</c:v>
                </c:pt>
                <c:pt idx="15">
                  <c:v>2573</c:v>
                </c:pt>
                <c:pt idx="16">
                  <c:v>2574</c:v>
                </c:pt>
                <c:pt idx="17">
                  <c:v>2575</c:v>
                </c:pt>
                <c:pt idx="18">
                  <c:v>2576</c:v>
                </c:pt>
                <c:pt idx="19">
                  <c:v>2577</c:v>
                </c:pt>
                <c:pt idx="20">
                  <c:v>2578</c:v>
                </c:pt>
                <c:pt idx="21">
                  <c:v>2579</c:v>
                </c:pt>
                <c:pt idx="22">
                  <c:v>2580</c:v>
                </c:pt>
                <c:pt idx="23">
                  <c:v>2581</c:v>
                </c:pt>
                <c:pt idx="24">
                  <c:v>2582</c:v>
                </c:pt>
                <c:pt idx="25">
                  <c:v>2583</c:v>
                </c:pt>
                <c:pt idx="26">
                  <c:v>2584</c:v>
                </c:pt>
                <c:pt idx="27">
                  <c:v>2585</c:v>
                </c:pt>
                <c:pt idx="28">
                  <c:v>2586</c:v>
                </c:pt>
                <c:pt idx="29">
                  <c:v>2587</c:v>
                </c:pt>
                <c:pt idx="30">
                  <c:v>2588</c:v>
                </c:pt>
                <c:pt idx="31">
                  <c:v>2589</c:v>
                </c:pt>
                <c:pt idx="32">
                  <c:v>2590</c:v>
                </c:pt>
                <c:pt idx="33">
                  <c:v>2591</c:v>
                </c:pt>
                <c:pt idx="34">
                  <c:v>2592</c:v>
                </c:pt>
                <c:pt idx="35">
                  <c:v>2593</c:v>
                </c:pt>
                <c:pt idx="36">
                  <c:v>2594</c:v>
                </c:pt>
                <c:pt idx="37">
                  <c:v>2595</c:v>
                </c:pt>
                <c:pt idx="38">
                  <c:v>2596</c:v>
                </c:pt>
                <c:pt idx="39">
                  <c:v>2597</c:v>
                </c:pt>
                <c:pt idx="40">
                  <c:v>2598</c:v>
                </c:pt>
                <c:pt idx="41">
                  <c:v>2599</c:v>
                </c:pt>
                <c:pt idx="42">
                  <c:v>2600</c:v>
                </c:pt>
                <c:pt idx="43">
                  <c:v>2601</c:v>
                </c:pt>
                <c:pt idx="44">
                  <c:v>2602</c:v>
                </c:pt>
                <c:pt idx="45">
                  <c:v>2603</c:v>
                </c:pt>
                <c:pt idx="46">
                  <c:v>2604</c:v>
                </c:pt>
                <c:pt idx="47">
                  <c:v>2605</c:v>
                </c:pt>
                <c:pt idx="48">
                  <c:v>2606</c:v>
                </c:pt>
                <c:pt idx="49">
                  <c:v>2607</c:v>
                </c:pt>
                <c:pt idx="50">
                  <c:v>2608</c:v>
                </c:pt>
                <c:pt idx="51">
                  <c:v>2609</c:v>
                </c:pt>
                <c:pt idx="52">
                  <c:v>2610</c:v>
                </c:pt>
                <c:pt idx="53">
                  <c:v>2611</c:v>
                </c:pt>
                <c:pt idx="54">
                  <c:v>2612</c:v>
                </c:pt>
                <c:pt idx="55">
                  <c:v>2613</c:v>
                </c:pt>
                <c:pt idx="56">
                  <c:v>2614</c:v>
                </c:pt>
                <c:pt idx="57">
                  <c:v>2615</c:v>
                </c:pt>
                <c:pt idx="58">
                  <c:v>2616</c:v>
                </c:pt>
                <c:pt idx="59">
                  <c:v>2617</c:v>
                </c:pt>
                <c:pt idx="60">
                  <c:v>2618</c:v>
                </c:pt>
                <c:pt idx="61">
                  <c:v>2619</c:v>
                </c:pt>
                <c:pt idx="62">
                  <c:v>2620</c:v>
                </c:pt>
                <c:pt idx="63">
                  <c:v>2621</c:v>
                </c:pt>
                <c:pt idx="64">
                  <c:v>2622</c:v>
                </c:pt>
                <c:pt idx="65">
                  <c:v>2623</c:v>
                </c:pt>
                <c:pt idx="66">
                  <c:v>2624</c:v>
                </c:pt>
                <c:pt idx="67">
                  <c:v>2625</c:v>
                </c:pt>
                <c:pt idx="68">
                  <c:v>2626</c:v>
                </c:pt>
                <c:pt idx="69">
                  <c:v>2627</c:v>
                </c:pt>
                <c:pt idx="70">
                  <c:v>2628</c:v>
                </c:pt>
                <c:pt idx="71">
                  <c:v>2629</c:v>
                </c:pt>
                <c:pt idx="72">
                  <c:v>2630</c:v>
                </c:pt>
                <c:pt idx="73">
                  <c:v>2631</c:v>
                </c:pt>
                <c:pt idx="74">
                  <c:v>2632</c:v>
                </c:pt>
                <c:pt idx="75">
                  <c:v>2633</c:v>
                </c:pt>
                <c:pt idx="76">
                  <c:v>2634</c:v>
                </c:pt>
                <c:pt idx="77">
                  <c:v>2635</c:v>
                </c:pt>
                <c:pt idx="78">
                  <c:v>2636</c:v>
                </c:pt>
                <c:pt idx="79">
                  <c:v>2637</c:v>
                </c:pt>
                <c:pt idx="80">
                  <c:v>2638</c:v>
                </c:pt>
                <c:pt idx="81">
                  <c:v>2639</c:v>
                </c:pt>
                <c:pt idx="82">
                  <c:v>2640</c:v>
                </c:pt>
                <c:pt idx="83">
                  <c:v>2641</c:v>
                </c:pt>
                <c:pt idx="84">
                  <c:v>2642</c:v>
                </c:pt>
                <c:pt idx="85">
                  <c:v>2643</c:v>
                </c:pt>
                <c:pt idx="86">
                  <c:v>2644</c:v>
                </c:pt>
                <c:pt idx="87">
                  <c:v>2645</c:v>
                </c:pt>
                <c:pt idx="88">
                  <c:v>2646</c:v>
                </c:pt>
                <c:pt idx="89">
                  <c:v>2647</c:v>
                </c:pt>
                <c:pt idx="90">
                  <c:v>2648</c:v>
                </c:pt>
                <c:pt idx="91">
                  <c:v>2649</c:v>
                </c:pt>
                <c:pt idx="92">
                  <c:v>2650</c:v>
                </c:pt>
                <c:pt idx="93">
                  <c:v>2651</c:v>
                </c:pt>
                <c:pt idx="94">
                  <c:v>2652</c:v>
                </c:pt>
                <c:pt idx="95">
                  <c:v>2653</c:v>
                </c:pt>
                <c:pt idx="96">
                  <c:v>2654</c:v>
                </c:pt>
                <c:pt idx="97">
                  <c:v>2655</c:v>
                </c:pt>
                <c:pt idx="98">
                  <c:v>2656</c:v>
                </c:pt>
                <c:pt idx="99">
                  <c:v>2657</c:v>
                </c:pt>
                <c:pt idx="100">
                  <c:v>2658</c:v>
                </c:pt>
                <c:pt idx="101">
                  <c:v>2659</c:v>
                </c:pt>
                <c:pt idx="102">
                  <c:v>2660</c:v>
                </c:pt>
                <c:pt idx="103">
                  <c:v>2661</c:v>
                </c:pt>
                <c:pt idx="104">
                  <c:v>2662</c:v>
                </c:pt>
                <c:pt idx="105">
                  <c:v>2663</c:v>
                </c:pt>
                <c:pt idx="106">
                  <c:v>2664</c:v>
                </c:pt>
                <c:pt idx="107">
                  <c:v>2665</c:v>
                </c:pt>
                <c:pt idx="108">
                  <c:v>2666</c:v>
                </c:pt>
                <c:pt idx="109">
                  <c:v>2667</c:v>
                </c:pt>
                <c:pt idx="110">
                  <c:v>2668</c:v>
                </c:pt>
                <c:pt idx="111">
                  <c:v>2669</c:v>
                </c:pt>
                <c:pt idx="112">
                  <c:v>2670</c:v>
                </c:pt>
                <c:pt idx="113">
                  <c:v>2671</c:v>
                </c:pt>
                <c:pt idx="114">
                  <c:v>2672</c:v>
                </c:pt>
                <c:pt idx="115">
                  <c:v>2673</c:v>
                </c:pt>
                <c:pt idx="116">
                  <c:v>2674</c:v>
                </c:pt>
                <c:pt idx="117">
                  <c:v>2675</c:v>
                </c:pt>
                <c:pt idx="118">
                  <c:v>2676</c:v>
                </c:pt>
                <c:pt idx="119">
                  <c:v>2677</c:v>
                </c:pt>
                <c:pt idx="120">
                  <c:v>2678</c:v>
                </c:pt>
                <c:pt idx="121">
                  <c:v>2679</c:v>
                </c:pt>
                <c:pt idx="122">
                  <c:v>2680</c:v>
                </c:pt>
                <c:pt idx="123">
                  <c:v>2681</c:v>
                </c:pt>
                <c:pt idx="124">
                  <c:v>2682</c:v>
                </c:pt>
                <c:pt idx="125">
                  <c:v>2683</c:v>
                </c:pt>
                <c:pt idx="126">
                  <c:v>2684</c:v>
                </c:pt>
                <c:pt idx="127">
                  <c:v>2685</c:v>
                </c:pt>
                <c:pt idx="128">
                  <c:v>2686</c:v>
                </c:pt>
                <c:pt idx="129">
                  <c:v>2687</c:v>
                </c:pt>
                <c:pt idx="130">
                  <c:v>2688</c:v>
                </c:pt>
                <c:pt idx="131">
                  <c:v>2689</c:v>
                </c:pt>
                <c:pt idx="132">
                  <c:v>2690</c:v>
                </c:pt>
                <c:pt idx="133">
                  <c:v>2691</c:v>
                </c:pt>
                <c:pt idx="134">
                  <c:v>2692</c:v>
                </c:pt>
                <c:pt idx="135">
                  <c:v>2693</c:v>
                </c:pt>
                <c:pt idx="136">
                  <c:v>2694</c:v>
                </c:pt>
                <c:pt idx="137">
                  <c:v>2695</c:v>
                </c:pt>
                <c:pt idx="138">
                  <c:v>2696</c:v>
                </c:pt>
                <c:pt idx="139">
                  <c:v>2697</c:v>
                </c:pt>
                <c:pt idx="140">
                  <c:v>2698</c:v>
                </c:pt>
                <c:pt idx="141">
                  <c:v>2699</c:v>
                </c:pt>
                <c:pt idx="142">
                  <c:v>2700</c:v>
                </c:pt>
                <c:pt idx="143">
                  <c:v>2701</c:v>
                </c:pt>
                <c:pt idx="144">
                  <c:v>2702</c:v>
                </c:pt>
                <c:pt idx="145">
                  <c:v>2703</c:v>
                </c:pt>
                <c:pt idx="146">
                  <c:v>2704</c:v>
                </c:pt>
                <c:pt idx="147">
                  <c:v>2705</c:v>
                </c:pt>
                <c:pt idx="148">
                  <c:v>2706</c:v>
                </c:pt>
                <c:pt idx="149">
                  <c:v>2707</c:v>
                </c:pt>
                <c:pt idx="150">
                  <c:v>2708</c:v>
                </c:pt>
                <c:pt idx="151">
                  <c:v>2709</c:v>
                </c:pt>
                <c:pt idx="152">
                  <c:v>2710</c:v>
                </c:pt>
                <c:pt idx="153">
                  <c:v>2711</c:v>
                </c:pt>
                <c:pt idx="154">
                  <c:v>2712</c:v>
                </c:pt>
                <c:pt idx="155">
                  <c:v>2713</c:v>
                </c:pt>
                <c:pt idx="156">
                  <c:v>2714</c:v>
                </c:pt>
                <c:pt idx="157">
                  <c:v>2715</c:v>
                </c:pt>
                <c:pt idx="158">
                  <c:v>2716</c:v>
                </c:pt>
                <c:pt idx="159">
                  <c:v>2717</c:v>
                </c:pt>
              </c:numCache>
            </c:numRef>
          </c:xVal>
          <c:yVal>
            <c:numRef>
              <c:f>Graph!$G$2560:$G$2717</c:f>
              <c:numCache>
                <c:formatCode>General</c:formatCode>
                <c:ptCount val="15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20-4F47-BA15-5F79BA92FE0E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Graph!$A$2559:$A$2718</c:f>
              <c:numCache>
                <c:formatCode>General</c:formatCode>
                <c:ptCount val="160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2566</c:v>
                </c:pt>
                <c:pt idx="9">
                  <c:v>2567</c:v>
                </c:pt>
                <c:pt idx="10">
                  <c:v>2568</c:v>
                </c:pt>
                <c:pt idx="11">
                  <c:v>2569</c:v>
                </c:pt>
                <c:pt idx="12">
                  <c:v>2570</c:v>
                </c:pt>
                <c:pt idx="13">
                  <c:v>2571</c:v>
                </c:pt>
                <c:pt idx="14">
                  <c:v>2572</c:v>
                </c:pt>
                <c:pt idx="15">
                  <c:v>2573</c:v>
                </c:pt>
                <c:pt idx="16">
                  <c:v>2574</c:v>
                </c:pt>
                <c:pt idx="17">
                  <c:v>2575</c:v>
                </c:pt>
                <c:pt idx="18">
                  <c:v>2576</c:v>
                </c:pt>
                <c:pt idx="19">
                  <c:v>2577</c:v>
                </c:pt>
                <c:pt idx="20">
                  <c:v>2578</c:v>
                </c:pt>
                <c:pt idx="21">
                  <c:v>2579</c:v>
                </c:pt>
                <c:pt idx="22">
                  <c:v>2580</c:v>
                </c:pt>
                <c:pt idx="23">
                  <c:v>2581</c:v>
                </c:pt>
                <c:pt idx="24">
                  <c:v>2582</c:v>
                </c:pt>
                <c:pt idx="25">
                  <c:v>2583</c:v>
                </c:pt>
                <c:pt idx="26">
                  <c:v>2584</c:v>
                </c:pt>
                <c:pt idx="27">
                  <c:v>2585</c:v>
                </c:pt>
                <c:pt idx="28">
                  <c:v>2586</c:v>
                </c:pt>
                <c:pt idx="29">
                  <c:v>2587</c:v>
                </c:pt>
                <c:pt idx="30">
                  <c:v>2588</c:v>
                </c:pt>
                <c:pt idx="31">
                  <c:v>2589</c:v>
                </c:pt>
                <c:pt idx="32">
                  <c:v>2590</c:v>
                </c:pt>
                <c:pt idx="33">
                  <c:v>2591</c:v>
                </c:pt>
                <c:pt idx="34">
                  <c:v>2592</c:v>
                </c:pt>
                <c:pt idx="35">
                  <c:v>2593</c:v>
                </c:pt>
                <c:pt idx="36">
                  <c:v>2594</c:v>
                </c:pt>
                <c:pt idx="37">
                  <c:v>2595</c:v>
                </c:pt>
                <c:pt idx="38">
                  <c:v>2596</c:v>
                </c:pt>
                <c:pt idx="39">
                  <c:v>2597</c:v>
                </c:pt>
                <c:pt idx="40">
                  <c:v>2598</c:v>
                </c:pt>
                <c:pt idx="41">
                  <c:v>2599</c:v>
                </c:pt>
                <c:pt idx="42">
                  <c:v>2600</c:v>
                </c:pt>
                <c:pt idx="43">
                  <c:v>2601</c:v>
                </c:pt>
                <c:pt idx="44">
                  <c:v>2602</c:v>
                </c:pt>
                <c:pt idx="45">
                  <c:v>2603</c:v>
                </c:pt>
                <c:pt idx="46">
                  <c:v>2604</c:v>
                </c:pt>
                <c:pt idx="47">
                  <c:v>2605</c:v>
                </c:pt>
                <c:pt idx="48">
                  <c:v>2606</c:v>
                </c:pt>
                <c:pt idx="49">
                  <c:v>2607</c:v>
                </c:pt>
                <c:pt idx="50">
                  <c:v>2608</c:v>
                </c:pt>
                <c:pt idx="51">
                  <c:v>2609</c:v>
                </c:pt>
                <c:pt idx="52">
                  <c:v>2610</c:v>
                </c:pt>
                <c:pt idx="53">
                  <c:v>2611</c:v>
                </c:pt>
                <c:pt idx="54">
                  <c:v>2612</c:v>
                </c:pt>
                <c:pt idx="55">
                  <c:v>2613</c:v>
                </c:pt>
                <c:pt idx="56">
                  <c:v>2614</c:v>
                </c:pt>
                <c:pt idx="57">
                  <c:v>2615</c:v>
                </c:pt>
                <c:pt idx="58">
                  <c:v>2616</c:v>
                </c:pt>
                <c:pt idx="59">
                  <c:v>2617</c:v>
                </c:pt>
                <c:pt idx="60">
                  <c:v>2618</c:v>
                </c:pt>
                <c:pt idx="61">
                  <c:v>2619</c:v>
                </c:pt>
                <c:pt idx="62">
                  <c:v>2620</c:v>
                </c:pt>
                <c:pt idx="63">
                  <c:v>2621</c:v>
                </c:pt>
                <c:pt idx="64">
                  <c:v>2622</c:v>
                </c:pt>
                <c:pt idx="65">
                  <c:v>2623</c:v>
                </c:pt>
                <c:pt idx="66">
                  <c:v>2624</c:v>
                </c:pt>
                <c:pt idx="67">
                  <c:v>2625</c:v>
                </c:pt>
                <c:pt idx="68">
                  <c:v>2626</c:v>
                </c:pt>
                <c:pt idx="69">
                  <c:v>2627</c:v>
                </c:pt>
                <c:pt idx="70">
                  <c:v>2628</c:v>
                </c:pt>
                <c:pt idx="71">
                  <c:v>2629</c:v>
                </c:pt>
                <c:pt idx="72">
                  <c:v>2630</c:v>
                </c:pt>
                <c:pt idx="73">
                  <c:v>2631</c:v>
                </c:pt>
                <c:pt idx="74">
                  <c:v>2632</c:v>
                </c:pt>
                <c:pt idx="75">
                  <c:v>2633</c:v>
                </c:pt>
                <c:pt idx="76">
                  <c:v>2634</c:v>
                </c:pt>
                <c:pt idx="77">
                  <c:v>2635</c:v>
                </c:pt>
                <c:pt idx="78">
                  <c:v>2636</c:v>
                </c:pt>
                <c:pt idx="79">
                  <c:v>2637</c:v>
                </c:pt>
                <c:pt idx="80">
                  <c:v>2638</c:v>
                </c:pt>
                <c:pt idx="81">
                  <c:v>2639</c:v>
                </c:pt>
                <c:pt idx="82">
                  <c:v>2640</c:v>
                </c:pt>
                <c:pt idx="83">
                  <c:v>2641</c:v>
                </c:pt>
                <c:pt idx="84">
                  <c:v>2642</c:v>
                </c:pt>
                <c:pt idx="85">
                  <c:v>2643</c:v>
                </c:pt>
                <c:pt idx="86">
                  <c:v>2644</c:v>
                </c:pt>
                <c:pt idx="87">
                  <c:v>2645</c:v>
                </c:pt>
                <c:pt idx="88">
                  <c:v>2646</c:v>
                </c:pt>
                <c:pt idx="89">
                  <c:v>2647</c:v>
                </c:pt>
                <c:pt idx="90">
                  <c:v>2648</c:v>
                </c:pt>
                <c:pt idx="91">
                  <c:v>2649</c:v>
                </c:pt>
                <c:pt idx="92">
                  <c:v>2650</c:v>
                </c:pt>
                <c:pt idx="93">
                  <c:v>2651</c:v>
                </c:pt>
                <c:pt idx="94">
                  <c:v>2652</c:v>
                </c:pt>
                <c:pt idx="95">
                  <c:v>2653</c:v>
                </c:pt>
                <c:pt idx="96">
                  <c:v>2654</c:v>
                </c:pt>
                <c:pt idx="97">
                  <c:v>2655</c:v>
                </c:pt>
                <c:pt idx="98">
                  <c:v>2656</c:v>
                </c:pt>
                <c:pt idx="99">
                  <c:v>2657</c:v>
                </c:pt>
                <c:pt idx="100">
                  <c:v>2658</c:v>
                </c:pt>
                <c:pt idx="101">
                  <c:v>2659</c:v>
                </c:pt>
                <c:pt idx="102">
                  <c:v>2660</c:v>
                </c:pt>
                <c:pt idx="103">
                  <c:v>2661</c:v>
                </c:pt>
                <c:pt idx="104">
                  <c:v>2662</c:v>
                </c:pt>
                <c:pt idx="105">
                  <c:v>2663</c:v>
                </c:pt>
                <c:pt idx="106">
                  <c:v>2664</c:v>
                </c:pt>
                <c:pt idx="107">
                  <c:v>2665</c:v>
                </c:pt>
                <c:pt idx="108">
                  <c:v>2666</c:v>
                </c:pt>
                <c:pt idx="109">
                  <c:v>2667</c:v>
                </c:pt>
                <c:pt idx="110">
                  <c:v>2668</c:v>
                </c:pt>
                <c:pt idx="111">
                  <c:v>2669</c:v>
                </c:pt>
                <c:pt idx="112">
                  <c:v>2670</c:v>
                </c:pt>
                <c:pt idx="113">
                  <c:v>2671</c:v>
                </c:pt>
                <c:pt idx="114">
                  <c:v>2672</c:v>
                </c:pt>
                <c:pt idx="115">
                  <c:v>2673</c:v>
                </c:pt>
                <c:pt idx="116">
                  <c:v>2674</c:v>
                </c:pt>
                <c:pt idx="117">
                  <c:v>2675</c:v>
                </c:pt>
                <c:pt idx="118">
                  <c:v>2676</c:v>
                </c:pt>
                <c:pt idx="119">
                  <c:v>2677</c:v>
                </c:pt>
                <c:pt idx="120">
                  <c:v>2678</c:v>
                </c:pt>
                <c:pt idx="121">
                  <c:v>2679</c:v>
                </c:pt>
                <c:pt idx="122">
                  <c:v>2680</c:v>
                </c:pt>
                <c:pt idx="123">
                  <c:v>2681</c:v>
                </c:pt>
                <c:pt idx="124">
                  <c:v>2682</c:v>
                </c:pt>
                <c:pt idx="125">
                  <c:v>2683</c:v>
                </c:pt>
                <c:pt idx="126">
                  <c:v>2684</c:v>
                </c:pt>
                <c:pt idx="127">
                  <c:v>2685</c:v>
                </c:pt>
                <c:pt idx="128">
                  <c:v>2686</c:v>
                </c:pt>
                <c:pt idx="129">
                  <c:v>2687</c:v>
                </c:pt>
                <c:pt idx="130">
                  <c:v>2688</c:v>
                </c:pt>
                <c:pt idx="131">
                  <c:v>2689</c:v>
                </c:pt>
                <c:pt idx="132">
                  <c:v>2690</c:v>
                </c:pt>
                <c:pt idx="133">
                  <c:v>2691</c:v>
                </c:pt>
                <c:pt idx="134">
                  <c:v>2692</c:v>
                </c:pt>
                <c:pt idx="135">
                  <c:v>2693</c:v>
                </c:pt>
                <c:pt idx="136">
                  <c:v>2694</c:v>
                </c:pt>
                <c:pt idx="137">
                  <c:v>2695</c:v>
                </c:pt>
                <c:pt idx="138">
                  <c:v>2696</c:v>
                </c:pt>
                <c:pt idx="139">
                  <c:v>2697</c:v>
                </c:pt>
                <c:pt idx="140">
                  <c:v>2698</c:v>
                </c:pt>
                <c:pt idx="141">
                  <c:v>2699</c:v>
                </c:pt>
                <c:pt idx="142">
                  <c:v>2700</c:v>
                </c:pt>
                <c:pt idx="143">
                  <c:v>2701</c:v>
                </c:pt>
                <c:pt idx="144">
                  <c:v>2702</c:v>
                </c:pt>
                <c:pt idx="145">
                  <c:v>2703</c:v>
                </c:pt>
                <c:pt idx="146">
                  <c:v>2704</c:v>
                </c:pt>
                <c:pt idx="147">
                  <c:v>2705</c:v>
                </c:pt>
                <c:pt idx="148">
                  <c:v>2706</c:v>
                </c:pt>
                <c:pt idx="149">
                  <c:v>2707</c:v>
                </c:pt>
                <c:pt idx="150">
                  <c:v>2708</c:v>
                </c:pt>
                <c:pt idx="151">
                  <c:v>2709</c:v>
                </c:pt>
                <c:pt idx="152">
                  <c:v>2710</c:v>
                </c:pt>
                <c:pt idx="153">
                  <c:v>2711</c:v>
                </c:pt>
                <c:pt idx="154">
                  <c:v>2712</c:v>
                </c:pt>
                <c:pt idx="155">
                  <c:v>2713</c:v>
                </c:pt>
                <c:pt idx="156">
                  <c:v>2714</c:v>
                </c:pt>
                <c:pt idx="157">
                  <c:v>2715</c:v>
                </c:pt>
                <c:pt idx="158">
                  <c:v>2716</c:v>
                </c:pt>
                <c:pt idx="159">
                  <c:v>2717</c:v>
                </c:pt>
              </c:numCache>
            </c:numRef>
          </c:xVal>
          <c:yVal>
            <c:numRef>
              <c:f>Graph!$H$2560:$H$2717</c:f>
              <c:numCache>
                <c:formatCode>General</c:formatCode>
                <c:ptCount val="15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20-4F47-BA15-5F79BA92F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098095"/>
        <c:axId val="1559100495"/>
      </c:scatterChart>
      <c:valAx>
        <c:axId val="1559098095"/>
        <c:scaling>
          <c:orientation val="minMax"/>
          <c:max val="2717"/>
          <c:min val="2558"/>
        </c:scaling>
        <c:delete val="0"/>
        <c:axPos val="b"/>
        <c:numFmt formatCode="General" sourceLinked="1"/>
        <c:majorTickMark val="out"/>
        <c:minorTickMark val="none"/>
        <c:tickLblPos val="nextTo"/>
        <c:crossAx val="1559100495"/>
        <c:crosses val="autoZero"/>
        <c:crossBetween val="midCat"/>
      </c:valAx>
      <c:valAx>
        <c:axId val="15591004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90980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Graph!$A$2720:$A$2897</c:f>
              <c:numCache>
                <c:formatCode>General</c:formatCode>
                <c:ptCount val="178"/>
                <c:pt idx="0">
                  <c:v>2719</c:v>
                </c:pt>
                <c:pt idx="1">
                  <c:v>2720</c:v>
                </c:pt>
                <c:pt idx="2">
                  <c:v>2721</c:v>
                </c:pt>
                <c:pt idx="3">
                  <c:v>2722</c:v>
                </c:pt>
                <c:pt idx="4">
                  <c:v>2723</c:v>
                </c:pt>
                <c:pt idx="5">
                  <c:v>2724</c:v>
                </c:pt>
                <c:pt idx="6">
                  <c:v>2725</c:v>
                </c:pt>
                <c:pt idx="7">
                  <c:v>2726</c:v>
                </c:pt>
                <c:pt idx="8">
                  <c:v>2727</c:v>
                </c:pt>
                <c:pt idx="9">
                  <c:v>2728</c:v>
                </c:pt>
                <c:pt idx="10">
                  <c:v>2729</c:v>
                </c:pt>
                <c:pt idx="11">
                  <c:v>2730</c:v>
                </c:pt>
                <c:pt idx="12">
                  <c:v>2731</c:v>
                </c:pt>
                <c:pt idx="13">
                  <c:v>2732</c:v>
                </c:pt>
                <c:pt idx="14">
                  <c:v>2733</c:v>
                </c:pt>
                <c:pt idx="15">
                  <c:v>2734</c:v>
                </c:pt>
                <c:pt idx="16">
                  <c:v>2735</c:v>
                </c:pt>
                <c:pt idx="17">
                  <c:v>2736</c:v>
                </c:pt>
                <c:pt idx="18">
                  <c:v>2737</c:v>
                </c:pt>
                <c:pt idx="19">
                  <c:v>2738</c:v>
                </c:pt>
                <c:pt idx="20">
                  <c:v>2739</c:v>
                </c:pt>
                <c:pt idx="21">
                  <c:v>2740</c:v>
                </c:pt>
                <c:pt idx="22">
                  <c:v>2741</c:v>
                </c:pt>
                <c:pt idx="23">
                  <c:v>2742</c:v>
                </c:pt>
                <c:pt idx="24">
                  <c:v>2743</c:v>
                </c:pt>
                <c:pt idx="25">
                  <c:v>2744</c:v>
                </c:pt>
                <c:pt idx="26">
                  <c:v>2745</c:v>
                </c:pt>
                <c:pt idx="27">
                  <c:v>2746</c:v>
                </c:pt>
                <c:pt idx="28">
                  <c:v>2747</c:v>
                </c:pt>
                <c:pt idx="29">
                  <c:v>2748</c:v>
                </c:pt>
                <c:pt idx="30">
                  <c:v>2749</c:v>
                </c:pt>
                <c:pt idx="31">
                  <c:v>2750</c:v>
                </c:pt>
                <c:pt idx="32">
                  <c:v>2751</c:v>
                </c:pt>
                <c:pt idx="33">
                  <c:v>2752</c:v>
                </c:pt>
                <c:pt idx="34">
                  <c:v>2753</c:v>
                </c:pt>
                <c:pt idx="35">
                  <c:v>2754</c:v>
                </c:pt>
                <c:pt idx="36">
                  <c:v>2755</c:v>
                </c:pt>
                <c:pt idx="37">
                  <c:v>2756</c:v>
                </c:pt>
                <c:pt idx="38">
                  <c:v>2757</c:v>
                </c:pt>
                <c:pt idx="39">
                  <c:v>2758</c:v>
                </c:pt>
                <c:pt idx="40">
                  <c:v>2759</c:v>
                </c:pt>
                <c:pt idx="41">
                  <c:v>2760</c:v>
                </c:pt>
                <c:pt idx="42">
                  <c:v>2761</c:v>
                </c:pt>
                <c:pt idx="43">
                  <c:v>2762</c:v>
                </c:pt>
                <c:pt idx="44">
                  <c:v>2763</c:v>
                </c:pt>
                <c:pt idx="45">
                  <c:v>2764</c:v>
                </c:pt>
                <c:pt idx="46">
                  <c:v>2765</c:v>
                </c:pt>
                <c:pt idx="47">
                  <c:v>2766</c:v>
                </c:pt>
                <c:pt idx="48">
                  <c:v>2767</c:v>
                </c:pt>
                <c:pt idx="49">
                  <c:v>2768</c:v>
                </c:pt>
                <c:pt idx="50">
                  <c:v>2769</c:v>
                </c:pt>
                <c:pt idx="51">
                  <c:v>2770</c:v>
                </c:pt>
                <c:pt idx="52">
                  <c:v>2771</c:v>
                </c:pt>
                <c:pt idx="53">
                  <c:v>2772</c:v>
                </c:pt>
                <c:pt idx="54">
                  <c:v>2773</c:v>
                </c:pt>
                <c:pt idx="55">
                  <c:v>2774</c:v>
                </c:pt>
                <c:pt idx="56">
                  <c:v>2775</c:v>
                </c:pt>
                <c:pt idx="57">
                  <c:v>2776</c:v>
                </c:pt>
                <c:pt idx="58">
                  <c:v>2777</c:v>
                </c:pt>
                <c:pt idx="59">
                  <c:v>2778</c:v>
                </c:pt>
                <c:pt idx="60">
                  <c:v>2779</c:v>
                </c:pt>
                <c:pt idx="61">
                  <c:v>2780</c:v>
                </c:pt>
                <c:pt idx="62">
                  <c:v>2781</c:v>
                </c:pt>
                <c:pt idx="63">
                  <c:v>2782</c:v>
                </c:pt>
                <c:pt idx="64">
                  <c:v>2783</c:v>
                </c:pt>
                <c:pt idx="65">
                  <c:v>2784</c:v>
                </c:pt>
                <c:pt idx="66">
                  <c:v>2785</c:v>
                </c:pt>
                <c:pt idx="67">
                  <c:v>2786</c:v>
                </c:pt>
                <c:pt idx="68">
                  <c:v>2787</c:v>
                </c:pt>
                <c:pt idx="69">
                  <c:v>2788</c:v>
                </c:pt>
                <c:pt idx="70">
                  <c:v>2789</c:v>
                </c:pt>
                <c:pt idx="71">
                  <c:v>2790</c:v>
                </c:pt>
                <c:pt idx="72">
                  <c:v>2791</c:v>
                </c:pt>
                <c:pt idx="73">
                  <c:v>2792</c:v>
                </c:pt>
                <c:pt idx="74">
                  <c:v>2793</c:v>
                </c:pt>
                <c:pt idx="75">
                  <c:v>2794</c:v>
                </c:pt>
                <c:pt idx="76">
                  <c:v>2795</c:v>
                </c:pt>
                <c:pt idx="77">
                  <c:v>2796</c:v>
                </c:pt>
                <c:pt idx="78">
                  <c:v>2797</c:v>
                </c:pt>
                <c:pt idx="79">
                  <c:v>2798</c:v>
                </c:pt>
                <c:pt idx="80">
                  <c:v>2799</c:v>
                </c:pt>
                <c:pt idx="81">
                  <c:v>2800</c:v>
                </c:pt>
                <c:pt idx="82">
                  <c:v>2801</c:v>
                </c:pt>
                <c:pt idx="83">
                  <c:v>2802</c:v>
                </c:pt>
                <c:pt idx="84">
                  <c:v>2803</c:v>
                </c:pt>
                <c:pt idx="85">
                  <c:v>2804</c:v>
                </c:pt>
                <c:pt idx="86">
                  <c:v>2805</c:v>
                </c:pt>
                <c:pt idx="87">
                  <c:v>2806</c:v>
                </c:pt>
                <c:pt idx="88">
                  <c:v>2807</c:v>
                </c:pt>
                <c:pt idx="89">
                  <c:v>2808</c:v>
                </c:pt>
                <c:pt idx="90">
                  <c:v>2809</c:v>
                </c:pt>
                <c:pt idx="91">
                  <c:v>2810</c:v>
                </c:pt>
                <c:pt idx="92">
                  <c:v>2811</c:v>
                </c:pt>
                <c:pt idx="93">
                  <c:v>2812</c:v>
                </c:pt>
                <c:pt idx="94">
                  <c:v>2813</c:v>
                </c:pt>
                <c:pt idx="95">
                  <c:v>2814</c:v>
                </c:pt>
                <c:pt idx="96">
                  <c:v>2815</c:v>
                </c:pt>
                <c:pt idx="97">
                  <c:v>2816</c:v>
                </c:pt>
                <c:pt idx="98">
                  <c:v>2817</c:v>
                </c:pt>
                <c:pt idx="99">
                  <c:v>2818</c:v>
                </c:pt>
                <c:pt idx="100">
                  <c:v>2819</c:v>
                </c:pt>
                <c:pt idx="101">
                  <c:v>2820</c:v>
                </c:pt>
                <c:pt idx="102">
                  <c:v>2821</c:v>
                </c:pt>
                <c:pt idx="103">
                  <c:v>2822</c:v>
                </c:pt>
                <c:pt idx="104">
                  <c:v>2823</c:v>
                </c:pt>
                <c:pt idx="105">
                  <c:v>2824</c:v>
                </c:pt>
                <c:pt idx="106">
                  <c:v>2825</c:v>
                </c:pt>
                <c:pt idx="107">
                  <c:v>2826</c:v>
                </c:pt>
                <c:pt idx="108">
                  <c:v>2827</c:v>
                </c:pt>
                <c:pt idx="109">
                  <c:v>2828</c:v>
                </c:pt>
                <c:pt idx="110">
                  <c:v>2829</c:v>
                </c:pt>
                <c:pt idx="111">
                  <c:v>2830</c:v>
                </c:pt>
                <c:pt idx="112">
                  <c:v>2831</c:v>
                </c:pt>
                <c:pt idx="113">
                  <c:v>2832</c:v>
                </c:pt>
                <c:pt idx="114">
                  <c:v>2833</c:v>
                </c:pt>
                <c:pt idx="115">
                  <c:v>2834</c:v>
                </c:pt>
                <c:pt idx="116">
                  <c:v>2835</c:v>
                </c:pt>
                <c:pt idx="117">
                  <c:v>2836</c:v>
                </c:pt>
                <c:pt idx="118">
                  <c:v>2837</c:v>
                </c:pt>
                <c:pt idx="119">
                  <c:v>2838</c:v>
                </c:pt>
                <c:pt idx="120">
                  <c:v>2839</c:v>
                </c:pt>
                <c:pt idx="121">
                  <c:v>2840</c:v>
                </c:pt>
                <c:pt idx="122">
                  <c:v>2841</c:v>
                </c:pt>
                <c:pt idx="123">
                  <c:v>2842</c:v>
                </c:pt>
                <c:pt idx="124">
                  <c:v>2843</c:v>
                </c:pt>
                <c:pt idx="125">
                  <c:v>2844</c:v>
                </c:pt>
                <c:pt idx="126">
                  <c:v>2845</c:v>
                </c:pt>
                <c:pt idx="127">
                  <c:v>2846</c:v>
                </c:pt>
                <c:pt idx="128">
                  <c:v>2847</c:v>
                </c:pt>
                <c:pt idx="129">
                  <c:v>2848</c:v>
                </c:pt>
                <c:pt idx="130">
                  <c:v>2849</c:v>
                </c:pt>
                <c:pt idx="131">
                  <c:v>2850</c:v>
                </c:pt>
                <c:pt idx="132">
                  <c:v>2851</c:v>
                </c:pt>
                <c:pt idx="133">
                  <c:v>2852</c:v>
                </c:pt>
                <c:pt idx="134">
                  <c:v>2853</c:v>
                </c:pt>
                <c:pt idx="135">
                  <c:v>2854</c:v>
                </c:pt>
                <c:pt idx="136">
                  <c:v>2855</c:v>
                </c:pt>
                <c:pt idx="137">
                  <c:v>2856</c:v>
                </c:pt>
                <c:pt idx="138">
                  <c:v>2857</c:v>
                </c:pt>
                <c:pt idx="139">
                  <c:v>2858</c:v>
                </c:pt>
                <c:pt idx="140">
                  <c:v>2859</c:v>
                </c:pt>
                <c:pt idx="141">
                  <c:v>2860</c:v>
                </c:pt>
                <c:pt idx="142">
                  <c:v>2861</c:v>
                </c:pt>
                <c:pt idx="143">
                  <c:v>2862</c:v>
                </c:pt>
                <c:pt idx="144">
                  <c:v>2863</c:v>
                </c:pt>
                <c:pt idx="145">
                  <c:v>2864</c:v>
                </c:pt>
                <c:pt idx="146">
                  <c:v>2865</c:v>
                </c:pt>
                <c:pt idx="147">
                  <c:v>2866</c:v>
                </c:pt>
                <c:pt idx="148">
                  <c:v>2867</c:v>
                </c:pt>
                <c:pt idx="149">
                  <c:v>2868</c:v>
                </c:pt>
                <c:pt idx="150">
                  <c:v>2869</c:v>
                </c:pt>
                <c:pt idx="151">
                  <c:v>2870</c:v>
                </c:pt>
                <c:pt idx="152">
                  <c:v>2871</c:v>
                </c:pt>
                <c:pt idx="153">
                  <c:v>2872</c:v>
                </c:pt>
                <c:pt idx="154">
                  <c:v>2873</c:v>
                </c:pt>
                <c:pt idx="155">
                  <c:v>2874</c:v>
                </c:pt>
                <c:pt idx="156">
                  <c:v>2875</c:v>
                </c:pt>
                <c:pt idx="157">
                  <c:v>2876</c:v>
                </c:pt>
                <c:pt idx="158">
                  <c:v>2877</c:v>
                </c:pt>
                <c:pt idx="159">
                  <c:v>2878</c:v>
                </c:pt>
                <c:pt idx="160">
                  <c:v>2879</c:v>
                </c:pt>
                <c:pt idx="161">
                  <c:v>2880</c:v>
                </c:pt>
                <c:pt idx="162">
                  <c:v>2881</c:v>
                </c:pt>
                <c:pt idx="163">
                  <c:v>2882</c:v>
                </c:pt>
                <c:pt idx="164">
                  <c:v>2883</c:v>
                </c:pt>
                <c:pt idx="165">
                  <c:v>2884</c:v>
                </c:pt>
                <c:pt idx="166">
                  <c:v>2885</c:v>
                </c:pt>
                <c:pt idx="167">
                  <c:v>2886</c:v>
                </c:pt>
                <c:pt idx="168">
                  <c:v>2887</c:v>
                </c:pt>
                <c:pt idx="169">
                  <c:v>2888</c:v>
                </c:pt>
                <c:pt idx="170">
                  <c:v>2889</c:v>
                </c:pt>
                <c:pt idx="171">
                  <c:v>2890</c:v>
                </c:pt>
                <c:pt idx="172">
                  <c:v>2891</c:v>
                </c:pt>
                <c:pt idx="173">
                  <c:v>2892</c:v>
                </c:pt>
                <c:pt idx="174">
                  <c:v>2893</c:v>
                </c:pt>
                <c:pt idx="175">
                  <c:v>2894</c:v>
                </c:pt>
                <c:pt idx="176">
                  <c:v>2895</c:v>
                </c:pt>
                <c:pt idx="177">
                  <c:v>2896</c:v>
                </c:pt>
              </c:numCache>
            </c:numRef>
          </c:xVal>
          <c:yVal>
            <c:numRef>
              <c:f>Graph!$D$2721:$D$2896</c:f>
              <c:numCache>
                <c:formatCode>General</c:formatCode>
                <c:ptCount val="176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74">
                  <c:v>3</c:v>
                </c:pt>
                <c:pt idx="17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EF-4B29-A90C-21C0639963BF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Graph!$A$2720:$A$2897</c:f>
              <c:numCache>
                <c:formatCode>General</c:formatCode>
                <c:ptCount val="178"/>
                <c:pt idx="0">
                  <c:v>2719</c:v>
                </c:pt>
                <c:pt idx="1">
                  <c:v>2720</c:v>
                </c:pt>
                <c:pt idx="2">
                  <c:v>2721</c:v>
                </c:pt>
                <c:pt idx="3">
                  <c:v>2722</c:v>
                </c:pt>
                <c:pt idx="4">
                  <c:v>2723</c:v>
                </c:pt>
                <c:pt idx="5">
                  <c:v>2724</c:v>
                </c:pt>
                <c:pt idx="6">
                  <c:v>2725</c:v>
                </c:pt>
                <c:pt idx="7">
                  <c:v>2726</c:v>
                </c:pt>
                <c:pt idx="8">
                  <c:v>2727</c:v>
                </c:pt>
                <c:pt idx="9">
                  <c:v>2728</c:v>
                </c:pt>
                <c:pt idx="10">
                  <c:v>2729</c:v>
                </c:pt>
                <c:pt idx="11">
                  <c:v>2730</c:v>
                </c:pt>
                <c:pt idx="12">
                  <c:v>2731</c:v>
                </c:pt>
                <c:pt idx="13">
                  <c:v>2732</c:v>
                </c:pt>
                <c:pt idx="14">
                  <c:v>2733</c:v>
                </c:pt>
                <c:pt idx="15">
                  <c:v>2734</c:v>
                </c:pt>
                <c:pt idx="16">
                  <c:v>2735</c:v>
                </c:pt>
                <c:pt idx="17">
                  <c:v>2736</c:v>
                </c:pt>
                <c:pt idx="18">
                  <c:v>2737</c:v>
                </c:pt>
                <c:pt idx="19">
                  <c:v>2738</c:v>
                </c:pt>
                <c:pt idx="20">
                  <c:v>2739</c:v>
                </c:pt>
                <c:pt idx="21">
                  <c:v>2740</c:v>
                </c:pt>
                <c:pt idx="22">
                  <c:v>2741</c:v>
                </c:pt>
                <c:pt idx="23">
                  <c:v>2742</c:v>
                </c:pt>
                <c:pt idx="24">
                  <c:v>2743</c:v>
                </c:pt>
                <c:pt idx="25">
                  <c:v>2744</c:v>
                </c:pt>
                <c:pt idx="26">
                  <c:v>2745</c:v>
                </c:pt>
                <c:pt idx="27">
                  <c:v>2746</c:v>
                </c:pt>
                <c:pt idx="28">
                  <c:v>2747</c:v>
                </c:pt>
                <c:pt idx="29">
                  <c:v>2748</c:v>
                </c:pt>
                <c:pt idx="30">
                  <c:v>2749</c:v>
                </c:pt>
                <c:pt idx="31">
                  <c:v>2750</c:v>
                </c:pt>
                <c:pt idx="32">
                  <c:v>2751</c:v>
                </c:pt>
                <c:pt idx="33">
                  <c:v>2752</c:v>
                </c:pt>
                <c:pt idx="34">
                  <c:v>2753</c:v>
                </c:pt>
                <c:pt idx="35">
                  <c:v>2754</c:v>
                </c:pt>
                <c:pt idx="36">
                  <c:v>2755</c:v>
                </c:pt>
                <c:pt idx="37">
                  <c:v>2756</c:v>
                </c:pt>
                <c:pt idx="38">
                  <c:v>2757</c:v>
                </c:pt>
                <c:pt idx="39">
                  <c:v>2758</c:v>
                </c:pt>
                <c:pt idx="40">
                  <c:v>2759</c:v>
                </c:pt>
                <c:pt idx="41">
                  <c:v>2760</c:v>
                </c:pt>
                <c:pt idx="42">
                  <c:v>2761</c:v>
                </c:pt>
                <c:pt idx="43">
                  <c:v>2762</c:v>
                </c:pt>
                <c:pt idx="44">
                  <c:v>2763</c:v>
                </c:pt>
                <c:pt idx="45">
                  <c:v>2764</c:v>
                </c:pt>
                <c:pt idx="46">
                  <c:v>2765</c:v>
                </c:pt>
                <c:pt idx="47">
                  <c:v>2766</c:v>
                </c:pt>
                <c:pt idx="48">
                  <c:v>2767</c:v>
                </c:pt>
                <c:pt idx="49">
                  <c:v>2768</c:v>
                </c:pt>
                <c:pt idx="50">
                  <c:v>2769</c:v>
                </c:pt>
                <c:pt idx="51">
                  <c:v>2770</c:v>
                </c:pt>
                <c:pt idx="52">
                  <c:v>2771</c:v>
                </c:pt>
                <c:pt idx="53">
                  <c:v>2772</c:v>
                </c:pt>
                <c:pt idx="54">
                  <c:v>2773</c:v>
                </c:pt>
                <c:pt idx="55">
                  <c:v>2774</c:v>
                </c:pt>
                <c:pt idx="56">
                  <c:v>2775</c:v>
                </c:pt>
                <c:pt idx="57">
                  <c:v>2776</c:v>
                </c:pt>
                <c:pt idx="58">
                  <c:v>2777</c:v>
                </c:pt>
                <c:pt idx="59">
                  <c:v>2778</c:v>
                </c:pt>
                <c:pt idx="60">
                  <c:v>2779</c:v>
                </c:pt>
                <c:pt idx="61">
                  <c:v>2780</c:v>
                </c:pt>
                <c:pt idx="62">
                  <c:v>2781</c:v>
                </c:pt>
                <c:pt idx="63">
                  <c:v>2782</c:v>
                </c:pt>
                <c:pt idx="64">
                  <c:v>2783</c:v>
                </c:pt>
                <c:pt idx="65">
                  <c:v>2784</c:v>
                </c:pt>
                <c:pt idx="66">
                  <c:v>2785</c:v>
                </c:pt>
                <c:pt idx="67">
                  <c:v>2786</c:v>
                </c:pt>
                <c:pt idx="68">
                  <c:v>2787</c:v>
                </c:pt>
                <c:pt idx="69">
                  <c:v>2788</c:v>
                </c:pt>
                <c:pt idx="70">
                  <c:v>2789</c:v>
                </c:pt>
                <c:pt idx="71">
                  <c:v>2790</c:v>
                </c:pt>
                <c:pt idx="72">
                  <c:v>2791</c:v>
                </c:pt>
                <c:pt idx="73">
                  <c:v>2792</c:v>
                </c:pt>
                <c:pt idx="74">
                  <c:v>2793</c:v>
                </c:pt>
                <c:pt idx="75">
                  <c:v>2794</c:v>
                </c:pt>
                <c:pt idx="76">
                  <c:v>2795</c:v>
                </c:pt>
                <c:pt idx="77">
                  <c:v>2796</c:v>
                </c:pt>
                <c:pt idx="78">
                  <c:v>2797</c:v>
                </c:pt>
                <c:pt idx="79">
                  <c:v>2798</c:v>
                </c:pt>
                <c:pt idx="80">
                  <c:v>2799</c:v>
                </c:pt>
                <c:pt idx="81">
                  <c:v>2800</c:v>
                </c:pt>
                <c:pt idx="82">
                  <c:v>2801</c:v>
                </c:pt>
                <c:pt idx="83">
                  <c:v>2802</c:v>
                </c:pt>
                <c:pt idx="84">
                  <c:v>2803</c:v>
                </c:pt>
                <c:pt idx="85">
                  <c:v>2804</c:v>
                </c:pt>
                <c:pt idx="86">
                  <c:v>2805</c:v>
                </c:pt>
                <c:pt idx="87">
                  <c:v>2806</c:v>
                </c:pt>
                <c:pt idx="88">
                  <c:v>2807</c:v>
                </c:pt>
                <c:pt idx="89">
                  <c:v>2808</c:v>
                </c:pt>
                <c:pt idx="90">
                  <c:v>2809</c:v>
                </c:pt>
                <c:pt idx="91">
                  <c:v>2810</c:v>
                </c:pt>
                <c:pt idx="92">
                  <c:v>2811</c:v>
                </c:pt>
                <c:pt idx="93">
                  <c:v>2812</c:v>
                </c:pt>
                <c:pt idx="94">
                  <c:v>2813</c:v>
                </c:pt>
                <c:pt idx="95">
                  <c:v>2814</c:v>
                </c:pt>
                <c:pt idx="96">
                  <c:v>2815</c:v>
                </c:pt>
                <c:pt idx="97">
                  <c:v>2816</c:v>
                </c:pt>
                <c:pt idx="98">
                  <c:v>2817</c:v>
                </c:pt>
                <c:pt idx="99">
                  <c:v>2818</c:v>
                </c:pt>
                <c:pt idx="100">
                  <c:v>2819</c:v>
                </c:pt>
                <c:pt idx="101">
                  <c:v>2820</c:v>
                </c:pt>
                <c:pt idx="102">
                  <c:v>2821</c:v>
                </c:pt>
                <c:pt idx="103">
                  <c:v>2822</c:v>
                </c:pt>
                <c:pt idx="104">
                  <c:v>2823</c:v>
                </c:pt>
                <c:pt idx="105">
                  <c:v>2824</c:v>
                </c:pt>
                <c:pt idx="106">
                  <c:v>2825</c:v>
                </c:pt>
                <c:pt idx="107">
                  <c:v>2826</c:v>
                </c:pt>
                <c:pt idx="108">
                  <c:v>2827</c:v>
                </c:pt>
                <c:pt idx="109">
                  <c:v>2828</c:v>
                </c:pt>
                <c:pt idx="110">
                  <c:v>2829</c:v>
                </c:pt>
                <c:pt idx="111">
                  <c:v>2830</c:v>
                </c:pt>
                <c:pt idx="112">
                  <c:v>2831</c:v>
                </c:pt>
                <c:pt idx="113">
                  <c:v>2832</c:v>
                </c:pt>
                <c:pt idx="114">
                  <c:v>2833</c:v>
                </c:pt>
                <c:pt idx="115">
                  <c:v>2834</c:v>
                </c:pt>
                <c:pt idx="116">
                  <c:v>2835</c:v>
                </c:pt>
                <c:pt idx="117">
                  <c:v>2836</c:v>
                </c:pt>
                <c:pt idx="118">
                  <c:v>2837</c:v>
                </c:pt>
                <c:pt idx="119">
                  <c:v>2838</c:v>
                </c:pt>
                <c:pt idx="120">
                  <c:v>2839</c:v>
                </c:pt>
                <c:pt idx="121">
                  <c:v>2840</c:v>
                </c:pt>
                <c:pt idx="122">
                  <c:v>2841</c:v>
                </c:pt>
                <c:pt idx="123">
                  <c:v>2842</c:v>
                </c:pt>
                <c:pt idx="124">
                  <c:v>2843</c:v>
                </c:pt>
                <c:pt idx="125">
                  <c:v>2844</c:v>
                </c:pt>
                <c:pt idx="126">
                  <c:v>2845</c:v>
                </c:pt>
                <c:pt idx="127">
                  <c:v>2846</c:v>
                </c:pt>
                <c:pt idx="128">
                  <c:v>2847</c:v>
                </c:pt>
                <c:pt idx="129">
                  <c:v>2848</c:v>
                </c:pt>
                <c:pt idx="130">
                  <c:v>2849</c:v>
                </c:pt>
                <c:pt idx="131">
                  <c:v>2850</c:v>
                </c:pt>
                <c:pt idx="132">
                  <c:v>2851</c:v>
                </c:pt>
                <c:pt idx="133">
                  <c:v>2852</c:v>
                </c:pt>
                <c:pt idx="134">
                  <c:v>2853</c:v>
                </c:pt>
                <c:pt idx="135">
                  <c:v>2854</c:v>
                </c:pt>
                <c:pt idx="136">
                  <c:v>2855</c:v>
                </c:pt>
                <c:pt idx="137">
                  <c:v>2856</c:v>
                </c:pt>
                <c:pt idx="138">
                  <c:v>2857</c:v>
                </c:pt>
                <c:pt idx="139">
                  <c:v>2858</c:v>
                </c:pt>
                <c:pt idx="140">
                  <c:v>2859</c:v>
                </c:pt>
                <c:pt idx="141">
                  <c:v>2860</c:v>
                </c:pt>
                <c:pt idx="142">
                  <c:v>2861</c:v>
                </c:pt>
                <c:pt idx="143">
                  <c:v>2862</c:v>
                </c:pt>
                <c:pt idx="144">
                  <c:v>2863</c:v>
                </c:pt>
                <c:pt idx="145">
                  <c:v>2864</c:v>
                </c:pt>
                <c:pt idx="146">
                  <c:v>2865</c:v>
                </c:pt>
                <c:pt idx="147">
                  <c:v>2866</c:v>
                </c:pt>
                <c:pt idx="148">
                  <c:v>2867</c:v>
                </c:pt>
                <c:pt idx="149">
                  <c:v>2868</c:v>
                </c:pt>
                <c:pt idx="150">
                  <c:v>2869</c:v>
                </c:pt>
                <c:pt idx="151">
                  <c:v>2870</c:v>
                </c:pt>
                <c:pt idx="152">
                  <c:v>2871</c:v>
                </c:pt>
                <c:pt idx="153">
                  <c:v>2872</c:v>
                </c:pt>
                <c:pt idx="154">
                  <c:v>2873</c:v>
                </c:pt>
                <c:pt idx="155">
                  <c:v>2874</c:v>
                </c:pt>
                <c:pt idx="156">
                  <c:v>2875</c:v>
                </c:pt>
                <c:pt idx="157">
                  <c:v>2876</c:v>
                </c:pt>
                <c:pt idx="158">
                  <c:v>2877</c:v>
                </c:pt>
                <c:pt idx="159">
                  <c:v>2878</c:v>
                </c:pt>
                <c:pt idx="160">
                  <c:v>2879</c:v>
                </c:pt>
                <c:pt idx="161">
                  <c:v>2880</c:v>
                </c:pt>
                <c:pt idx="162">
                  <c:v>2881</c:v>
                </c:pt>
                <c:pt idx="163">
                  <c:v>2882</c:v>
                </c:pt>
                <c:pt idx="164">
                  <c:v>2883</c:v>
                </c:pt>
                <c:pt idx="165">
                  <c:v>2884</c:v>
                </c:pt>
                <c:pt idx="166">
                  <c:v>2885</c:v>
                </c:pt>
                <c:pt idx="167">
                  <c:v>2886</c:v>
                </c:pt>
                <c:pt idx="168">
                  <c:v>2887</c:v>
                </c:pt>
                <c:pt idx="169">
                  <c:v>2888</c:v>
                </c:pt>
                <c:pt idx="170">
                  <c:v>2889</c:v>
                </c:pt>
                <c:pt idx="171">
                  <c:v>2890</c:v>
                </c:pt>
                <c:pt idx="172">
                  <c:v>2891</c:v>
                </c:pt>
                <c:pt idx="173">
                  <c:v>2892</c:v>
                </c:pt>
                <c:pt idx="174">
                  <c:v>2893</c:v>
                </c:pt>
                <c:pt idx="175">
                  <c:v>2894</c:v>
                </c:pt>
                <c:pt idx="176">
                  <c:v>2895</c:v>
                </c:pt>
                <c:pt idx="177">
                  <c:v>2896</c:v>
                </c:pt>
              </c:numCache>
            </c:numRef>
          </c:xVal>
          <c:yVal>
            <c:numRef>
              <c:f>Graph!$B$2721:$B$2896</c:f>
              <c:numCache>
                <c:formatCode>General</c:formatCode>
                <c:ptCount val="176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EF-4B29-A90C-21C0639963BF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Graph!$A$2720:$A$2897</c:f>
              <c:numCache>
                <c:formatCode>General</c:formatCode>
                <c:ptCount val="178"/>
                <c:pt idx="0">
                  <c:v>2719</c:v>
                </c:pt>
                <c:pt idx="1">
                  <c:v>2720</c:v>
                </c:pt>
                <c:pt idx="2">
                  <c:v>2721</c:v>
                </c:pt>
                <c:pt idx="3">
                  <c:v>2722</c:v>
                </c:pt>
                <c:pt idx="4">
                  <c:v>2723</c:v>
                </c:pt>
                <c:pt idx="5">
                  <c:v>2724</c:v>
                </c:pt>
                <c:pt idx="6">
                  <c:v>2725</c:v>
                </c:pt>
                <c:pt idx="7">
                  <c:v>2726</c:v>
                </c:pt>
                <c:pt idx="8">
                  <c:v>2727</c:v>
                </c:pt>
                <c:pt idx="9">
                  <c:v>2728</c:v>
                </c:pt>
                <c:pt idx="10">
                  <c:v>2729</c:v>
                </c:pt>
                <c:pt idx="11">
                  <c:v>2730</c:v>
                </c:pt>
                <c:pt idx="12">
                  <c:v>2731</c:v>
                </c:pt>
                <c:pt idx="13">
                  <c:v>2732</c:v>
                </c:pt>
                <c:pt idx="14">
                  <c:v>2733</c:v>
                </c:pt>
                <c:pt idx="15">
                  <c:v>2734</c:v>
                </c:pt>
                <c:pt idx="16">
                  <c:v>2735</c:v>
                </c:pt>
                <c:pt idx="17">
                  <c:v>2736</c:v>
                </c:pt>
                <c:pt idx="18">
                  <c:v>2737</c:v>
                </c:pt>
                <c:pt idx="19">
                  <c:v>2738</c:v>
                </c:pt>
                <c:pt idx="20">
                  <c:v>2739</c:v>
                </c:pt>
                <c:pt idx="21">
                  <c:v>2740</c:v>
                </c:pt>
                <c:pt idx="22">
                  <c:v>2741</c:v>
                </c:pt>
                <c:pt idx="23">
                  <c:v>2742</c:v>
                </c:pt>
                <c:pt idx="24">
                  <c:v>2743</c:v>
                </c:pt>
                <c:pt idx="25">
                  <c:v>2744</c:v>
                </c:pt>
                <c:pt idx="26">
                  <c:v>2745</c:v>
                </c:pt>
                <c:pt idx="27">
                  <c:v>2746</c:v>
                </c:pt>
                <c:pt idx="28">
                  <c:v>2747</c:v>
                </c:pt>
                <c:pt idx="29">
                  <c:v>2748</c:v>
                </c:pt>
                <c:pt idx="30">
                  <c:v>2749</c:v>
                </c:pt>
                <c:pt idx="31">
                  <c:v>2750</c:v>
                </c:pt>
                <c:pt idx="32">
                  <c:v>2751</c:v>
                </c:pt>
                <c:pt idx="33">
                  <c:v>2752</c:v>
                </c:pt>
                <c:pt idx="34">
                  <c:v>2753</c:v>
                </c:pt>
                <c:pt idx="35">
                  <c:v>2754</c:v>
                </c:pt>
                <c:pt idx="36">
                  <c:v>2755</c:v>
                </c:pt>
                <c:pt idx="37">
                  <c:v>2756</c:v>
                </c:pt>
                <c:pt idx="38">
                  <c:v>2757</c:v>
                </c:pt>
                <c:pt idx="39">
                  <c:v>2758</c:v>
                </c:pt>
                <c:pt idx="40">
                  <c:v>2759</c:v>
                </c:pt>
                <c:pt idx="41">
                  <c:v>2760</c:v>
                </c:pt>
                <c:pt idx="42">
                  <c:v>2761</c:v>
                </c:pt>
                <c:pt idx="43">
                  <c:v>2762</c:v>
                </c:pt>
                <c:pt idx="44">
                  <c:v>2763</c:v>
                </c:pt>
                <c:pt idx="45">
                  <c:v>2764</c:v>
                </c:pt>
                <c:pt idx="46">
                  <c:v>2765</c:v>
                </c:pt>
                <c:pt idx="47">
                  <c:v>2766</c:v>
                </c:pt>
                <c:pt idx="48">
                  <c:v>2767</c:v>
                </c:pt>
                <c:pt idx="49">
                  <c:v>2768</c:v>
                </c:pt>
                <c:pt idx="50">
                  <c:v>2769</c:v>
                </c:pt>
                <c:pt idx="51">
                  <c:v>2770</c:v>
                </c:pt>
                <c:pt idx="52">
                  <c:v>2771</c:v>
                </c:pt>
                <c:pt idx="53">
                  <c:v>2772</c:v>
                </c:pt>
                <c:pt idx="54">
                  <c:v>2773</c:v>
                </c:pt>
                <c:pt idx="55">
                  <c:v>2774</c:v>
                </c:pt>
                <c:pt idx="56">
                  <c:v>2775</c:v>
                </c:pt>
                <c:pt idx="57">
                  <c:v>2776</c:v>
                </c:pt>
                <c:pt idx="58">
                  <c:v>2777</c:v>
                </c:pt>
                <c:pt idx="59">
                  <c:v>2778</c:v>
                </c:pt>
                <c:pt idx="60">
                  <c:v>2779</c:v>
                </c:pt>
                <c:pt idx="61">
                  <c:v>2780</c:v>
                </c:pt>
                <c:pt idx="62">
                  <c:v>2781</c:v>
                </c:pt>
                <c:pt idx="63">
                  <c:v>2782</c:v>
                </c:pt>
                <c:pt idx="64">
                  <c:v>2783</c:v>
                </c:pt>
                <c:pt idx="65">
                  <c:v>2784</c:v>
                </c:pt>
                <c:pt idx="66">
                  <c:v>2785</c:v>
                </c:pt>
                <c:pt idx="67">
                  <c:v>2786</c:v>
                </c:pt>
                <c:pt idx="68">
                  <c:v>2787</c:v>
                </c:pt>
                <c:pt idx="69">
                  <c:v>2788</c:v>
                </c:pt>
                <c:pt idx="70">
                  <c:v>2789</c:v>
                </c:pt>
                <c:pt idx="71">
                  <c:v>2790</c:v>
                </c:pt>
                <c:pt idx="72">
                  <c:v>2791</c:v>
                </c:pt>
                <c:pt idx="73">
                  <c:v>2792</c:v>
                </c:pt>
                <c:pt idx="74">
                  <c:v>2793</c:v>
                </c:pt>
                <c:pt idx="75">
                  <c:v>2794</c:v>
                </c:pt>
                <c:pt idx="76">
                  <c:v>2795</c:v>
                </c:pt>
                <c:pt idx="77">
                  <c:v>2796</c:v>
                </c:pt>
                <c:pt idx="78">
                  <c:v>2797</c:v>
                </c:pt>
                <c:pt idx="79">
                  <c:v>2798</c:v>
                </c:pt>
                <c:pt idx="80">
                  <c:v>2799</c:v>
                </c:pt>
                <c:pt idx="81">
                  <c:v>2800</c:v>
                </c:pt>
                <c:pt idx="82">
                  <c:v>2801</c:v>
                </c:pt>
                <c:pt idx="83">
                  <c:v>2802</c:v>
                </c:pt>
                <c:pt idx="84">
                  <c:v>2803</c:v>
                </c:pt>
                <c:pt idx="85">
                  <c:v>2804</c:v>
                </c:pt>
                <c:pt idx="86">
                  <c:v>2805</c:v>
                </c:pt>
                <c:pt idx="87">
                  <c:v>2806</c:v>
                </c:pt>
                <c:pt idx="88">
                  <c:v>2807</c:v>
                </c:pt>
                <c:pt idx="89">
                  <c:v>2808</c:v>
                </c:pt>
                <c:pt idx="90">
                  <c:v>2809</c:v>
                </c:pt>
                <c:pt idx="91">
                  <c:v>2810</c:v>
                </c:pt>
                <c:pt idx="92">
                  <c:v>2811</c:v>
                </c:pt>
                <c:pt idx="93">
                  <c:v>2812</c:v>
                </c:pt>
                <c:pt idx="94">
                  <c:v>2813</c:v>
                </c:pt>
                <c:pt idx="95">
                  <c:v>2814</c:v>
                </c:pt>
                <c:pt idx="96">
                  <c:v>2815</c:v>
                </c:pt>
                <c:pt idx="97">
                  <c:v>2816</c:v>
                </c:pt>
                <c:pt idx="98">
                  <c:v>2817</c:v>
                </c:pt>
                <c:pt idx="99">
                  <c:v>2818</c:v>
                </c:pt>
                <c:pt idx="100">
                  <c:v>2819</c:v>
                </c:pt>
                <c:pt idx="101">
                  <c:v>2820</c:v>
                </c:pt>
                <c:pt idx="102">
                  <c:v>2821</c:v>
                </c:pt>
                <c:pt idx="103">
                  <c:v>2822</c:v>
                </c:pt>
                <c:pt idx="104">
                  <c:v>2823</c:v>
                </c:pt>
                <c:pt idx="105">
                  <c:v>2824</c:v>
                </c:pt>
                <c:pt idx="106">
                  <c:v>2825</c:v>
                </c:pt>
                <c:pt idx="107">
                  <c:v>2826</c:v>
                </c:pt>
                <c:pt idx="108">
                  <c:v>2827</c:v>
                </c:pt>
                <c:pt idx="109">
                  <c:v>2828</c:v>
                </c:pt>
                <c:pt idx="110">
                  <c:v>2829</c:v>
                </c:pt>
                <c:pt idx="111">
                  <c:v>2830</c:v>
                </c:pt>
                <c:pt idx="112">
                  <c:v>2831</c:v>
                </c:pt>
                <c:pt idx="113">
                  <c:v>2832</c:v>
                </c:pt>
                <c:pt idx="114">
                  <c:v>2833</c:v>
                </c:pt>
                <c:pt idx="115">
                  <c:v>2834</c:v>
                </c:pt>
                <c:pt idx="116">
                  <c:v>2835</c:v>
                </c:pt>
                <c:pt idx="117">
                  <c:v>2836</c:v>
                </c:pt>
                <c:pt idx="118">
                  <c:v>2837</c:v>
                </c:pt>
                <c:pt idx="119">
                  <c:v>2838</c:v>
                </c:pt>
                <c:pt idx="120">
                  <c:v>2839</c:v>
                </c:pt>
                <c:pt idx="121">
                  <c:v>2840</c:v>
                </c:pt>
                <c:pt idx="122">
                  <c:v>2841</c:v>
                </c:pt>
                <c:pt idx="123">
                  <c:v>2842</c:v>
                </c:pt>
                <c:pt idx="124">
                  <c:v>2843</c:v>
                </c:pt>
                <c:pt idx="125">
                  <c:v>2844</c:v>
                </c:pt>
                <c:pt idx="126">
                  <c:v>2845</c:v>
                </c:pt>
                <c:pt idx="127">
                  <c:v>2846</c:v>
                </c:pt>
                <c:pt idx="128">
                  <c:v>2847</c:v>
                </c:pt>
                <c:pt idx="129">
                  <c:v>2848</c:v>
                </c:pt>
                <c:pt idx="130">
                  <c:v>2849</c:v>
                </c:pt>
                <c:pt idx="131">
                  <c:v>2850</c:v>
                </c:pt>
                <c:pt idx="132">
                  <c:v>2851</c:v>
                </c:pt>
                <c:pt idx="133">
                  <c:v>2852</c:v>
                </c:pt>
                <c:pt idx="134">
                  <c:v>2853</c:v>
                </c:pt>
                <c:pt idx="135">
                  <c:v>2854</c:v>
                </c:pt>
                <c:pt idx="136">
                  <c:v>2855</c:v>
                </c:pt>
                <c:pt idx="137">
                  <c:v>2856</c:v>
                </c:pt>
                <c:pt idx="138">
                  <c:v>2857</c:v>
                </c:pt>
                <c:pt idx="139">
                  <c:v>2858</c:v>
                </c:pt>
                <c:pt idx="140">
                  <c:v>2859</c:v>
                </c:pt>
                <c:pt idx="141">
                  <c:v>2860</c:v>
                </c:pt>
                <c:pt idx="142">
                  <c:v>2861</c:v>
                </c:pt>
                <c:pt idx="143">
                  <c:v>2862</c:v>
                </c:pt>
                <c:pt idx="144">
                  <c:v>2863</c:v>
                </c:pt>
                <c:pt idx="145">
                  <c:v>2864</c:v>
                </c:pt>
                <c:pt idx="146">
                  <c:v>2865</c:v>
                </c:pt>
                <c:pt idx="147">
                  <c:v>2866</c:v>
                </c:pt>
                <c:pt idx="148">
                  <c:v>2867</c:v>
                </c:pt>
                <c:pt idx="149">
                  <c:v>2868</c:v>
                </c:pt>
                <c:pt idx="150">
                  <c:v>2869</c:v>
                </c:pt>
                <c:pt idx="151">
                  <c:v>2870</c:v>
                </c:pt>
                <c:pt idx="152">
                  <c:v>2871</c:v>
                </c:pt>
                <c:pt idx="153">
                  <c:v>2872</c:v>
                </c:pt>
                <c:pt idx="154">
                  <c:v>2873</c:v>
                </c:pt>
                <c:pt idx="155">
                  <c:v>2874</c:v>
                </c:pt>
                <c:pt idx="156">
                  <c:v>2875</c:v>
                </c:pt>
                <c:pt idx="157">
                  <c:v>2876</c:v>
                </c:pt>
                <c:pt idx="158">
                  <c:v>2877</c:v>
                </c:pt>
                <c:pt idx="159">
                  <c:v>2878</c:v>
                </c:pt>
                <c:pt idx="160">
                  <c:v>2879</c:v>
                </c:pt>
                <c:pt idx="161">
                  <c:v>2880</c:v>
                </c:pt>
                <c:pt idx="162">
                  <c:v>2881</c:v>
                </c:pt>
                <c:pt idx="163">
                  <c:v>2882</c:v>
                </c:pt>
                <c:pt idx="164">
                  <c:v>2883</c:v>
                </c:pt>
                <c:pt idx="165">
                  <c:v>2884</c:v>
                </c:pt>
                <c:pt idx="166">
                  <c:v>2885</c:v>
                </c:pt>
                <c:pt idx="167">
                  <c:v>2886</c:v>
                </c:pt>
                <c:pt idx="168">
                  <c:v>2887</c:v>
                </c:pt>
                <c:pt idx="169">
                  <c:v>2888</c:v>
                </c:pt>
                <c:pt idx="170">
                  <c:v>2889</c:v>
                </c:pt>
                <c:pt idx="171">
                  <c:v>2890</c:v>
                </c:pt>
                <c:pt idx="172">
                  <c:v>2891</c:v>
                </c:pt>
                <c:pt idx="173">
                  <c:v>2892</c:v>
                </c:pt>
                <c:pt idx="174">
                  <c:v>2893</c:v>
                </c:pt>
                <c:pt idx="175">
                  <c:v>2894</c:v>
                </c:pt>
                <c:pt idx="176">
                  <c:v>2895</c:v>
                </c:pt>
                <c:pt idx="177">
                  <c:v>2896</c:v>
                </c:pt>
              </c:numCache>
            </c:numRef>
          </c:xVal>
          <c:yVal>
            <c:numRef>
              <c:f>Graph!$C$2721:$C$2896</c:f>
              <c:numCache>
                <c:formatCode>General</c:formatCode>
                <c:ptCount val="1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EF-4B29-A90C-21C0639963BF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Graph!$A$2720:$A$2897</c:f>
              <c:numCache>
                <c:formatCode>General</c:formatCode>
                <c:ptCount val="178"/>
                <c:pt idx="0">
                  <c:v>2719</c:v>
                </c:pt>
                <c:pt idx="1">
                  <c:v>2720</c:v>
                </c:pt>
                <c:pt idx="2">
                  <c:v>2721</c:v>
                </c:pt>
                <c:pt idx="3">
                  <c:v>2722</c:v>
                </c:pt>
                <c:pt idx="4">
                  <c:v>2723</c:v>
                </c:pt>
                <c:pt idx="5">
                  <c:v>2724</c:v>
                </c:pt>
                <c:pt idx="6">
                  <c:v>2725</c:v>
                </c:pt>
                <c:pt idx="7">
                  <c:v>2726</c:v>
                </c:pt>
                <c:pt idx="8">
                  <c:v>2727</c:v>
                </c:pt>
                <c:pt idx="9">
                  <c:v>2728</c:v>
                </c:pt>
                <c:pt idx="10">
                  <c:v>2729</c:v>
                </c:pt>
                <c:pt idx="11">
                  <c:v>2730</c:v>
                </c:pt>
                <c:pt idx="12">
                  <c:v>2731</c:v>
                </c:pt>
                <c:pt idx="13">
                  <c:v>2732</c:v>
                </c:pt>
                <c:pt idx="14">
                  <c:v>2733</c:v>
                </c:pt>
                <c:pt idx="15">
                  <c:v>2734</c:v>
                </c:pt>
                <c:pt idx="16">
                  <c:v>2735</c:v>
                </c:pt>
                <c:pt idx="17">
                  <c:v>2736</c:v>
                </c:pt>
                <c:pt idx="18">
                  <c:v>2737</c:v>
                </c:pt>
                <c:pt idx="19">
                  <c:v>2738</c:v>
                </c:pt>
                <c:pt idx="20">
                  <c:v>2739</c:v>
                </c:pt>
                <c:pt idx="21">
                  <c:v>2740</c:v>
                </c:pt>
                <c:pt idx="22">
                  <c:v>2741</c:v>
                </c:pt>
                <c:pt idx="23">
                  <c:v>2742</c:v>
                </c:pt>
                <c:pt idx="24">
                  <c:v>2743</c:v>
                </c:pt>
                <c:pt idx="25">
                  <c:v>2744</c:v>
                </c:pt>
                <c:pt idx="26">
                  <c:v>2745</c:v>
                </c:pt>
                <c:pt idx="27">
                  <c:v>2746</c:v>
                </c:pt>
                <c:pt idx="28">
                  <c:v>2747</c:v>
                </c:pt>
                <c:pt idx="29">
                  <c:v>2748</c:v>
                </c:pt>
                <c:pt idx="30">
                  <c:v>2749</c:v>
                </c:pt>
                <c:pt idx="31">
                  <c:v>2750</c:v>
                </c:pt>
                <c:pt idx="32">
                  <c:v>2751</c:v>
                </c:pt>
                <c:pt idx="33">
                  <c:v>2752</c:v>
                </c:pt>
                <c:pt idx="34">
                  <c:v>2753</c:v>
                </c:pt>
                <c:pt idx="35">
                  <c:v>2754</c:v>
                </c:pt>
                <c:pt idx="36">
                  <c:v>2755</c:v>
                </c:pt>
                <c:pt idx="37">
                  <c:v>2756</c:v>
                </c:pt>
                <c:pt idx="38">
                  <c:v>2757</c:v>
                </c:pt>
                <c:pt idx="39">
                  <c:v>2758</c:v>
                </c:pt>
                <c:pt idx="40">
                  <c:v>2759</c:v>
                </c:pt>
                <c:pt idx="41">
                  <c:v>2760</c:v>
                </c:pt>
                <c:pt idx="42">
                  <c:v>2761</c:v>
                </c:pt>
                <c:pt idx="43">
                  <c:v>2762</c:v>
                </c:pt>
                <c:pt idx="44">
                  <c:v>2763</c:v>
                </c:pt>
                <c:pt idx="45">
                  <c:v>2764</c:v>
                </c:pt>
                <c:pt idx="46">
                  <c:v>2765</c:v>
                </c:pt>
                <c:pt idx="47">
                  <c:v>2766</c:v>
                </c:pt>
                <c:pt idx="48">
                  <c:v>2767</c:v>
                </c:pt>
                <c:pt idx="49">
                  <c:v>2768</c:v>
                </c:pt>
                <c:pt idx="50">
                  <c:v>2769</c:v>
                </c:pt>
                <c:pt idx="51">
                  <c:v>2770</c:v>
                </c:pt>
                <c:pt idx="52">
                  <c:v>2771</c:v>
                </c:pt>
                <c:pt idx="53">
                  <c:v>2772</c:v>
                </c:pt>
                <c:pt idx="54">
                  <c:v>2773</c:v>
                </c:pt>
                <c:pt idx="55">
                  <c:v>2774</c:v>
                </c:pt>
                <c:pt idx="56">
                  <c:v>2775</c:v>
                </c:pt>
                <c:pt idx="57">
                  <c:v>2776</c:v>
                </c:pt>
                <c:pt idx="58">
                  <c:v>2777</c:v>
                </c:pt>
                <c:pt idx="59">
                  <c:v>2778</c:v>
                </c:pt>
                <c:pt idx="60">
                  <c:v>2779</c:v>
                </c:pt>
                <c:pt idx="61">
                  <c:v>2780</c:v>
                </c:pt>
                <c:pt idx="62">
                  <c:v>2781</c:v>
                </c:pt>
                <c:pt idx="63">
                  <c:v>2782</c:v>
                </c:pt>
                <c:pt idx="64">
                  <c:v>2783</c:v>
                </c:pt>
                <c:pt idx="65">
                  <c:v>2784</c:v>
                </c:pt>
                <c:pt idx="66">
                  <c:v>2785</c:v>
                </c:pt>
                <c:pt idx="67">
                  <c:v>2786</c:v>
                </c:pt>
                <c:pt idx="68">
                  <c:v>2787</c:v>
                </c:pt>
                <c:pt idx="69">
                  <c:v>2788</c:v>
                </c:pt>
                <c:pt idx="70">
                  <c:v>2789</c:v>
                </c:pt>
                <c:pt idx="71">
                  <c:v>2790</c:v>
                </c:pt>
                <c:pt idx="72">
                  <c:v>2791</c:v>
                </c:pt>
                <c:pt idx="73">
                  <c:v>2792</c:v>
                </c:pt>
                <c:pt idx="74">
                  <c:v>2793</c:v>
                </c:pt>
                <c:pt idx="75">
                  <c:v>2794</c:v>
                </c:pt>
                <c:pt idx="76">
                  <c:v>2795</c:v>
                </c:pt>
                <c:pt idx="77">
                  <c:v>2796</c:v>
                </c:pt>
                <c:pt idx="78">
                  <c:v>2797</c:v>
                </c:pt>
                <c:pt idx="79">
                  <c:v>2798</c:v>
                </c:pt>
                <c:pt idx="80">
                  <c:v>2799</c:v>
                </c:pt>
                <c:pt idx="81">
                  <c:v>2800</c:v>
                </c:pt>
                <c:pt idx="82">
                  <c:v>2801</c:v>
                </c:pt>
                <c:pt idx="83">
                  <c:v>2802</c:v>
                </c:pt>
                <c:pt idx="84">
                  <c:v>2803</c:v>
                </c:pt>
                <c:pt idx="85">
                  <c:v>2804</c:v>
                </c:pt>
                <c:pt idx="86">
                  <c:v>2805</c:v>
                </c:pt>
                <c:pt idx="87">
                  <c:v>2806</c:v>
                </c:pt>
                <c:pt idx="88">
                  <c:v>2807</c:v>
                </c:pt>
                <c:pt idx="89">
                  <c:v>2808</c:v>
                </c:pt>
                <c:pt idx="90">
                  <c:v>2809</c:v>
                </c:pt>
                <c:pt idx="91">
                  <c:v>2810</c:v>
                </c:pt>
                <c:pt idx="92">
                  <c:v>2811</c:v>
                </c:pt>
                <c:pt idx="93">
                  <c:v>2812</c:v>
                </c:pt>
                <c:pt idx="94">
                  <c:v>2813</c:v>
                </c:pt>
                <c:pt idx="95">
                  <c:v>2814</c:v>
                </c:pt>
                <c:pt idx="96">
                  <c:v>2815</c:v>
                </c:pt>
                <c:pt idx="97">
                  <c:v>2816</c:v>
                </c:pt>
                <c:pt idx="98">
                  <c:v>2817</c:v>
                </c:pt>
                <c:pt idx="99">
                  <c:v>2818</c:v>
                </c:pt>
                <c:pt idx="100">
                  <c:v>2819</c:v>
                </c:pt>
                <c:pt idx="101">
                  <c:v>2820</c:v>
                </c:pt>
                <c:pt idx="102">
                  <c:v>2821</c:v>
                </c:pt>
                <c:pt idx="103">
                  <c:v>2822</c:v>
                </c:pt>
                <c:pt idx="104">
                  <c:v>2823</c:v>
                </c:pt>
                <c:pt idx="105">
                  <c:v>2824</c:v>
                </c:pt>
                <c:pt idx="106">
                  <c:v>2825</c:v>
                </c:pt>
                <c:pt idx="107">
                  <c:v>2826</c:v>
                </c:pt>
                <c:pt idx="108">
                  <c:v>2827</c:v>
                </c:pt>
                <c:pt idx="109">
                  <c:v>2828</c:v>
                </c:pt>
                <c:pt idx="110">
                  <c:v>2829</c:v>
                </c:pt>
                <c:pt idx="111">
                  <c:v>2830</c:v>
                </c:pt>
                <c:pt idx="112">
                  <c:v>2831</c:v>
                </c:pt>
                <c:pt idx="113">
                  <c:v>2832</c:v>
                </c:pt>
                <c:pt idx="114">
                  <c:v>2833</c:v>
                </c:pt>
                <c:pt idx="115">
                  <c:v>2834</c:v>
                </c:pt>
                <c:pt idx="116">
                  <c:v>2835</c:v>
                </c:pt>
                <c:pt idx="117">
                  <c:v>2836</c:v>
                </c:pt>
                <c:pt idx="118">
                  <c:v>2837</c:v>
                </c:pt>
                <c:pt idx="119">
                  <c:v>2838</c:v>
                </c:pt>
                <c:pt idx="120">
                  <c:v>2839</c:v>
                </c:pt>
                <c:pt idx="121">
                  <c:v>2840</c:v>
                </c:pt>
                <c:pt idx="122">
                  <c:v>2841</c:v>
                </c:pt>
                <c:pt idx="123">
                  <c:v>2842</c:v>
                </c:pt>
                <c:pt idx="124">
                  <c:v>2843</c:v>
                </c:pt>
                <c:pt idx="125">
                  <c:v>2844</c:v>
                </c:pt>
                <c:pt idx="126">
                  <c:v>2845</c:v>
                </c:pt>
                <c:pt idx="127">
                  <c:v>2846</c:v>
                </c:pt>
                <c:pt idx="128">
                  <c:v>2847</c:v>
                </c:pt>
                <c:pt idx="129">
                  <c:v>2848</c:v>
                </c:pt>
                <c:pt idx="130">
                  <c:v>2849</c:v>
                </c:pt>
                <c:pt idx="131">
                  <c:v>2850</c:v>
                </c:pt>
                <c:pt idx="132">
                  <c:v>2851</c:v>
                </c:pt>
                <c:pt idx="133">
                  <c:v>2852</c:v>
                </c:pt>
                <c:pt idx="134">
                  <c:v>2853</c:v>
                </c:pt>
                <c:pt idx="135">
                  <c:v>2854</c:v>
                </c:pt>
                <c:pt idx="136">
                  <c:v>2855</c:v>
                </c:pt>
                <c:pt idx="137">
                  <c:v>2856</c:v>
                </c:pt>
                <c:pt idx="138">
                  <c:v>2857</c:v>
                </c:pt>
                <c:pt idx="139">
                  <c:v>2858</c:v>
                </c:pt>
                <c:pt idx="140">
                  <c:v>2859</c:v>
                </c:pt>
                <c:pt idx="141">
                  <c:v>2860</c:v>
                </c:pt>
                <c:pt idx="142">
                  <c:v>2861</c:v>
                </c:pt>
                <c:pt idx="143">
                  <c:v>2862</c:v>
                </c:pt>
                <c:pt idx="144">
                  <c:v>2863</c:v>
                </c:pt>
                <c:pt idx="145">
                  <c:v>2864</c:v>
                </c:pt>
                <c:pt idx="146">
                  <c:v>2865</c:v>
                </c:pt>
                <c:pt idx="147">
                  <c:v>2866</c:v>
                </c:pt>
                <c:pt idx="148">
                  <c:v>2867</c:v>
                </c:pt>
                <c:pt idx="149">
                  <c:v>2868</c:v>
                </c:pt>
                <c:pt idx="150">
                  <c:v>2869</c:v>
                </c:pt>
                <c:pt idx="151">
                  <c:v>2870</c:v>
                </c:pt>
                <c:pt idx="152">
                  <c:v>2871</c:v>
                </c:pt>
                <c:pt idx="153">
                  <c:v>2872</c:v>
                </c:pt>
                <c:pt idx="154">
                  <c:v>2873</c:v>
                </c:pt>
                <c:pt idx="155">
                  <c:v>2874</c:v>
                </c:pt>
                <c:pt idx="156">
                  <c:v>2875</c:v>
                </c:pt>
                <c:pt idx="157">
                  <c:v>2876</c:v>
                </c:pt>
                <c:pt idx="158">
                  <c:v>2877</c:v>
                </c:pt>
                <c:pt idx="159">
                  <c:v>2878</c:v>
                </c:pt>
                <c:pt idx="160">
                  <c:v>2879</c:v>
                </c:pt>
                <c:pt idx="161">
                  <c:v>2880</c:v>
                </c:pt>
                <c:pt idx="162">
                  <c:v>2881</c:v>
                </c:pt>
                <c:pt idx="163">
                  <c:v>2882</c:v>
                </c:pt>
                <c:pt idx="164">
                  <c:v>2883</c:v>
                </c:pt>
                <c:pt idx="165">
                  <c:v>2884</c:v>
                </c:pt>
                <c:pt idx="166">
                  <c:v>2885</c:v>
                </c:pt>
                <c:pt idx="167">
                  <c:v>2886</c:v>
                </c:pt>
                <c:pt idx="168">
                  <c:v>2887</c:v>
                </c:pt>
                <c:pt idx="169">
                  <c:v>2888</c:v>
                </c:pt>
                <c:pt idx="170">
                  <c:v>2889</c:v>
                </c:pt>
                <c:pt idx="171">
                  <c:v>2890</c:v>
                </c:pt>
                <c:pt idx="172">
                  <c:v>2891</c:v>
                </c:pt>
                <c:pt idx="173">
                  <c:v>2892</c:v>
                </c:pt>
                <c:pt idx="174">
                  <c:v>2893</c:v>
                </c:pt>
                <c:pt idx="175">
                  <c:v>2894</c:v>
                </c:pt>
                <c:pt idx="176">
                  <c:v>2895</c:v>
                </c:pt>
                <c:pt idx="177">
                  <c:v>2896</c:v>
                </c:pt>
              </c:numCache>
            </c:numRef>
          </c:xVal>
          <c:yVal>
            <c:numRef>
              <c:f>Graph!$E$2721:$E$2896</c:f>
              <c:numCache>
                <c:formatCode>General</c:formatCode>
                <c:ptCount val="176"/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EF-4B29-A90C-21C0639963BF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Graph!$A$2720:$A$2897</c:f>
              <c:numCache>
                <c:formatCode>General</c:formatCode>
                <c:ptCount val="178"/>
                <c:pt idx="0">
                  <c:v>2719</c:v>
                </c:pt>
                <c:pt idx="1">
                  <c:v>2720</c:v>
                </c:pt>
                <c:pt idx="2">
                  <c:v>2721</c:v>
                </c:pt>
                <c:pt idx="3">
                  <c:v>2722</c:v>
                </c:pt>
                <c:pt idx="4">
                  <c:v>2723</c:v>
                </c:pt>
                <c:pt idx="5">
                  <c:v>2724</c:v>
                </c:pt>
                <c:pt idx="6">
                  <c:v>2725</c:v>
                </c:pt>
                <c:pt idx="7">
                  <c:v>2726</c:v>
                </c:pt>
                <c:pt idx="8">
                  <c:v>2727</c:v>
                </c:pt>
                <c:pt idx="9">
                  <c:v>2728</c:v>
                </c:pt>
                <c:pt idx="10">
                  <c:v>2729</c:v>
                </c:pt>
                <c:pt idx="11">
                  <c:v>2730</c:v>
                </c:pt>
                <c:pt idx="12">
                  <c:v>2731</c:v>
                </c:pt>
                <c:pt idx="13">
                  <c:v>2732</c:v>
                </c:pt>
                <c:pt idx="14">
                  <c:v>2733</c:v>
                </c:pt>
                <c:pt idx="15">
                  <c:v>2734</c:v>
                </c:pt>
                <c:pt idx="16">
                  <c:v>2735</c:v>
                </c:pt>
                <c:pt idx="17">
                  <c:v>2736</c:v>
                </c:pt>
                <c:pt idx="18">
                  <c:v>2737</c:v>
                </c:pt>
                <c:pt idx="19">
                  <c:v>2738</c:v>
                </c:pt>
                <c:pt idx="20">
                  <c:v>2739</c:v>
                </c:pt>
                <c:pt idx="21">
                  <c:v>2740</c:v>
                </c:pt>
                <c:pt idx="22">
                  <c:v>2741</c:v>
                </c:pt>
                <c:pt idx="23">
                  <c:v>2742</c:v>
                </c:pt>
                <c:pt idx="24">
                  <c:v>2743</c:v>
                </c:pt>
                <c:pt idx="25">
                  <c:v>2744</c:v>
                </c:pt>
                <c:pt idx="26">
                  <c:v>2745</c:v>
                </c:pt>
                <c:pt idx="27">
                  <c:v>2746</c:v>
                </c:pt>
                <c:pt idx="28">
                  <c:v>2747</c:v>
                </c:pt>
                <c:pt idx="29">
                  <c:v>2748</c:v>
                </c:pt>
                <c:pt idx="30">
                  <c:v>2749</c:v>
                </c:pt>
                <c:pt idx="31">
                  <c:v>2750</c:v>
                </c:pt>
                <c:pt idx="32">
                  <c:v>2751</c:v>
                </c:pt>
                <c:pt idx="33">
                  <c:v>2752</c:v>
                </c:pt>
                <c:pt idx="34">
                  <c:v>2753</c:v>
                </c:pt>
                <c:pt idx="35">
                  <c:v>2754</c:v>
                </c:pt>
                <c:pt idx="36">
                  <c:v>2755</c:v>
                </c:pt>
                <c:pt idx="37">
                  <c:v>2756</c:v>
                </c:pt>
                <c:pt idx="38">
                  <c:v>2757</c:v>
                </c:pt>
                <c:pt idx="39">
                  <c:v>2758</c:v>
                </c:pt>
                <c:pt idx="40">
                  <c:v>2759</c:v>
                </c:pt>
                <c:pt idx="41">
                  <c:v>2760</c:v>
                </c:pt>
                <c:pt idx="42">
                  <c:v>2761</c:v>
                </c:pt>
                <c:pt idx="43">
                  <c:v>2762</c:v>
                </c:pt>
                <c:pt idx="44">
                  <c:v>2763</c:v>
                </c:pt>
                <c:pt idx="45">
                  <c:v>2764</c:v>
                </c:pt>
                <c:pt idx="46">
                  <c:v>2765</c:v>
                </c:pt>
                <c:pt idx="47">
                  <c:v>2766</c:v>
                </c:pt>
                <c:pt idx="48">
                  <c:v>2767</c:v>
                </c:pt>
                <c:pt idx="49">
                  <c:v>2768</c:v>
                </c:pt>
                <c:pt idx="50">
                  <c:v>2769</c:v>
                </c:pt>
                <c:pt idx="51">
                  <c:v>2770</c:v>
                </c:pt>
                <c:pt idx="52">
                  <c:v>2771</c:v>
                </c:pt>
                <c:pt idx="53">
                  <c:v>2772</c:v>
                </c:pt>
                <c:pt idx="54">
                  <c:v>2773</c:v>
                </c:pt>
                <c:pt idx="55">
                  <c:v>2774</c:v>
                </c:pt>
                <c:pt idx="56">
                  <c:v>2775</c:v>
                </c:pt>
                <c:pt idx="57">
                  <c:v>2776</c:v>
                </c:pt>
                <c:pt idx="58">
                  <c:v>2777</c:v>
                </c:pt>
                <c:pt idx="59">
                  <c:v>2778</c:v>
                </c:pt>
                <c:pt idx="60">
                  <c:v>2779</c:v>
                </c:pt>
                <c:pt idx="61">
                  <c:v>2780</c:v>
                </c:pt>
                <c:pt idx="62">
                  <c:v>2781</c:v>
                </c:pt>
                <c:pt idx="63">
                  <c:v>2782</c:v>
                </c:pt>
                <c:pt idx="64">
                  <c:v>2783</c:v>
                </c:pt>
                <c:pt idx="65">
                  <c:v>2784</c:v>
                </c:pt>
                <c:pt idx="66">
                  <c:v>2785</c:v>
                </c:pt>
                <c:pt idx="67">
                  <c:v>2786</c:v>
                </c:pt>
                <c:pt idx="68">
                  <c:v>2787</c:v>
                </c:pt>
                <c:pt idx="69">
                  <c:v>2788</c:v>
                </c:pt>
                <c:pt idx="70">
                  <c:v>2789</c:v>
                </c:pt>
                <c:pt idx="71">
                  <c:v>2790</c:v>
                </c:pt>
                <c:pt idx="72">
                  <c:v>2791</c:v>
                </c:pt>
                <c:pt idx="73">
                  <c:v>2792</c:v>
                </c:pt>
                <c:pt idx="74">
                  <c:v>2793</c:v>
                </c:pt>
                <c:pt idx="75">
                  <c:v>2794</c:v>
                </c:pt>
                <c:pt idx="76">
                  <c:v>2795</c:v>
                </c:pt>
                <c:pt idx="77">
                  <c:v>2796</c:v>
                </c:pt>
                <c:pt idx="78">
                  <c:v>2797</c:v>
                </c:pt>
                <c:pt idx="79">
                  <c:v>2798</c:v>
                </c:pt>
                <c:pt idx="80">
                  <c:v>2799</c:v>
                </c:pt>
                <c:pt idx="81">
                  <c:v>2800</c:v>
                </c:pt>
                <c:pt idx="82">
                  <c:v>2801</c:v>
                </c:pt>
                <c:pt idx="83">
                  <c:v>2802</c:v>
                </c:pt>
                <c:pt idx="84">
                  <c:v>2803</c:v>
                </c:pt>
                <c:pt idx="85">
                  <c:v>2804</c:v>
                </c:pt>
                <c:pt idx="86">
                  <c:v>2805</c:v>
                </c:pt>
                <c:pt idx="87">
                  <c:v>2806</c:v>
                </c:pt>
                <c:pt idx="88">
                  <c:v>2807</c:v>
                </c:pt>
                <c:pt idx="89">
                  <c:v>2808</c:v>
                </c:pt>
                <c:pt idx="90">
                  <c:v>2809</c:v>
                </c:pt>
                <c:pt idx="91">
                  <c:v>2810</c:v>
                </c:pt>
                <c:pt idx="92">
                  <c:v>2811</c:v>
                </c:pt>
                <c:pt idx="93">
                  <c:v>2812</c:v>
                </c:pt>
                <c:pt idx="94">
                  <c:v>2813</c:v>
                </c:pt>
                <c:pt idx="95">
                  <c:v>2814</c:v>
                </c:pt>
                <c:pt idx="96">
                  <c:v>2815</c:v>
                </c:pt>
                <c:pt idx="97">
                  <c:v>2816</c:v>
                </c:pt>
                <c:pt idx="98">
                  <c:v>2817</c:v>
                </c:pt>
                <c:pt idx="99">
                  <c:v>2818</c:v>
                </c:pt>
                <c:pt idx="100">
                  <c:v>2819</c:v>
                </c:pt>
                <c:pt idx="101">
                  <c:v>2820</c:v>
                </c:pt>
                <c:pt idx="102">
                  <c:v>2821</c:v>
                </c:pt>
                <c:pt idx="103">
                  <c:v>2822</c:v>
                </c:pt>
                <c:pt idx="104">
                  <c:v>2823</c:v>
                </c:pt>
                <c:pt idx="105">
                  <c:v>2824</c:v>
                </c:pt>
                <c:pt idx="106">
                  <c:v>2825</c:v>
                </c:pt>
                <c:pt idx="107">
                  <c:v>2826</c:v>
                </c:pt>
                <c:pt idx="108">
                  <c:v>2827</c:v>
                </c:pt>
                <c:pt idx="109">
                  <c:v>2828</c:v>
                </c:pt>
                <c:pt idx="110">
                  <c:v>2829</c:v>
                </c:pt>
                <c:pt idx="111">
                  <c:v>2830</c:v>
                </c:pt>
                <c:pt idx="112">
                  <c:v>2831</c:v>
                </c:pt>
                <c:pt idx="113">
                  <c:v>2832</c:v>
                </c:pt>
                <c:pt idx="114">
                  <c:v>2833</c:v>
                </c:pt>
                <c:pt idx="115">
                  <c:v>2834</c:v>
                </c:pt>
                <c:pt idx="116">
                  <c:v>2835</c:v>
                </c:pt>
                <c:pt idx="117">
                  <c:v>2836</c:v>
                </c:pt>
                <c:pt idx="118">
                  <c:v>2837</c:v>
                </c:pt>
                <c:pt idx="119">
                  <c:v>2838</c:v>
                </c:pt>
                <c:pt idx="120">
                  <c:v>2839</c:v>
                </c:pt>
                <c:pt idx="121">
                  <c:v>2840</c:v>
                </c:pt>
                <c:pt idx="122">
                  <c:v>2841</c:v>
                </c:pt>
                <c:pt idx="123">
                  <c:v>2842</c:v>
                </c:pt>
                <c:pt idx="124">
                  <c:v>2843</c:v>
                </c:pt>
                <c:pt idx="125">
                  <c:v>2844</c:v>
                </c:pt>
                <c:pt idx="126">
                  <c:v>2845</c:v>
                </c:pt>
                <c:pt idx="127">
                  <c:v>2846</c:v>
                </c:pt>
                <c:pt idx="128">
                  <c:v>2847</c:v>
                </c:pt>
                <c:pt idx="129">
                  <c:v>2848</c:v>
                </c:pt>
                <c:pt idx="130">
                  <c:v>2849</c:v>
                </c:pt>
                <c:pt idx="131">
                  <c:v>2850</c:v>
                </c:pt>
                <c:pt idx="132">
                  <c:v>2851</c:v>
                </c:pt>
                <c:pt idx="133">
                  <c:v>2852</c:v>
                </c:pt>
                <c:pt idx="134">
                  <c:v>2853</c:v>
                </c:pt>
                <c:pt idx="135">
                  <c:v>2854</c:v>
                </c:pt>
                <c:pt idx="136">
                  <c:v>2855</c:v>
                </c:pt>
                <c:pt idx="137">
                  <c:v>2856</c:v>
                </c:pt>
                <c:pt idx="138">
                  <c:v>2857</c:v>
                </c:pt>
                <c:pt idx="139">
                  <c:v>2858</c:v>
                </c:pt>
                <c:pt idx="140">
                  <c:v>2859</c:v>
                </c:pt>
                <c:pt idx="141">
                  <c:v>2860</c:v>
                </c:pt>
                <c:pt idx="142">
                  <c:v>2861</c:v>
                </c:pt>
                <c:pt idx="143">
                  <c:v>2862</c:v>
                </c:pt>
                <c:pt idx="144">
                  <c:v>2863</c:v>
                </c:pt>
                <c:pt idx="145">
                  <c:v>2864</c:v>
                </c:pt>
                <c:pt idx="146">
                  <c:v>2865</c:v>
                </c:pt>
                <c:pt idx="147">
                  <c:v>2866</c:v>
                </c:pt>
                <c:pt idx="148">
                  <c:v>2867</c:v>
                </c:pt>
                <c:pt idx="149">
                  <c:v>2868</c:v>
                </c:pt>
                <c:pt idx="150">
                  <c:v>2869</c:v>
                </c:pt>
                <c:pt idx="151">
                  <c:v>2870</c:v>
                </c:pt>
                <c:pt idx="152">
                  <c:v>2871</c:v>
                </c:pt>
                <c:pt idx="153">
                  <c:v>2872</c:v>
                </c:pt>
                <c:pt idx="154">
                  <c:v>2873</c:v>
                </c:pt>
                <c:pt idx="155">
                  <c:v>2874</c:v>
                </c:pt>
                <c:pt idx="156">
                  <c:v>2875</c:v>
                </c:pt>
                <c:pt idx="157">
                  <c:v>2876</c:v>
                </c:pt>
                <c:pt idx="158">
                  <c:v>2877</c:v>
                </c:pt>
                <c:pt idx="159">
                  <c:v>2878</c:v>
                </c:pt>
                <c:pt idx="160">
                  <c:v>2879</c:v>
                </c:pt>
                <c:pt idx="161">
                  <c:v>2880</c:v>
                </c:pt>
                <c:pt idx="162">
                  <c:v>2881</c:v>
                </c:pt>
                <c:pt idx="163">
                  <c:v>2882</c:v>
                </c:pt>
                <c:pt idx="164">
                  <c:v>2883</c:v>
                </c:pt>
                <c:pt idx="165">
                  <c:v>2884</c:v>
                </c:pt>
                <c:pt idx="166">
                  <c:v>2885</c:v>
                </c:pt>
                <c:pt idx="167">
                  <c:v>2886</c:v>
                </c:pt>
                <c:pt idx="168">
                  <c:v>2887</c:v>
                </c:pt>
                <c:pt idx="169">
                  <c:v>2888</c:v>
                </c:pt>
                <c:pt idx="170">
                  <c:v>2889</c:v>
                </c:pt>
                <c:pt idx="171">
                  <c:v>2890</c:v>
                </c:pt>
                <c:pt idx="172">
                  <c:v>2891</c:v>
                </c:pt>
                <c:pt idx="173">
                  <c:v>2892</c:v>
                </c:pt>
                <c:pt idx="174">
                  <c:v>2893</c:v>
                </c:pt>
                <c:pt idx="175">
                  <c:v>2894</c:v>
                </c:pt>
                <c:pt idx="176">
                  <c:v>2895</c:v>
                </c:pt>
                <c:pt idx="177">
                  <c:v>2896</c:v>
                </c:pt>
              </c:numCache>
            </c:numRef>
          </c:xVal>
          <c:yVal>
            <c:numRef>
              <c:f>Graph!$G$2721:$G$2896</c:f>
              <c:numCache>
                <c:formatCode>General</c:formatCode>
                <c:ptCount val="1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EF-4B29-A90C-21C0639963BF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Graph!$A$2720:$A$2897</c:f>
              <c:numCache>
                <c:formatCode>General</c:formatCode>
                <c:ptCount val="178"/>
                <c:pt idx="0">
                  <c:v>2719</c:v>
                </c:pt>
                <c:pt idx="1">
                  <c:v>2720</c:v>
                </c:pt>
                <c:pt idx="2">
                  <c:v>2721</c:v>
                </c:pt>
                <c:pt idx="3">
                  <c:v>2722</c:v>
                </c:pt>
                <c:pt idx="4">
                  <c:v>2723</c:v>
                </c:pt>
                <c:pt idx="5">
                  <c:v>2724</c:v>
                </c:pt>
                <c:pt idx="6">
                  <c:v>2725</c:v>
                </c:pt>
                <c:pt idx="7">
                  <c:v>2726</c:v>
                </c:pt>
                <c:pt idx="8">
                  <c:v>2727</c:v>
                </c:pt>
                <c:pt idx="9">
                  <c:v>2728</c:v>
                </c:pt>
                <c:pt idx="10">
                  <c:v>2729</c:v>
                </c:pt>
                <c:pt idx="11">
                  <c:v>2730</c:v>
                </c:pt>
                <c:pt idx="12">
                  <c:v>2731</c:v>
                </c:pt>
                <c:pt idx="13">
                  <c:v>2732</c:v>
                </c:pt>
                <c:pt idx="14">
                  <c:v>2733</c:v>
                </c:pt>
                <c:pt idx="15">
                  <c:v>2734</c:v>
                </c:pt>
                <c:pt idx="16">
                  <c:v>2735</c:v>
                </c:pt>
                <c:pt idx="17">
                  <c:v>2736</c:v>
                </c:pt>
                <c:pt idx="18">
                  <c:v>2737</c:v>
                </c:pt>
                <c:pt idx="19">
                  <c:v>2738</c:v>
                </c:pt>
                <c:pt idx="20">
                  <c:v>2739</c:v>
                </c:pt>
                <c:pt idx="21">
                  <c:v>2740</c:v>
                </c:pt>
                <c:pt idx="22">
                  <c:v>2741</c:v>
                </c:pt>
                <c:pt idx="23">
                  <c:v>2742</c:v>
                </c:pt>
                <c:pt idx="24">
                  <c:v>2743</c:v>
                </c:pt>
                <c:pt idx="25">
                  <c:v>2744</c:v>
                </c:pt>
                <c:pt idx="26">
                  <c:v>2745</c:v>
                </c:pt>
                <c:pt idx="27">
                  <c:v>2746</c:v>
                </c:pt>
                <c:pt idx="28">
                  <c:v>2747</c:v>
                </c:pt>
                <c:pt idx="29">
                  <c:v>2748</c:v>
                </c:pt>
                <c:pt idx="30">
                  <c:v>2749</c:v>
                </c:pt>
                <c:pt idx="31">
                  <c:v>2750</c:v>
                </c:pt>
                <c:pt idx="32">
                  <c:v>2751</c:v>
                </c:pt>
                <c:pt idx="33">
                  <c:v>2752</c:v>
                </c:pt>
                <c:pt idx="34">
                  <c:v>2753</c:v>
                </c:pt>
                <c:pt idx="35">
                  <c:v>2754</c:v>
                </c:pt>
                <c:pt idx="36">
                  <c:v>2755</c:v>
                </c:pt>
                <c:pt idx="37">
                  <c:v>2756</c:v>
                </c:pt>
                <c:pt idx="38">
                  <c:v>2757</c:v>
                </c:pt>
                <c:pt idx="39">
                  <c:v>2758</c:v>
                </c:pt>
                <c:pt idx="40">
                  <c:v>2759</c:v>
                </c:pt>
                <c:pt idx="41">
                  <c:v>2760</c:v>
                </c:pt>
                <c:pt idx="42">
                  <c:v>2761</c:v>
                </c:pt>
                <c:pt idx="43">
                  <c:v>2762</c:v>
                </c:pt>
                <c:pt idx="44">
                  <c:v>2763</c:v>
                </c:pt>
                <c:pt idx="45">
                  <c:v>2764</c:v>
                </c:pt>
                <c:pt idx="46">
                  <c:v>2765</c:v>
                </c:pt>
                <c:pt idx="47">
                  <c:v>2766</c:v>
                </c:pt>
                <c:pt idx="48">
                  <c:v>2767</c:v>
                </c:pt>
                <c:pt idx="49">
                  <c:v>2768</c:v>
                </c:pt>
                <c:pt idx="50">
                  <c:v>2769</c:v>
                </c:pt>
                <c:pt idx="51">
                  <c:v>2770</c:v>
                </c:pt>
                <c:pt idx="52">
                  <c:v>2771</c:v>
                </c:pt>
                <c:pt idx="53">
                  <c:v>2772</c:v>
                </c:pt>
                <c:pt idx="54">
                  <c:v>2773</c:v>
                </c:pt>
                <c:pt idx="55">
                  <c:v>2774</c:v>
                </c:pt>
                <c:pt idx="56">
                  <c:v>2775</c:v>
                </c:pt>
                <c:pt idx="57">
                  <c:v>2776</c:v>
                </c:pt>
                <c:pt idx="58">
                  <c:v>2777</c:v>
                </c:pt>
                <c:pt idx="59">
                  <c:v>2778</c:v>
                </c:pt>
                <c:pt idx="60">
                  <c:v>2779</c:v>
                </c:pt>
                <c:pt idx="61">
                  <c:v>2780</c:v>
                </c:pt>
                <c:pt idx="62">
                  <c:v>2781</c:v>
                </c:pt>
                <c:pt idx="63">
                  <c:v>2782</c:v>
                </c:pt>
                <c:pt idx="64">
                  <c:v>2783</c:v>
                </c:pt>
                <c:pt idx="65">
                  <c:v>2784</c:v>
                </c:pt>
                <c:pt idx="66">
                  <c:v>2785</c:v>
                </c:pt>
                <c:pt idx="67">
                  <c:v>2786</c:v>
                </c:pt>
                <c:pt idx="68">
                  <c:v>2787</c:v>
                </c:pt>
                <c:pt idx="69">
                  <c:v>2788</c:v>
                </c:pt>
                <c:pt idx="70">
                  <c:v>2789</c:v>
                </c:pt>
                <c:pt idx="71">
                  <c:v>2790</c:v>
                </c:pt>
                <c:pt idx="72">
                  <c:v>2791</c:v>
                </c:pt>
                <c:pt idx="73">
                  <c:v>2792</c:v>
                </c:pt>
                <c:pt idx="74">
                  <c:v>2793</c:v>
                </c:pt>
                <c:pt idx="75">
                  <c:v>2794</c:v>
                </c:pt>
                <c:pt idx="76">
                  <c:v>2795</c:v>
                </c:pt>
                <c:pt idx="77">
                  <c:v>2796</c:v>
                </c:pt>
                <c:pt idx="78">
                  <c:v>2797</c:v>
                </c:pt>
                <c:pt idx="79">
                  <c:v>2798</c:v>
                </c:pt>
                <c:pt idx="80">
                  <c:v>2799</c:v>
                </c:pt>
                <c:pt idx="81">
                  <c:v>2800</c:v>
                </c:pt>
                <c:pt idx="82">
                  <c:v>2801</c:v>
                </c:pt>
                <c:pt idx="83">
                  <c:v>2802</c:v>
                </c:pt>
                <c:pt idx="84">
                  <c:v>2803</c:v>
                </c:pt>
                <c:pt idx="85">
                  <c:v>2804</c:v>
                </c:pt>
                <c:pt idx="86">
                  <c:v>2805</c:v>
                </c:pt>
                <c:pt idx="87">
                  <c:v>2806</c:v>
                </c:pt>
                <c:pt idx="88">
                  <c:v>2807</c:v>
                </c:pt>
                <c:pt idx="89">
                  <c:v>2808</c:v>
                </c:pt>
                <c:pt idx="90">
                  <c:v>2809</c:v>
                </c:pt>
                <c:pt idx="91">
                  <c:v>2810</c:v>
                </c:pt>
                <c:pt idx="92">
                  <c:v>2811</c:v>
                </c:pt>
                <c:pt idx="93">
                  <c:v>2812</c:v>
                </c:pt>
                <c:pt idx="94">
                  <c:v>2813</c:v>
                </c:pt>
                <c:pt idx="95">
                  <c:v>2814</c:v>
                </c:pt>
                <c:pt idx="96">
                  <c:v>2815</c:v>
                </c:pt>
                <c:pt idx="97">
                  <c:v>2816</c:v>
                </c:pt>
                <c:pt idx="98">
                  <c:v>2817</c:v>
                </c:pt>
                <c:pt idx="99">
                  <c:v>2818</c:v>
                </c:pt>
                <c:pt idx="100">
                  <c:v>2819</c:v>
                </c:pt>
                <c:pt idx="101">
                  <c:v>2820</c:v>
                </c:pt>
                <c:pt idx="102">
                  <c:v>2821</c:v>
                </c:pt>
                <c:pt idx="103">
                  <c:v>2822</c:v>
                </c:pt>
                <c:pt idx="104">
                  <c:v>2823</c:v>
                </c:pt>
                <c:pt idx="105">
                  <c:v>2824</c:v>
                </c:pt>
                <c:pt idx="106">
                  <c:v>2825</c:v>
                </c:pt>
                <c:pt idx="107">
                  <c:v>2826</c:v>
                </c:pt>
                <c:pt idx="108">
                  <c:v>2827</c:v>
                </c:pt>
                <c:pt idx="109">
                  <c:v>2828</c:v>
                </c:pt>
                <c:pt idx="110">
                  <c:v>2829</c:v>
                </c:pt>
                <c:pt idx="111">
                  <c:v>2830</c:v>
                </c:pt>
                <c:pt idx="112">
                  <c:v>2831</c:v>
                </c:pt>
                <c:pt idx="113">
                  <c:v>2832</c:v>
                </c:pt>
                <c:pt idx="114">
                  <c:v>2833</c:v>
                </c:pt>
                <c:pt idx="115">
                  <c:v>2834</c:v>
                </c:pt>
                <c:pt idx="116">
                  <c:v>2835</c:v>
                </c:pt>
                <c:pt idx="117">
                  <c:v>2836</c:v>
                </c:pt>
                <c:pt idx="118">
                  <c:v>2837</c:v>
                </c:pt>
                <c:pt idx="119">
                  <c:v>2838</c:v>
                </c:pt>
                <c:pt idx="120">
                  <c:v>2839</c:v>
                </c:pt>
                <c:pt idx="121">
                  <c:v>2840</c:v>
                </c:pt>
                <c:pt idx="122">
                  <c:v>2841</c:v>
                </c:pt>
                <c:pt idx="123">
                  <c:v>2842</c:v>
                </c:pt>
                <c:pt idx="124">
                  <c:v>2843</c:v>
                </c:pt>
                <c:pt idx="125">
                  <c:v>2844</c:v>
                </c:pt>
                <c:pt idx="126">
                  <c:v>2845</c:v>
                </c:pt>
                <c:pt idx="127">
                  <c:v>2846</c:v>
                </c:pt>
                <c:pt idx="128">
                  <c:v>2847</c:v>
                </c:pt>
                <c:pt idx="129">
                  <c:v>2848</c:v>
                </c:pt>
                <c:pt idx="130">
                  <c:v>2849</c:v>
                </c:pt>
                <c:pt idx="131">
                  <c:v>2850</c:v>
                </c:pt>
                <c:pt idx="132">
                  <c:v>2851</c:v>
                </c:pt>
                <c:pt idx="133">
                  <c:v>2852</c:v>
                </c:pt>
                <c:pt idx="134">
                  <c:v>2853</c:v>
                </c:pt>
                <c:pt idx="135">
                  <c:v>2854</c:v>
                </c:pt>
                <c:pt idx="136">
                  <c:v>2855</c:v>
                </c:pt>
                <c:pt idx="137">
                  <c:v>2856</c:v>
                </c:pt>
                <c:pt idx="138">
                  <c:v>2857</c:v>
                </c:pt>
                <c:pt idx="139">
                  <c:v>2858</c:v>
                </c:pt>
                <c:pt idx="140">
                  <c:v>2859</c:v>
                </c:pt>
                <c:pt idx="141">
                  <c:v>2860</c:v>
                </c:pt>
                <c:pt idx="142">
                  <c:v>2861</c:v>
                </c:pt>
                <c:pt idx="143">
                  <c:v>2862</c:v>
                </c:pt>
                <c:pt idx="144">
                  <c:v>2863</c:v>
                </c:pt>
                <c:pt idx="145">
                  <c:v>2864</c:v>
                </c:pt>
                <c:pt idx="146">
                  <c:v>2865</c:v>
                </c:pt>
                <c:pt idx="147">
                  <c:v>2866</c:v>
                </c:pt>
                <c:pt idx="148">
                  <c:v>2867</c:v>
                </c:pt>
                <c:pt idx="149">
                  <c:v>2868</c:v>
                </c:pt>
                <c:pt idx="150">
                  <c:v>2869</c:v>
                </c:pt>
                <c:pt idx="151">
                  <c:v>2870</c:v>
                </c:pt>
                <c:pt idx="152">
                  <c:v>2871</c:v>
                </c:pt>
                <c:pt idx="153">
                  <c:v>2872</c:v>
                </c:pt>
                <c:pt idx="154">
                  <c:v>2873</c:v>
                </c:pt>
                <c:pt idx="155">
                  <c:v>2874</c:v>
                </c:pt>
                <c:pt idx="156">
                  <c:v>2875</c:v>
                </c:pt>
                <c:pt idx="157">
                  <c:v>2876</c:v>
                </c:pt>
                <c:pt idx="158">
                  <c:v>2877</c:v>
                </c:pt>
                <c:pt idx="159">
                  <c:v>2878</c:v>
                </c:pt>
                <c:pt idx="160">
                  <c:v>2879</c:v>
                </c:pt>
                <c:pt idx="161">
                  <c:v>2880</c:v>
                </c:pt>
                <c:pt idx="162">
                  <c:v>2881</c:v>
                </c:pt>
                <c:pt idx="163">
                  <c:v>2882</c:v>
                </c:pt>
                <c:pt idx="164">
                  <c:v>2883</c:v>
                </c:pt>
                <c:pt idx="165">
                  <c:v>2884</c:v>
                </c:pt>
                <c:pt idx="166">
                  <c:v>2885</c:v>
                </c:pt>
                <c:pt idx="167">
                  <c:v>2886</c:v>
                </c:pt>
                <c:pt idx="168">
                  <c:v>2887</c:v>
                </c:pt>
                <c:pt idx="169">
                  <c:v>2888</c:v>
                </c:pt>
                <c:pt idx="170">
                  <c:v>2889</c:v>
                </c:pt>
                <c:pt idx="171">
                  <c:v>2890</c:v>
                </c:pt>
                <c:pt idx="172">
                  <c:v>2891</c:v>
                </c:pt>
                <c:pt idx="173">
                  <c:v>2892</c:v>
                </c:pt>
                <c:pt idx="174">
                  <c:v>2893</c:v>
                </c:pt>
                <c:pt idx="175">
                  <c:v>2894</c:v>
                </c:pt>
                <c:pt idx="176">
                  <c:v>2895</c:v>
                </c:pt>
                <c:pt idx="177">
                  <c:v>2896</c:v>
                </c:pt>
              </c:numCache>
            </c:numRef>
          </c:xVal>
          <c:yVal>
            <c:numRef>
              <c:f>Graph!$H$2721:$H$2896</c:f>
              <c:numCache>
                <c:formatCode>General</c:formatCode>
                <c:ptCount val="1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EF-4B29-A90C-21C063996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099055"/>
        <c:axId val="1659252767"/>
      </c:scatterChart>
      <c:valAx>
        <c:axId val="1559099055"/>
        <c:scaling>
          <c:orientation val="minMax"/>
          <c:max val="2896"/>
          <c:min val="2719"/>
        </c:scaling>
        <c:delete val="0"/>
        <c:axPos val="b"/>
        <c:numFmt formatCode="General" sourceLinked="1"/>
        <c:majorTickMark val="out"/>
        <c:minorTickMark val="none"/>
        <c:tickLblPos val="nextTo"/>
        <c:crossAx val="1659252767"/>
        <c:crosses val="autoZero"/>
        <c:crossBetween val="midCat"/>
      </c:valAx>
      <c:valAx>
        <c:axId val="16592527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90990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Graph!$A$2899:$A$3058</c:f>
              <c:numCache>
                <c:formatCode>General</c:formatCode>
                <c:ptCount val="160"/>
                <c:pt idx="0">
                  <c:v>2898</c:v>
                </c:pt>
                <c:pt idx="1">
                  <c:v>2899</c:v>
                </c:pt>
                <c:pt idx="2">
                  <c:v>2900</c:v>
                </c:pt>
                <c:pt idx="3">
                  <c:v>2901</c:v>
                </c:pt>
                <c:pt idx="4">
                  <c:v>2902</c:v>
                </c:pt>
                <c:pt idx="5">
                  <c:v>2903</c:v>
                </c:pt>
                <c:pt idx="6">
                  <c:v>2904</c:v>
                </c:pt>
                <c:pt idx="7">
                  <c:v>2905</c:v>
                </c:pt>
                <c:pt idx="8">
                  <c:v>2906</c:v>
                </c:pt>
                <c:pt idx="9">
                  <c:v>2907</c:v>
                </c:pt>
                <c:pt idx="10">
                  <c:v>2908</c:v>
                </c:pt>
                <c:pt idx="11">
                  <c:v>2909</c:v>
                </c:pt>
                <c:pt idx="12">
                  <c:v>2910</c:v>
                </c:pt>
                <c:pt idx="13">
                  <c:v>2911</c:v>
                </c:pt>
                <c:pt idx="14">
                  <c:v>2912</c:v>
                </c:pt>
                <c:pt idx="15">
                  <c:v>2913</c:v>
                </c:pt>
                <c:pt idx="16">
                  <c:v>2914</c:v>
                </c:pt>
                <c:pt idx="17">
                  <c:v>2915</c:v>
                </c:pt>
                <c:pt idx="18">
                  <c:v>2916</c:v>
                </c:pt>
                <c:pt idx="19">
                  <c:v>2917</c:v>
                </c:pt>
                <c:pt idx="20">
                  <c:v>2918</c:v>
                </c:pt>
                <c:pt idx="21">
                  <c:v>2919</c:v>
                </c:pt>
                <c:pt idx="22">
                  <c:v>2920</c:v>
                </c:pt>
                <c:pt idx="23">
                  <c:v>2921</c:v>
                </c:pt>
                <c:pt idx="24">
                  <c:v>2922</c:v>
                </c:pt>
                <c:pt idx="25">
                  <c:v>2923</c:v>
                </c:pt>
                <c:pt idx="26">
                  <c:v>2924</c:v>
                </c:pt>
                <c:pt idx="27">
                  <c:v>2925</c:v>
                </c:pt>
                <c:pt idx="28">
                  <c:v>2926</c:v>
                </c:pt>
                <c:pt idx="29">
                  <c:v>2927</c:v>
                </c:pt>
                <c:pt idx="30">
                  <c:v>2928</c:v>
                </c:pt>
                <c:pt idx="31">
                  <c:v>2929</c:v>
                </c:pt>
                <c:pt idx="32">
                  <c:v>2930</c:v>
                </c:pt>
                <c:pt idx="33">
                  <c:v>2931</c:v>
                </c:pt>
                <c:pt idx="34">
                  <c:v>2932</c:v>
                </c:pt>
                <c:pt idx="35">
                  <c:v>2933</c:v>
                </c:pt>
                <c:pt idx="36">
                  <c:v>2934</c:v>
                </c:pt>
                <c:pt idx="37">
                  <c:v>2935</c:v>
                </c:pt>
                <c:pt idx="38">
                  <c:v>2936</c:v>
                </c:pt>
                <c:pt idx="39">
                  <c:v>2937</c:v>
                </c:pt>
                <c:pt idx="40">
                  <c:v>2938</c:v>
                </c:pt>
                <c:pt idx="41">
                  <c:v>2939</c:v>
                </c:pt>
                <c:pt idx="42">
                  <c:v>2940</c:v>
                </c:pt>
                <c:pt idx="43">
                  <c:v>2941</c:v>
                </c:pt>
                <c:pt idx="44">
                  <c:v>2942</c:v>
                </c:pt>
                <c:pt idx="45">
                  <c:v>2943</c:v>
                </c:pt>
                <c:pt idx="46">
                  <c:v>2944</c:v>
                </c:pt>
                <c:pt idx="47">
                  <c:v>2945</c:v>
                </c:pt>
                <c:pt idx="48">
                  <c:v>2946</c:v>
                </c:pt>
                <c:pt idx="49">
                  <c:v>2947</c:v>
                </c:pt>
                <c:pt idx="50">
                  <c:v>2948</c:v>
                </c:pt>
                <c:pt idx="51">
                  <c:v>2949</c:v>
                </c:pt>
                <c:pt idx="52">
                  <c:v>2950</c:v>
                </c:pt>
                <c:pt idx="53">
                  <c:v>2951</c:v>
                </c:pt>
                <c:pt idx="54">
                  <c:v>2952</c:v>
                </c:pt>
                <c:pt idx="55">
                  <c:v>2953</c:v>
                </c:pt>
                <c:pt idx="56">
                  <c:v>2954</c:v>
                </c:pt>
                <c:pt idx="57">
                  <c:v>2955</c:v>
                </c:pt>
                <c:pt idx="58">
                  <c:v>2956</c:v>
                </c:pt>
                <c:pt idx="59">
                  <c:v>2957</c:v>
                </c:pt>
                <c:pt idx="60">
                  <c:v>2958</c:v>
                </c:pt>
                <c:pt idx="61">
                  <c:v>2959</c:v>
                </c:pt>
                <c:pt idx="62">
                  <c:v>2960</c:v>
                </c:pt>
                <c:pt idx="63">
                  <c:v>2961</c:v>
                </c:pt>
                <c:pt idx="64">
                  <c:v>2962</c:v>
                </c:pt>
                <c:pt idx="65">
                  <c:v>2963</c:v>
                </c:pt>
                <c:pt idx="66">
                  <c:v>2964</c:v>
                </c:pt>
                <c:pt idx="67">
                  <c:v>2965</c:v>
                </c:pt>
                <c:pt idx="68">
                  <c:v>2966</c:v>
                </c:pt>
                <c:pt idx="69">
                  <c:v>2967</c:v>
                </c:pt>
                <c:pt idx="70">
                  <c:v>2968</c:v>
                </c:pt>
                <c:pt idx="71">
                  <c:v>2969</c:v>
                </c:pt>
                <c:pt idx="72">
                  <c:v>2970</c:v>
                </c:pt>
                <c:pt idx="73">
                  <c:v>2971</c:v>
                </c:pt>
                <c:pt idx="74">
                  <c:v>2972</c:v>
                </c:pt>
                <c:pt idx="75">
                  <c:v>2973</c:v>
                </c:pt>
                <c:pt idx="76">
                  <c:v>2974</c:v>
                </c:pt>
                <c:pt idx="77">
                  <c:v>2975</c:v>
                </c:pt>
                <c:pt idx="78">
                  <c:v>2976</c:v>
                </c:pt>
                <c:pt idx="79">
                  <c:v>2977</c:v>
                </c:pt>
                <c:pt idx="80">
                  <c:v>2978</c:v>
                </c:pt>
                <c:pt idx="81">
                  <c:v>2979</c:v>
                </c:pt>
                <c:pt idx="82">
                  <c:v>2980</c:v>
                </c:pt>
                <c:pt idx="83">
                  <c:v>2981</c:v>
                </c:pt>
                <c:pt idx="84">
                  <c:v>2982</c:v>
                </c:pt>
                <c:pt idx="85">
                  <c:v>2983</c:v>
                </c:pt>
                <c:pt idx="86">
                  <c:v>2984</c:v>
                </c:pt>
                <c:pt idx="87">
                  <c:v>2985</c:v>
                </c:pt>
                <c:pt idx="88">
                  <c:v>2986</c:v>
                </c:pt>
                <c:pt idx="89">
                  <c:v>2987</c:v>
                </c:pt>
                <c:pt idx="90">
                  <c:v>2988</c:v>
                </c:pt>
                <c:pt idx="91">
                  <c:v>2989</c:v>
                </c:pt>
                <c:pt idx="92">
                  <c:v>2990</c:v>
                </c:pt>
                <c:pt idx="93">
                  <c:v>2991</c:v>
                </c:pt>
                <c:pt idx="94">
                  <c:v>2992</c:v>
                </c:pt>
                <c:pt idx="95">
                  <c:v>2993</c:v>
                </c:pt>
                <c:pt idx="96">
                  <c:v>2994</c:v>
                </c:pt>
                <c:pt idx="97">
                  <c:v>2995</c:v>
                </c:pt>
                <c:pt idx="98">
                  <c:v>2996</c:v>
                </c:pt>
                <c:pt idx="99">
                  <c:v>2997</c:v>
                </c:pt>
                <c:pt idx="100">
                  <c:v>2998</c:v>
                </c:pt>
                <c:pt idx="101">
                  <c:v>2999</c:v>
                </c:pt>
                <c:pt idx="102">
                  <c:v>3000</c:v>
                </c:pt>
                <c:pt idx="103">
                  <c:v>3001</c:v>
                </c:pt>
                <c:pt idx="104">
                  <c:v>3002</c:v>
                </c:pt>
                <c:pt idx="105">
                  <c:v>3003</c:v>
                </c:pt>
                <c:pt idx="106">
                  <c:v>3004</c:v>
                </c:pt>
                <c:pt idx="107">
                  <c:v>3005</c:v>
                </c:pt>
                <c:pt idx="108">
                  <c:v>3006</c:v>
                </c:pt>
                <c:pt idx="109">
                  <c:v>3007</c:v>
                </c:pt>
                <c:pt idx="110">
                  <c:v>3008</c:v>
                </c:pt>
                <c:pt idx="111">
                  <c:v>3009</c:v>
                </c:pt>
                <c:pt idx="112">
                  <c:v>3010</c:v>
                </c:pt>
                <c:pt idx="113">
                  <c:v>3011</c:v>
                </c:pt>
                <c:pt idx="114">
                  <c:v>3012</c:v>
                </c:pt>
                <c:pt idx="115">
                  <c:v>3013</c:v>
                </c:pt>
                <c:pt idx="116">
                  <c:v>3014</c:v>
                </c:pt>
                <c:pt idx="117">
                  <c:v>3015</c:v>
                </c:pt>
                <c:pt idx="118">
                  <c:v>3016</c:v>
                </c:pt>
                <c:pt idx="119">
                  <c:v>3017</c:v>
                </c:pt>
                <c:pt idx="120">
                  <c:v>3018</c:v>
                </c:pt>
                <c:pt idx="121">
                  <c:v>3019</c:v>
                </c:pt>
                <c:pt idx="122">
                  <c:v>3020</c:v>
                </c:pt>
                <c:pt idx="123">
                  <c:v>3021</c:v>
                </c:pt>
                <c:pt idx="124">
                  <c:v>3022</c:v>
                </c:pt>
                <c:pt idx="125">
                  <c:v>3023</c:v>
                </c:pt>
                <c:pt idx="126">
                  <c:v>3024</c:v>
                </c:pt>
                <c:pt idx="127">
                  <c:v>3025</c:v>
                </c:pt>
                <c:pt idx="128">
                  <c:v>3026</c:v>
                </c:pt>
                <c:pt idx="129">
                  <c:v>3027</c:v>
                </c:pt>
                <c:pt idx="130">
                  <c:v>3028</c:v>
                </c:pt>
                <c:pt idx="131">
                  <c:v>3029</c:v>
                </c:pt>
                <c:pt idx="132">
                  <c:v>3030</c:v>
                </c:pt>
                <c:pt idx="133">
                  <c:v>3031</c:v>
                </c:pt>
                <c:pt idx="134">
                  <c:v>3032</c:v>
                </c:pt>
                <c:pt idx="135">
                  <c:v>3033</c:v>
                </c:pt>
                <c:pt idx="136">
                  <c:v>3034</c:v>
                </c:pt>
                <c:pt idx="137">
                  <c:v>3035</c:v>
                </c:pt>
                <c:pt idx="138">
                  <c:v>3036</c:v>
                </c:pt>
                <c:pt idx="139">
                  <c:v>3037</c:v>
                </c:pt>
                <c:pt idx="140">
                  <c:v>3038</c:v>
                </c:pt>
                <c:pt idx="141">
                  <c:v>3039</c:v>
                </c:pt>
                <c:pt idx="142">
                  <c:v>3040</c:v>
                </c:pt>
                <c:pt idx="143">
                  <c:v>3041</c:v>
                </c:pt>
                <c:pt idx="144">
                  <c:v>3042</c:v>
                </c:pt>
                <c:pt idx="145">
                  <c:v>3043</c:v>
                </c:pt>
                <c:pt idx="146">
                  <c:v>3044</c:v>
                </c:pt>
                <c:pt idx="147">
                  <c:v>3045</c:v>
                </c:pt>
                <c:pt idx="148">
                  <c:v>3046</c:v>
                </c:pt>
                <c:pt idx="149">
                  <c:v>3047</c:v>
                </c:pt>
                <c:pt idx="150">
                  <c:v>3048</c:v>
                </c:pt>
                <c:pt idx="151">
                  <c:v>3049</c:v>
                </c:pt>
                <c:pt idx="152">
                  <c:v>3050</c:v>
                </c:pt>
                <c:pt idx="153">
                  <c:v>3051</c:v>
                </c:pt>
                <c:pt idx="154">
                  <c:v>3052</c:v>
                </c:pt>
                <c:pt idx="155">
                  <c:v>3053</c:v>
                </c:pt>
                <c:pt idx="156">
                  <c:v>3054</c:v>
                </c:pt>
                <c:pt idx="157">
                  <c:v>3055</c:v>
                </c:pt>
                <c:pt idx="158">
                  <c:v>3056</c:v>
                </c:pt>
                <c:pt idx="159">
                  <c:v>3057</c:v>
                </c:pt>
              </c:numCache>
            </c:numRef>
          </c:xVal>
          <c:yVal>
            <c:numRef>
              <c:f>Graph!$D$2900:$D$3057</c:f>
              <c:numCache>
                <c:formatCode>General</c:formatCode>
                <c:ptCount val="158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C0-4DFF-91D4-39120BF27513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Graph!$A$2899:$A$3058</c:f>
              <c:numCache>
                <c:formatCode>General</c:formatCode>
                <c:ptCount val="160"/>
                <c:pt idx="0">
                  <c:v>2898</c:v>
                </c:pt>
                <c:pt idx="1">
                  <c:v>2899</c:v>
                </c:pt>
                <c:pt idx="2">
                  <c:v>2900</c:v>
                </c:pt>
                <c:pt idx="3">
                  <c:v>2901</c:v>
                </c:pt>
                <c:pt idx="4">
                  <c:v>2902</c:v>
                </c:pt>
                <c:pt idx="5">
                  <c:v>2903</c:v>
                </c:pt>
                <c:pt idx="6">
                  <c:v>2904</c:v>
                </c:pt>
                <c:pt idx="7">
                  <c:v>2905</c:v>
                </c:pt>
                <c:pt idx="8">
                  <c:v>2906</c:v>
                </c:pt>
                <c:pt idx="9">
                  <c:v>2907</c:v>
                </c:pt>
                <c:pt idx="10">
                  <c:v>2908</c:v>
                </c:pt>
                <c:pt idx="11">
                  <c:v>2909</c:v>
                </c:pt>
                <c:pt idx="12">
                  <c:v>2910</c:v>
                </c:pt>
                <c:pt idx="13">
                  <c:v>2911</c:v>
                </c:pt>
                <c:pt idx="14">
                  <c:v>2912</c:v>
                </c:pt>
                <c:pt idx="15">
                  <c:v>2913</c:v>
                </c:pt>
                <c:pt idx="16">
                  <c:v>2914</c:v>
                </c:pt>
                <c:pt idx="17">
                  <c:v>2915</c:v>
                </c:pt>
                <c:pt idx="18">
                  <c:v>2916</c:v>
                </c:pt>
                <c:pt idx="19">
                  <c:v>2917</c:v>
                </c:pt>
                <c:pt idx="20">
                  <c:v>2918</c:v>
                </c:pt>
                <c:pt idx="21">
                  <c:v>2919</c:v>
                </c:pt>
                <c:pt idx="22">
                  <c:v>2920</c:v>
                </c:pt>
                <c:pt idx="23">
                  <c:v>2921</c:v>
                </c:pt>
                <c:pt idx="24">
                  <c:v>2922</c:v>
                </c:pt>
                <c:pt idx="25">
                  <c:v>2923</c:v>
                </c:pt>
                <c:pt idx="26">
                  <c:v>2924</c:v>
                </c:pt>
                <c:pt idx="27">
                  <c:v>2925</c:v>
                </c:pt>
                <c:pt idx="28">
                  <c:v>2926</c:v>
                </c:pt>
                <c:pt idx="29">
                  <c:v>2927</c:v>
                </c:pt>
                <c:pt idx="30">
                  <c:v>2928</c:v>
                </c:pt>
                <c:pt idx="31">
                  <c:v>2929</c:v>
                </c:pt>
                <c:pt idx="32">
                  <c:v>2930</c:v>
                </c:pt>
                <c:pt idx="33">
                  <c:v>2931</c:v>
                </c:pt>
                <c:pt idx="34">
                  <c:v>2932</c:v>
                </c:pt>
                <c:pt idx="35">
                  <c:v>2933</c:v>
                </c:pt>
                <c:pt idx="36">
                  <c:v>2934</c:v>
                </c:pt>
                <c:pt idx="37">
                  <c:v>2935</c:v>
                </c:pt>
                <c:pt idx="38">
                  <c:v>2936</c:v>
                </c:pt>
                <c:pt idx="39">
                  <c:v>2937</c:v>
                </c:pt>
                <c:pt idx="40">
                  <c:v>2938</c:v>
                </c:pt>
                <c:pt idx="41">
                  <c:v>2939</c:v>
                </c:pt>
                <c:pt idx="42">
                  <c:v>2940</c:v>
                </c:pt>
                <c:pt idx="43">
                  <c:v>2941</c:v>
                </c:pt>
                <c:pt idx="44">
                  <c:v>2942</c:v>
                </c:pt>
                <c:pt idx="45">
                  <c:v>2943</c:v>
                </c:pt>
                <c:pt idx="46">
                  <c:v>2944</c:v>
                </c:pt>
                <c:pt idx="47">
                  <c:v>2945</c:v>
                </c:pt>
                <c:pt idx="48">
                  <c:v>2946</c:v>
                </c:pt>
                <c:pt idx="49">
                  <c:v>2947</c:v>
                </c:pt>
                <c:pt idx="50">
                  <c:v>2948</c:v>
                </c:pt>
                <c:pt idx="51">
                  <c:v>2949</c:v>
                </c:pt>
                <c:pt idx="52">
                  <c:v>2950</c:v>
                </c:pt>
                <c:pt idx="53">
                  <c:v>2951</c:v>
                </c:pt>
                <c:pt idx="54">
                  <c:v>2952</c:v>
                </c:pt>
                <c:pt idx="55">
                  <c:v>2953</c:v>
                </c:pt>
                <c:pt idx="56">
                  <c:v>2954</c:v>
                </c:pt>
                <c:pt idx="57">
                  <c:v>2955</c:v>
                </c:pt>
                <c:pt idx="58">
                  <c:v>2956</c:v>
                </c:pt>
                <c:pt idx="59">
                  <c:v>2957</c:v>
                </c:pt>
                <c:pt idx="60">
                  <c:v>2958</c:v>
                </c:pt>
                <c:pt idx="61">
                  <c:v>2959</c:v>
                </c:pt>
                <c:pt idx="62">
                  <c:v>2960</c:v>
                </c:pt>
                <c:pt idx="63">
                  <c:v>2961</c:v>
                </c:pt>
                <c:pt idx="64">
                  <c:v>2962</c:v>
                </c:pt>
                <c:pt idx="65">
                  <c:v>2963</c:v>
                </c:pt>
                <c:pt idx="66">
                  <c:v>2964</c:v>
                </c:pt>
                <c:pt idx="67">
                  <c:v>2965</c:v>
                </c:pt>
                <c:pt idx="68">
                  <c:v>2966</c:v>
                </c:pt>
                <c:pt idx="69">
                  <c:v>2967</c:v>
                </c:pt>
                <c:pt idx="70">
                  <c:v>2968</c:v>
                </c:pt>
                <c:pt idx="71">
                  <c:v>2969</c:v>
                </c:pt>
                <c:pt idx="72">
                  <c:v>2970</c:v>
                </c:pt>
                <c:pt idx="73">
                  <c:v>2971</c:v>
                </c:pt>
                <c:pt idx="74">
                  <c:v>2972</c:v>
                </c:pt>
                <c:pt idx="75">
                  <c:v>2973</c:v>
                </c:pt>
                <c:pt idx="76">
                  <c:v>2974</c:v>
                </c:pt>
                <c:pt idx="77">
                  <c:v>2975</c:v>
                </c:pt>
                <c:pt idx="78">
                  <c:v>2976</c:v>
                </c:pt>
                <c:pt idx="79">
                  <c:v>2977</c:v>
                </c:pt>
                <c:pt idx="80">
                  <c:v>2978</c:v>
                </c:pt>
                <c:pt idx="81">
                  <c:v>2979</c:v>
                </c:pt>
                <c:pt idx="82">
                  <c:v>2980</c:v>
                </c:pt>
                <c:pt idx="83">
                  <c:v>2981</c:v>
                </c:pt>
                <c:pt idx="84">
                  <c:v>2982</c:v>
                </c:pt>
                <c:pt idx="85">
                  <c:v>2983</c:v>
                </c:pt>
                <c:pt idx="86">
                  <c:v>2984</c:v>
                </c:pt>
                <c:pt idx="87">
                  <c:v>2985</c:v>
                </c:pt>
                <c:pt idx="88">
                  <c:v>2986</c:v>
                </c:pt>
                <c:pt idx="89">
                  <c:v>2987</c:v>
                </c:pt>
                <c:pt idx="90">
                  <c:v>2988</c:v>
                </c:pt>
                <c:pt idx="91">
                  <c:v>2989</c:v>
                </c:pt>
                <c:pt idx="92">
                  <c:v>2990</c:v>
                </c:pt>
                <c:pt idx="93">
                  <c:v>2991</c:v>
                </c:pt>
                <c:pt idx="94">
                  <c:v>2992</c:v>
                </c:pt>
                <c:pt idx="95">
                  <c:v>2993</c:v>
                </c:pt>
                <c:pt idx="96">
                  <c:v>2994</c:v>
                </c:pt>
                <c:pt idx="97">
                  <c:v>2995</c:v>
                </c:pt>
                <c:pt idx="98">
                  <c:v>2996</c:v>
                </c:pt>
                <c:pt idx="99">
                  <c:v>2997</c:v>
                </c:pt>
                <c:pt idx="100">
                  <c:v>2998</c:v>
                </c:pt>
                <c:pt idx="101">
                  <c:v>2999</c:v>
                </c:pt>
                <c:pt idx="102">
                  <c:v>3000</c:v>
                </c:pt>
                <c:pt idx="103">
                  <c:v>3001</c:v>
                </c:pt>
                <c:pt idx="104">
                  <c:v>3002</c:v>
                </c:pt>
                <c:pt idx="105">
                  <c:v>3003</c:v>
                </c:pt>
                <c:pt idx="106">
                  <c:v>3004</c:v>
                </c:pt>
                <c:pt idx="107">
                  <c:v>3005</c:v>
                </c:pt>
                <c:pt idx="108">
                  <c:v>3006</c:v>
                </c:pt>
                <c:pt idx="109">
                  <c:v>3007</c:v>
                </c:pt>
                <c:pt idx="110">
                  <c:v>3008</c:v>
                </c:pt>
                <c:pt idx="111">
                  <c:v>3009</c:v>
                </c:pt>
                <c:pt idx="112">
                  <c:v>3010</c:v>
                </c:pt>
                <c:pt idx="113">
                  <c:v>3011</c:v>
                </c:pt>
                <c:pt idx="114">
                  <c:v>3012</c:v>
                </c:pt>
                <c:pt idx="115">
                  <c:v>3013</c:v>
                </c:pt>
                <c:pt idx="116">
                  <c:v>3014</c:v>
                </c:pt>
                <c:pt idx="117">
                  <c:v>3015</c:v>
                </c:pt>
                <c:pt idx="118">
                  <c:v>3016</c:v>
                </c:pt>
                <c:pt idx="119">
                  <c:v>3017</c:v>
                </c:pt>
                <c:pt idx="120">
                  <c:v>3018</c:v>
                </c:pt>
                <c:pt idx="121">
                  <c:v>3019</c:v>
                </c:pt>
                <c:pt idx="122">
                  <c:v>3020</c:v>
                </c:pt>
                <c:pt idx="123">
                  <c:v>3021</c:v>
                </c:pt>
                <c:pt idx="124">
                  <c:v>3022</c:v>
                </c:pt>
                <c:pt idx="125">
                  <c:v>3023</c:v>
                </c:pt>
                <c:pt idx="126">
                  <c:v>3024</c:v>
                </c:pt>
                <c:pt idx="127">
                  <c:v>3025</c:v>
                </c:pt>
                <c:pt idx="128">
                  <c:v>3026</c:v>
                </c:pt>
                <c:pt idx="129">
                  <c:v>3027</c:v>
                </c:pt>
                <c:pt idx="130">
                  <c:v>3028</c:v>
                </c:pt>
                <c:pt idx="131">
                  <c:v>3029</c:v>
                </c:pt>
                <c:pt idx="132">
                  <c:v>3030</c:v>
                </c:pt>
                <c:pt idx="133">
                  <c:v>3031</c:v>
                </c:pt>
                <c:pt idx="134">
                  <c:v>3032</c:v>
                </c:pt>
                <c:pt idx="135">
                  <c:v>3033</c:v>
                </c:pt>
                <c:pt idx="136">
                  <c:v>3034</c:v>
                </c:pt>
                <c:pt idx="137">
                  <c:v>3035</c:v>
                </c:pt>
                <c:pt idx="138">
                  <c:v>3036</c:v>
                </c:pt>
                <c:pt idx="139">
                  <c:v>3037</c:v>
                </c:pt>
                <c:pt idx="140">
                  <c:v>3038</c:v>
                </c:pt>
                <c:pt idx="141">
                  <c:v>3039</c:v>
                </c:pt>
                <c:pt idx="142">
                  <c:v>3040</c:v>
                </c:pt>
                <c:pt idx="143">
                  <c:v>3041</c:v>
                </c:pt>
                <c:pt idx="144">
                  <c:v>3042</c:v>
                </c:pt>
                <c:pt idx="145">
                  <c:v>3043</c:v>
                </c:pt>
                <c:pt idx="146">
                  <c:v>3044</c:v>
                </c:pt>
                <c:pt idx="147">
                  <c:v>3045</c:v>
                </c:pt>
                <c:pt idx="148">
                  <c:v>3046</c:v>
                </c:pt>
                <c:pt idx="149">
                  <c:v>3047</c:v>
                </c:pt>
                <c:pt idx="150">
                  <c:v>3048</c:v>
                </c:pt>
                <c:pt idx="151">
                  <c:v>3049</c:v>
                </c:pt>
                <c:pt idx="152">
                  <c:v>3050</c:v>
                </c:pt>
                <c:pt idx="153">
                  <c:v>3051</c:v>
                </c:pt>
                <c:pt idx="154">
                  <c:v>3052</c:v>
                </c:pt>
                <c:pt idx="155">
                  <c:v>3053</c:v>
                </c:pt>
                <c:pt idx="156">
                  <c:v>3054</c:v>
                </c:pt>
                <c:pt idx="157">
                  <c:v>3055</c:v>
                </c:pt>
                <c:pt idx="158">
                  <c:v>3056</c:v>
                </c:pt>
                <c:pt idx="159">
                  <c:v>3057</c:v>
                </c:pt>
              </c:numCache>
            </c:numRef>
          </c:xVal>
          <c:yVal>
            <c:numRef>
              <c:f>Graph!$B$2900:$B$3057</c:f>
              <c:numCache>
                <c:formatCode>General</c:formatCode>
                <c:ptCount val="158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C0-4DFF-91D4-39120BF27513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Graph!$A$2899:$A$3058</c:f>
              <c:numCache>
                <c:formatCode>General</c:formatCode>
                <c:ptCount val="160"/>
                <c:pt idx="0">
                  <c:v>2898</c:v>
                </c:pt>
                <c:pt idx="1">
                  <c:v>2899</c:v>
                </c:pt>
                <c:pt idx="2">
                  <c:v>2900</c:v>
                </c:pt>
                <c:pt idx="3">
                  <c:v>2901</c:v>
                </c:pt>
                <c:pt idx="4">
                  <c:v>2902</c:v>
                </c:pt>
                <c:pt idx="5">
                  <c:v>2903</c:v>
                </c:pt>
                <c:pt idx="6">
                  <c:v>2904</c:v>
                </c:pt>
                <c:pt idx="7">
                  <c:v>2905</c:v>
                </c:pt>
                <c:pt idx="8">
                  <c:v>2906</c:v>
                </c:pt>
                <c:pt idx="9">
                  <c:v>2907</c:v>
                </c:pt>
                <c:pt idx="10">
                  <c:v>2908</c:v>
                </c:pt>
                <c:pt idx="11">
                  <c:v>2909</c:v>
                </c:pt>
                <c:pt idx="12">
                  <c:v>2910</c:v>
                </c:pt>
                <c:pt idx="13">
                  <c:v>2911</c:v>
                </c:pt>
                <c:pt idx="14">
                  <c:v>2912</c:v>
                </c:pt>
                <c:pt idx="15">
                  <c:v>2913</c:v>
                </c:pt>
                <c:pt idx="16">
                  <c:v>2914</c:v>
                </c:pt>
                <c:pt idx="17">
                  <c:v>2915</c:v>
                </c:pt>
                <c:pt idx="18">
                  <c:v>2916</c:v>
                </c:pt>
                <c:pt idx="19">
                  <c:v>2917</c:v>
                </c:pt>
                <c:pt idx="20">
                  <c:v>2918</c:v>
                </c:pt>
                <c:pt idx="21">
                  <c:v>2919</c:v>
                </c:pt>
                <c:pt idx="22">
                  <c:v>2920</c:v>
                </c:pt>
                <c:pt idx="23">
                  <c:v>2921</c:v>
                </c:pt>
                <c:pt idx="24">
                  <c:v>2922</c:v>
                </c:pt>
                <c:pt idx="25">
                  <c:v>2923</c:v>
                </c:pt>
                <c:pt idx="26">
                  <c:v>2924</c:v>
                </c:pt>
                <c:pt idx="27">
                  <c:v>2925</c:v>
                </c:pt>
                <c:pt idx="28">
                  <c:v>2926</c:v>
                </c:pt>
                <c:pt idx="29">
                  <c:v>2927</c:v>
                </c:pt>
                <c:pt idx="30">
                  <c:v>2928</c:v>
                </c:pt>
                <c:pt idx="31">
                  <c:v>2929</c:v>
                </c:pt>
                <c:pt idx="32">
                  <c:v>2930</c:v>
                </c:pt>
                <c:pt idx="33">
                  <c:v>2931</c:v>
                </c:pt>
                <c:pt idx="34">
                  <c:v>2932</c:v>
                </c:pt>
                <c:pt idx="35">
                  <c:v>2933</c:v>
                </c:pt>
                <c:pt idx="36">
                  <c:v>2934</c:v>
                </c:pt>
                <c:pt idx="37">
                  <c:v>2935</c:v>
                </c:pt>
                <c:pt idx="38">
                  <c:v>2936</c:v>
                </c:pt>
                <c:pt idx="39">
                  <c:v>2937</c:v>
                </c:pt>
                <c:pt idx="40">
                  <c:v>2938</c:v>
                </c:pt>
                <c:pt idx="41">
                  <c:v>2939</c:v>
                </c:pt>
                <c:pt idx="42">
                  <c:v>2940</c:v>
                </c:pt>
                <c:pt idx="43">
                  <c:v>2941</c:v>
                </c:pt>
                <c:pt idx="44">
                  <c:v>2942</c:v>
                </c:pt>
                <c:pt idx="45">
                  <c:v>2943</c:v>
                </c:pt>
                <c:pt idx="46">
                  <c:v>2944</c:v>
                </c:pt>
                <c:pt idx="47">
                  <c:v>2945</c:v>
                </c:pt>
                <c:pt idx="48">
                  <c:v>2946</c:v>
                </c:pt>
                <c:pt idx="49">
                  <c:v>2947</c:v>
                </c:pt>
                <c:pt idx="50">
                  <c:v>2948</c:v>
                </c:pt>
                <c:pt idx="51">
                  <c:v>2949</c:v>
                </c:pt>
                <c:pt idx="52">
                  <c:v>2950</c:v>
                </c:pt>
                <c:pt idx="53">
                  <c:v>2951</c:v>
                </c:pt>
                <c:pt idx="54">
                  <c:v>2952</c:v>
                </c:pt>
                <c:pt idx="55">
                  <c:v>2953</c:v>
                </c:pt>
                <c:pt idx="56">
                  <c:v>2954</c:v>
                </c:pt>
                <c:pt idx="57">
                  <c:v>2955</c:v>
                </c:pt>
                <c:pt idx="58">
                  <c:v>2956</c:v>
                </c:pt>
                <c:pt idx="59">
                  <c:v>2957</c:v>
                </c:pt>
                <c:pt idx="60">
                  <c:v>2958</c:v>
                </c:pt>
                <c:pt idx="61">
                  <c:v>2959</c:v>
                </c:pt>
                <c:pt idx="62">
                  <c:v>2960</c:v>
                </c:pt>
                <c:pt idx="63">
                  <c:v>2961</c:v>
                </c:pt>
                <c:pt idx="64">
                  <c:v>2962</c:v>
                </c:pt>
                <c:pt idx="65">
                  <c:v>2963</c:v>
                </c:pt>
                <c:pt idx="66">
                  <c:v>2964</c:v>
                </c:pt>
                <c:pt idx="67">
                  <c:v>2965</c:v>
                </c:pt>
                <c:pt idx="68">
                  <c:v>2966</c:v>
                </c:pt>
                <c:pt idx="69">
                  <c:v>2967</c:v>
                </c:pt>
                <c:pt idx="70">
                  <c:v>2968</c:v>
                </c:pt>
                <c:pt idx="71">
                  <c:v>2969</c:v>
                </c:pt>
                <c:pt idx="72">
                  <c:v>2970</c:v>
                </c:pt>
                <c:pt idx="73">
                  <c:v>2971</c:v>
                </c:pt>
                <c:pt idx="74">
                  <c:v>2972</c:v>
                </c:pt>
                <c:pt idx="75">
                  <c:v>2973</c:v>
                </c:pt>
                <c:pt idx="76">
                  <c:v>2974</c:v>
                </c:pt>
                <c:pt idx="77">
                  <c:v>2975</c:v>
                </c:pt>
                <c:pt idx="78">
                  <c:v>2976</c:v>
                </c:pt>
                <c:pt idx="79">
                  <c:v>2977</c:v>
                </c:pt>
                <c:pt idx="80">
                  <c:v>2978</c:v>
                </c:pt>
                <c:pt idx="81">
                  <c:v>2979</c:v>
                </c:pt>
                <c:pt idx="82">
                  <c:v>2980</c:v>
                </c:pt>
                <c:pt idx="83">
                  <c:v>2981</c:v>
                </c:pt>
                <c:pt idx="84">
                  <c:v>2982</c:v>
                </c:pt>
                <c:pt idx="85">
                  <c:v>2983</c:v>
                </c:pt>
                <c:pt idx="86">
                  <c:v>2984</c:v>
                </c:pt>
                <c:pt idx="87">
                  <c:v>2985</c:v>
                </c:pt>
                <c:pt idx="88">
                  <c:v>2986</c:v>
                </c:pt>
                <c:pt idx="89">
                  <c:v>2987</c:v>
                </c:pt>
                <c:pt idx="90">
                  <c:v>2988</c:v>
                </c:pt>
                <c:pt idx="91">
                  <c:v>2989</c:v>
                </c:pt>
                <c:pt idx="92">
                  <c:v>2990</c:v>
                </c:pt>
                <c:pt idx="93">
                  <c:v>2991</c:v>
                </c:pt>
                <c:pt idx="94">
                  <c:v>2992</c:v>
                </c:pt>
                <c:pt idx="95">
                  <c:v>2993</c:v>
                </c:pt>
                <c:pt idx="96">
                  <c:v>2994</c:v>
                </c:pt>
                <c:pt idx="97">
                  <c:v>2995</c:v>
                </c:pt>
                <c:pt idx="98">
                  <c:v>2996</c:v>
                </c:pt>
                <c:pt idx="99">
                  <c:v>2997</c:v>
                </c:pt>
                <c:pt idx="100">
                  <c:v>2998</c:v>
                </c:pt>
                <c:pt idx="101">
                  <c:v>2999</c:v>
                </c:pt>
                <c:pt idx="102">
                  <c:v>3000</c:v>
                </c:pt>
                <c:pt idx="103">
                  <c:v>3001</c:v>
                </c:pt>
                <c:pt idx="104">
                  <c:v>3002</c:v>
                </c:pt>
                <c:pt idx="105">
                  <c:v>3003</c:v>
                </c:pt>
                <c:pt idx="106">
                  <c:v>3004</c:v>
                </c:pt>
                <c:pt idx="107">
                  <c:v>3005</c:v>
                </c:pt>
                <c:pt idx="108">
                  <c:v>3006</c:v>
                </c:pt>
                <c:pt idx="109">
                  <c:v>3007</c:v>
                </c:pt>
                <c:pt idx="110">
                  <c:v>3008</c:v>
                </c:pt>
                <c:pt idx="111">
                  <c:v>3009</c:v>
                </c:pt>
                <c:pt idx="112">
                  <c:v>3010</c:v>
                </c:pt>
                <c:pt idx="113">
                  <c:v>3011</c:v>
                </c:pt>
                <c:pt idx="114">
                  <c:v>3012</c:v>
                </c:pt>
                <c:pt idx="115">
                  <c:v>3013</c:v>
                </c:pt>
                <c:pt idx="116">
                  <c:v>3014</c:v>
                </c:pt>
                <c:pt idx="117">
                  <c:v>3015</c:v>
                </c:pt>
                <c:pt idx="118">
                  <c:v>3016</c:v>
                </c:pt>
                <c:pt idx="119">
                  <c:v>3017</c:v>
                </c:pt>
                <c:pt idx="120">
                  <c:v>3018</c:v>
                </c:pt>
                <c:pt idx="121">
                  <c:v>3019</c:v>
                </c:pt>
                <c:pt idx="122">
                  <c:v>3020</c:v>
                </c:pt>
                <c:pt idx="123">
                  <c:v>3021</c:v>
                </c:pt>
                <c:pt idx="124">
                  <c:v>3022</c:v>
                </c:pt>
                <c:pt idx="125">
                  <c:v>3023</c:v>
                </c:pt>
                <c:pt idx="126">
                  <c:v>3024</c:v>
                </c:pt>
                <c:pt idx="127">
                  <c:v>3025</c:v>
                </c:pt>
                <c:pt idx="128">
                  <c:v>3026</c:v>
                </c:pt>
                <c:pt idx="129">
                  <c:v>3027</c:v>
                </c:pt>
                <c:pt idx="130">
                  <c:v>3028</c:v>
                </c:pt>
                <c:pt idx="131">
                  <c:v>3029</c:v>
                </c:pt>
                <c:pt idx="132">
                  <c:v>3030</c:v>
                </c:pt>
                <c:pt idx="133">
                  <c:v>3031</c:v>
                </c:pt>
                <c:pt idx="134">
                  <c:v>3032</c:v>
                </c:pt>
                <c:pt idx="135">
                  <c:v>3033</c:v>
                </c:pt>
                <c:pt idx="136">
                  <c:v>3034</c:v>
                </c:pt>
                <c:pt idx="137">
                  <c:v>3035</c:v>
                </c:pt>
                <c:pt idx="138">
                  <c:v>3036</c:v>
                </c:pt>
                <c:pt idx="139">
                  <c:v>3037</c:v>
                </c:pt>
                <c:pt idx="140">
                  <c:v>3038</c:v>
                </c:pt>
                <c:pt idx="141">
                  <c:v>3039</c:v>
                </c:pt>
                <c:pt idx="142">
                  <c:v>3040</c:v>
                </c:pt>
                <c:pt idx="143">
                  <c:v>3041</c:v>
                </c:pt>
                <c:pt idx="144">
                  <c:v>3042</c:v>
                </c:pt>
                <c:pt idx="145">
                  <c:v>3043</c:v>
                </c:pt>
                <c:pt idx="146">
                  <c:v>3044</c:v>
                </c:pt>
                <c:pt idx="147">
                  <c:v>3045</c:v>
                </c:pt>
                <c:pt idx="148">
                  <c:v>3046</c:v>
                </c:pt>
                <c:pt idx="149">
                  <c:v>3047</c:v>
                </c:pt>
                <c:pt idx="150">
                  <c:v>3048</c:v>
                </c:pt>
                <c:pt idx="151">
                  <c:v>3049</c:v>
                </c:pt>
                <c:pt idx="152">
                  <c:v>3050</c:v>
                </c:pt>
                <c:pt idx="153">
                  <c:v>3051</c:v>
                </c:pt>
                <c:pt idx="154">
                  <c:v>3052</c:v>
                </c:pt>
                <c:pt idx="155">
                  <c:v>3053</c:v>
                </c:pt>
                <c:pt idx="156">
                  <c:v>3054</c:v>
                </c:pt>
                <c:pt idx="157">
                  <c:v>3055</c:v>
                </c:pt>
                <c:pt idx="158">
                  <c:v>3056</c:v>
                </c:pt>
                <c:pt idx="159">
                  <c:v>3057</c:v>
                </c:pt>
              </c:numCache>
            </c:numRef>
          </c:xVal>
          <c:yVal>
            <c:numRef>
              <c:f>Graph!$C$2900:$C$3057</c:f>
              <c:numCache>
                <c:formatCode>General</c:formatCode>
                <c:ptCount val="1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C0-4DFF-91D4-39120BF27513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Graph!$A$2899:$A$3058</c:f>
              <c:numCache>
                <c:formatCode>General</c:formatCode>
                <c:ptCount val="160"/>
                <c:pt idx="0">
                  <c:v>2898</c:v>
                </c:pt>
                <c:pt idx="1">
                  <c:v>2899</c:v>
                </c:pt>
                <c:pt idx="2">
                  <c:v>2900</c:v>
                </c:pt>
                <c:pt idx="3">
                  <c:v>2901</c:v>
                </c:pt>
                <c:pt idx="4">
                  <c:v>2902</c:v>
                </c:pt>
                <c:pt idx="5">
                  <c:v>2903</c:v>
                </c:pt>
                <c:pt idx="6">
                  <c:v>2904</c:v>
                </c:pt>
                <c:pt idx="7">
                  <c:v>2905</c:v>
                </c:pt>
                <c:pt idx="8">
                  <c:v>2906</c:v>
                </c:pt>
                <c:pt idx="9">
                  <c:v>2907</c:v>
                </c:pt>
                <c:pt idx="10">
                  <c:v>2908</c:v>
                </c:pt>
                <c:pt idx="11">
                  <c:v>2909</c:v>
                </c:pt>
                <c:pt idx="12">
                  <c:v>2910</c:v>
                </c:pt>
                <c:pt idx="13">
                  <c:v>2911</c:v>
                </c:pt>
                <c:pt idx="14">
                  <c:v>2912</c:v>
                </c:pt>
                <c:pt idx="15">
                  <c:v>2913</c:v>
                </c:pt>
                <c:pt idx="16">
                  <c:v>2914</c:v>
                </c:pt>
                <c:pt idx="17">
                  <c:v>2915</c:v>
                </c:pt>
                <c:pt idx="18">
                  <c:v>2916</c:v>
                </c:pt>
                <c:pt idx="19">
                  <c:v>2917</c:v>
                </c:pt>
                <c:pt idx="20">
                  <c:v>2918</c:v>
                </c:pt>
                <c:pt idx="21">
                  <c:v>2919</c:v>
                </c:pt>
                <c:pt idx="22">
                  <c:v>2920</c:v>
                </c:pt>
                <c:pt idx="23">
                  <c:v>2921</c:v>
                </c:pt>
                <c:pt idx="24">
                  <c:v>2922</c:v>
                </c:pt>
                <c:pt idx="25">
                  <c:v>2923</c:v>
                </c:pt>
                <c:pt idx="26">
                  <c:v>2924</c:v>
                </c:pt>
                <c:pt idx="27">
                  <c:v>2925</c:v>
                </c:pt>
                <c:pt idx="28">
                  <c:v>2926</c:v>
                </c:pt>
                <c:pt idx="29">
                  <c:v>2927</c:v>
                </c:pt>
                <c:pt idx="30">
                  <c:v>2928</c:v>
                </c:pt>
                <c:pt idx="31">
                  <c:v>2929</c:v>
                </c:pt>
                <c:pt idx="32">
                  <c:v>2930</c:v>
                </c:pt>
                <c:pt idx="33">
                  <c:v>2931</c:v>
                </c:pt>
                <c:pt idx="34">
                  <c:v>2932</c:v>
                </c:pt>
                <c:pt idx="35">
                  <c:v>2933</c:v>
                </c:pt>
                <c:pt idx="36">
                  <c:v>2934</c:v>
                </c:pt>
                <c:pt idx="37">
                  <c:v>2935</c:v>
                </c:pt>
                <c:pt idx="38">
                  <c:v>2936</c:v>
                </c:pt>
                <c:pt idx="39">
                  <c:v>2937</c:v>
                </c:pt>
                <c:pt idx="40">
                  <c:v>2938</c:v>
                </c:pt>
                <c:pt idx="41">
                  <c:v>2939</c:v>
                </c:pt>
                <c:pt idx="42">
                  <c:v>2940</c:v>
                </c:pt>
                <c:pt idx="43">
                  <c:v>2941</c:v>
                </c:pt>
                <c:pt idx="44">
                  <c:v>2942</c:v>
                </c:pt>
                <c:pt idx="45">
                  <c:v>2943</c:v>
                </c:pt>
                <c:pt idx="46">
                  <c:v>2944</c:v>
                </c:pt>
                <c:pt idx="47">
                  <c:v>2945</c:v>
                </c:pt>
                <c:pt idx="48">
                  <c:v>2946</c:v>
                </c:pt>
                <c:pt idx="49">
                  <c:v>2947</c:v>
                </c:pt>
                <c:pt idx="50">
                  <c:v>2948</c:v>
                </c:pt>
                <c:pt idx="51">
                  <c:v>2949</c:v>
                </c:pt>
                <c:pt idx="52">
                  <c:v>2950</c:v>
                </c:pt>
                <c:pt idx="53">
                  <c:v>2951</c:v>
                </c:pt>
                <c:pt idx="54">
                  <c:v>2952</c:v>
                </c:pt>
                <c:pt idx="55">
                  <c:v>2953</c:v>
                </c:pt>
                <c:pt idx="56">
                  <c:v>2954</c:v>
                </c:pt>
                <c:pt idx="57">
                  <c:v>2955</c:v>
                </c:pt>
                <c:pt idx="58">
                  <c:v>2956</c:v>
                </c:pt>
                <c:pt idx="59">
                  <c:v>2957</c:v>
                </c:pt>
                <c:pt idx="60">
                  <c:v>2958</c:v>
                </c:pt>
                <c:pt idx="61">
                  <c:v>2959</c:v>
                </c:pt>
                <c:pt idx="62">
                  <c:v>2960</c:v>
                </c:pt>
                <c:pt idx="63">
                  <c:v>2961</c:v>
                </c:pt>
                <c:pt idx="64">
                  <c:v>2962</c:v>
                </c:pt>
                <c:pt idx="65">
                  <c:v>2963</c:v>
                </c:pt>
                <c:pt idx="66">
                  <c:v>2964</c:v>
                </c:pt>
                <c:pt idx="67">
                  <c:v>2965</c:v>
                </c:pt>
                <c:pt idx="68">
                  <c:v>2966</c:v>
                </c:pt>
                <c:pt idx="69">
                  <c:v>2967</c:v>
                </c:pt>
                <c:pt idx="70">
                  <c:v>2968</c:v>
                </c:pt>
                <c:pt idx="71">
                  <c:v>2969</c:v>
                </c:pt>
                <c:pt idx="72">
                  <c:v>2970</c:v>
                </c:pt>
                <c:pt idx="73">
                  <c:v>2971</c:v>
                </c:pt>
                <c:pt idx="74">
                  <c:v>2972</c:v>
                </c:pt>
                <c:pt idx="75">
                  <c:v>2973</c:v>
                </c:pt>
                <c:pt idx="76">
                  <c:v>2974</c:v>
                </c:pt>
                <c:pt idx="77">
                  <c:v>2975</c:v>
                </c:pt>
                <c:pt idx="78">
                  <c:v>2976</c:v>
                </c:pt>
                <c:pt idx="79">
                  <c:v>2977</c:v>
                </c:pt>
                <c:pt idx="80">
                  <c:v>2978</c:v>
                </c:pt>
                <c:pt idx="81">
                  <c:v>2979</c:v>
                </c:pt>
                <c:pt idx="82">
                  <c:v>2980</c:v>
                </c:pt>
                <c:pt idx="83">
                  <c:v>2981</c:v>
                </c:pt>
                <c:pt idx="84">
                  <c:v>2982</c:v>
                </c:pt>
                <c:pt idx="85">
                  <c:v>2983</c:v>
                </c:pt>
                <c:pt idx="86">
                  <c:v>2984</c:v>
                </c:pt>
                <c:pt idx="87">
                  <c:v>2985</c:v>
                </c:pt>
                <c:pt idx="88">
                  <c:v>2986</c:v>
                </c:pt>
                <c:pt idx="89">
                  <c:v>2987</c:v>
                </c:pt>
                <c:pt idx="90">
                  <c:v>2988</c:v>
                </c:pt>
                <c:pt idx="91">
                  <c:v>2989</c:v>
                </c:pt>
                <c:pt idx="92">
                  <c:v>2990</c:v>
                </c:pt>
                <c:pt idx="93">
                  <c:v>2991</c:v>
                </c:pt>
                <c:pt idx="94">
                  <c:v>2992</c:v>
                </c:pt>
                <c:pt idx="95">
                  <c:v>2993</c:v>
                </c:pt>
                <c:pt idx="96">
                  <c:v>2994</c:v>
                </c:pt>
                <c:pt idx="97">
                  <c:v>2995</c:v>
                </c:pt>
                <c:pt idx="98">
                  <c:v>2996</c:v>
                </c:pt>
                <c:pt idx="99">
                  <c:v>2997</c:v>
                </c:pt>
                <c:pt idx="100">
                  <c:v>2998</c:v>
                </c:pt>
                <c:pt idx="101">
                  <c:v>2999</c:v>
                </c:pt>
                <c:pt idx="102">
                  <c:v>3000</c:v>
                </c:pt>
                <c:pt idx="103">
                  <c:v>3001</c:v>
                </c:pt>
                <c:pt idx="104">
                  <c:v>3002</c:v>
                </c:pt>
                <c:pt idx="105">
                  <c:v>3003</c:v>
                </c:pt>
                <c:pt idx="106">
                  <c:v>3004</c:v>
                </c:pt>
                <c:pt idx="107">
                  <c:v>3005</c:v>
                </c:pt>
                <c:pt idx="108">
                  <c:v>3006</c:v>
                </c:pt>
                <c:pt idx="109">
                  <c:v>3007</c:v>
                </c:pt>
                <c:pt idx="110">
                  <c:v>3008</c:v>
                </c:pt>
                <c:pt idx="111">
                  <c:v>3009</c:v>
                </c:pt>
                <c:pt idx="112">
                  <c:v>3010</c:v>
                </c:pt>
                <c:pt idx="113">
                  <c:v>3011</c:v>
                </c:pt>
                <c:pt idx="114">
                  <c:v>3012</c:v>
                </c:pt>
                <c:pt idx="115">
                  <c:v>3013</c:v>
                </c:pt>
                <c:pt idx="116">
                  <c:v>3014</c:v>
                </c:pt>
                <c:pt idx="117">
                  <c:v>3015</c:v>
                </c:pt>
                <c:pt idx="118">
                  <c:v>3016</c:v>
                </c:pt>
                <c:pt idx="119">
                  <c:v>3017</c:v>
                </c:pt>
                <c:pt idx="120">
                  <c:v>3018</c:v>
                </c:pt>
                <c:pt idx="121">
                  <c:v>3019</c:v>
                </c:pt>
                <c:pt idx="122">
                  <c:v>3020</c:v>
                </c:pt>
                <c:pt idx="123">
                  <c:v>3021</c:v>
                </c:pt>
                <c:pt idx="124">
                  <c:v>3022</c:v>
                </c:pt>
                <c:pt idx="125">
                  <c:v>3023</c:v>
                </c:pt>
                <c:pt idx="126">
                  <c:v>3024</c:v>
                </c:pt>
                <c:pt idx="127">
                  <c:v>3025</c:v>
                </c:pt>
                <c:pt idx="128">
                  <c:v>3026</c:v>
                </c:pt>
                <c:pt idx="129">
                  <c:v>3027</c:v>
                </c:pt>
                <c:pt idx="130">
                  <c:v>3028</c:v>
                </c:pt>
                <c:pt idx="131">
                  <c:v>3029</c:v>
                </c:pt>
                <c:pt idx="132">
                  <c:v>3030</c:v>
                </c:pt>
                <c:pt idx="133">
                  <c:v>3031</c:v>
                </c:pt>
                <c:pt idx="134">
                  <c:v>3032</c:v>
                </c:pt>
                <c:pt idx="135">
                  <c:v>3033</c:v>
                </c:pt>
                <c:pt idx="136">
                  <c:v>3034</c:v>
                </c:pt>
                <c:pt idx="137">
                  <c:v>3035</c:v>
                </c:pt>
                <c:pt idx="138">
                  <c:v>3036</c:v>
                </c:pt>
                <c:pt idx="139">
                  <c:v>3037</c:v>
                </c:pt>
                <c:pt idx="140">
                  <c:v>3038</c:v>
                </c:pt>
                <c:pt idx="141">
                  <c:v>3039</c:v>
                </c:pt>
                <c:pt idx="142">
                  <c:v>3040</c:v>
                </c:pt>
                <c:pt idx="143">
                  <c:v>3041</c:v>
                </c:pt>
                <c:pt idx="144">
                  <c:v>3042</c:v>
                </c:pt>
                <c:pt idx="145">
                  <c:v>3043</c:v>
                </c:pt>
                <c:pt idx="146">
                  <c:v>3044</c:v>
                </c:pt>
                <c:pt idx="147">
                  <c:v>3045</c:v>
                </c:pt>
                <c:pt idx="148">
                  <c:v>3046</c:v>
                </c:pt>
                <c:pt idx="149">
                  <c:v>3047</c:v>
                </c:pt>
                <c:pt idx="150">
                  <c:v>3048</c:v>
                </c:pt>
                <c:pt idx="151">
                  <c:v>3049</c:v>
                </c:pt>
                <c:pt idx="152">
                  <c:v>3050</c:v>
                </c:pt>
                <c:pt idx="153">
                  <c:v>3051</c:v>
                </c:pt>
                <c:pt idx="154">
                  <c:v>3052</c:v>
                </c:pt>
                <c:pt idx="155">
                  <c:v>3053</c:v>
                </c:pt>
                <c:pt idx="156">
                  <c:v>3054</c:v>
                </c:pt>
                <c:pt idx="157">
                  <c:v>3055</c:v>
                </c:pt>
                <c:pt idx="158">
                  <c:v>3056</c:v>
                </c:pt>
                <c:pt idx="159">
                  <c:v>3057</c:v>
                </c:pt>
              </c:numCache>
            </c:numRef>
          </c:xVal>
          <c:yVal>
            <c:numRef>
              <c:f>Graph!$E$2900:$E$3057</c:f>
              <c:numCache>
                <c:formatCode>General</c:formatCode>
                <c:ptCount val="158"/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C0-4DFF-91D4-39120BF27513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Graph!$A$2899:$A$3058</c:f>
              <c:numCache>
                <c:formatCode>General</c:formatCode>
                <c:ptCount val="160"/>
                <c:pt idx="0">
                  <c:v>2898</c:v>
                </c:pt>
                <c:pt idx="1">
                  <c:v>2899</c:v>
                </c:pt>
                <c:pt idx="2">
                  <c:v>2900</c:v>
                </c:pt>
                <c:pt idx="3">
                  <c:v>2901</c:v>
                </c:pt>
                <c:pt idx="4">
                  <c:v>2902</c:v>
                </c:pt>
                <c:pt idx="5">
                  <c:v>2903</c:v>
                </c:pt>
                <c:pt idx="6">
                  <c:v>2904</c:v>
                </c:pt>
                <c:pt idx="7">
                  <c:v>2905</c:v>
                </c:pt>
                <c:pt idx="8">
                  <c:v>2906</c:v>
                </c:pt>
                <c:pt idx="9">
                  <c:v>2907</c:v>
                </c:pt>
                <c:pt idx="10">
                  <c:v>2908</c:v>
                </c:pt>
                <c:pt idx="11">
                  <c:v>2909</c:v>
                </c:pt>
                <c:pt idx="12">
                  <c:v>2910</c:v>
                </c:pt>
                <c:pt idx="13">
                  <c:v>2911</c:v>
                </c:pt>
                <c:pt idx="14">
                  <c:v>2912</c:v>
                </c:pt>
                <c:pt idx="15">
                  <c:v>2913</c:v>
                </c:pt>
                <c:pt idx="16">
                  <c:v>2914</c:v>
                </c:pt>
                <c:pt idx="17">
                  <c:v>2915</c:v>
                </c:pt>
                <c:pt idx="18">
                  <c:v>2916</c:v>
                </c:pt>
                <c:pt idx="19">
                  <c:v>2917</c:v>
                </c:pt>
                <c:pt idx="20">
                  <c:v>2918</c:v>
                </c:pt>
                <c:pt idx="21">
                  <c:v>2919</c:v>
                </c:pt>
                <c:pt idx="22">
                  <c:v>2920</c:v>
                </c:pt>
                <c:pt idx="23">
                  <c:v>2921</c:v>
                </c:pt>
                <c:pt idx="24">
                  <c:v>2922</c:v>
                </c:pt>
                <c:pt idx="25">
                  <c:v>2923</c:v>
                </c:pt>
                <c:pt idx="26">
                  <c:v>2924</c:v>
                </c:pt>
                <c:pt idx="27">
                  <c:v>2925</c:v>
                </c:pt>
                <c:pt idx="28">
                  <c:v>2926</c:v>
                </c:pt>
                <c:pt idx="29">
                  <c:v>2927</c:v>
                </c:pt>
                <c:pt idx="30">
                  <c:v>2928</c:v>
                </c:pt>
                <c:pt idx="31">
                  <c:v>2929</c:v>
                </c:pt>
                <c:pt idx="32">
                  <c:v>2930</c:v>
                </c:pt>
                <c:pt idx="33">
                  <c:v>2931</c:v>
                </c:pt>
                <c:pt idx="34">
                  <c:v>2932</c:v>
                </c:pt>
                <c:pt idx="35">
                  <c:v>2933</c:v>
                </c:pt>
                <c:pt idx="36">
                  <c:v>2934</c:v>
                </c:pt>
                <c:pt idx="37">
                  <c:v>2935</c:v>
                </c:pt>
                <c:pt idx="38">
                  <c:v>2936</c:v>
                </c:pt>
                <c:pt idx="39">
                  <c:v>2937</c:v>
                </c:pt>
                <c:pt idx="40">
                  <c:v>2938</c:v>
                </c:pt>
                <c:pt idx="41">
                  <c:v>2939</c:v>
                </c:pt>
                <c:pt idx="42">
                  <c:v>2940</c:v>
                </c:pt>
                <c:pt idx="43">
                  <c:v>2941</c:v>
                </c:pt>
                <c:pt idx="44">
                  <c:v>2942</c:v>
                </c:pt>
                <c:pt idx="45">
                  <c:v>2943</c:v>
                </c:pt>
                <c:pt idx="46">
                  <c:v>2944</c:v>
                </c:pt>
                <c:pt idx="47">
                  <c:v>2945</c:v>
                </c:pt>
                <c:pt idx="48">
                  <c:v>2946</c:v>
                </c:pt>
                <c:pt idx="49">
                  <c:v>2947</c:v>
                </c:pt>
                <c:pt idx="50">
                  <c:v>2948</c:v>
                </c:pt>
                <c:pt idx="51">
                  <c:v>2949</c:v>
                </c:pt>
                <c:pt idx="52">
                  <c:v>2950</c:v>
                </c:pt>
                <c:pt idx="53">
                  <c:v>2951</c:v>
                </c:pt>
                <c:pt idx="54">
                  <c:v>2952</c:v>
                </c:pt>
                <c:pt idx="55">
                  <c:v>2953</c:v>
                </c:pt>
                <c:pt idx="56">
                  <c:v>2954</c:v>
                </c:pt>
                <c:pt idx="57">
                  <c:v>2955</c:v>
                </c:pt>
                <c:pt idx="58">
                  <c:v>2956</c:v>
                </c:pt>
                <c:pt idx="59">
                  <c:v>2957</c:v>
                </c:pt>
                <c:pt idx="60">
                  <c:v>2958</c:v>
                </c:pt>
                <c:pt idx="61">
                  <c:v>2959</c:v>
                </c:pt>
                <c:pt idx="62">
                  <c:v>2960</c:v>
                </c:pt>
                <c:pt idx="63">
                  <c:v>2961</c:v>
                </c:pt>
                <c:pt idx="64">
                  <c:v>2962</c:v>
                </c:pt>
                <c:pt idx="65">
                  <c:v>2963</c:v>
                </c:pt>
                <c:pt idx="66">
                  <c:v>2964</c:v>
                </c:pt>
                <c:pt idx="67">
                  <c:v>2965</c:v>
                </c:pt>
                <c:pt idx="68">
                  <c:v>2966</c:v>
                </c:pt>
                <c:pt idx="69">
                  <c:v>2967</c:v>
                </c:pt>
                <c:pt idx="70">
                  <c:v>2968</c:v>
                </c:pt>
                <c:pt idx="71">
                  <c:v>2969</c:v>
                </c:pt>
                <c:pt idx="72">
                  <c:v>2970</c:v>
                </c:pt>
                <c:pt idx="73">
                  <c:v>2971</c:v>
                </c:pt>
                <c:pt idx="74">
                  <c:v>2972</c:v>
                </c:pt>
                <c:pt idx="75">
                  <c:v>2973</c:v>
                </c:pt>
                <c:pt idx="76">
                  <c:v>2974</c:v>
                </c:pt>
                <c:pt idx="77">
                  <c:v>2975</c:v>
                </c:pt>
                <c:pt idx="78">
                  <c:v>2976</c:v>
                </c:pt>
                <c:pt idx="79">
                  <c:v>2977</c:v>
                </c:pt>
                <c:pt idx="80">
                  <c:v>2978</c:v>
                </c:pt>
                <c:pt idx="81">
                  <c:v>2979</c:v>
                </c:pt>
                <c:pt idx="82">
                  <c:v>2980</c:v>
                </c:pt>
                <c:pt idx="83">
                  <c:v>2981</c:v>
                </c:pt>
                <c:pt idx="84">
                  <c:v>2982</c:v>
                </c:pt>
                <c:pt idx="85">
                  <c:v>2983</c:v>
                </c:pt>
                <c:pt idx="86">
                  <c:v>2984</c:v>
                </c:pt>
                <c:pt idx="87">
                  <c:v>2985</c:v>
                </c:pt>
                <c:pt idx="88">
                  <c:v>2986</c:v>
                </c:pt>
                <c:pt idx="89">
                  <c:v>2987</c:v>
                </c:pt>
                <c:pt idx="90">
                  <c:v>2988</c:v>
                </c:pt>
                <c:pt idx="91">
                  <c:v>2989</c:v>
                </c:pt>
                <c:pt idx="92">
                  <c:v>2990</c:v>
                </c:pt>
                <c:pt idx="93">
                  <c:v>2991</c:v>
                </c:pt>
                <c:pt idx="94">
                  <c:v>2992</c:v>
                </c:pt>
                <c:pt idx="95">
                  <c:v>2993</c:v>
                </c:pt>
                <c:pt idx="96">
                  <c:v>2994</c:v>
                </c:pt>
                <c:pt idx="97">
                  <c:v>2995</c:v>
                </c:pt>
                <c:pt idx="98">
                  <c:v>2996</c:v>
                </c:pt>
                <c:pt idx="99">
                  <c:v>2997</c:v>
                </c:pt>
                <c:pt idx="100">
                  <c:v>2998</c:v>
                </c:pt>
                <c:pt idx="101">
                  <c:v>2999</c:v>
                </c:pt>
                <c:pt idx="102">
                  <c:v>3000</c:v>
                </c:pt>
                <c:pt idx="103">
                  <c:v>3001</c:v>
                </c:pt>
                <c:pt idx="104">
                  <c:v>3002</c:v>
                </c:pt>
                <c:pt idx="105">
                  <c:v>3003</c:v>
                </c:pt>
                <c:pt idx="106">
                  <c:v>3004</c:v>
                </c:pt>
                <c:pt idx="107">
                  <c:v>3005</c:v>
                </c:pt>
                <c:pt idx="108">
                  <c:v>3006</c:v>
                </c:pt>
                <c:pt idx="109">
                  <c:v>3007</c:v>
                </c:pt>
                <c:pt idx="110">
                  <c:v>3008</c:v>
                </c:pt>
                <c:pt idx="111">
                  <c:v>3009</c:v>
                </c:pt>
                <c:pt idx="112">
                  <c:v>3010</c:v>
                </c:pt>
                <c:pt idx="113">
                  <c:v>3011</c:v>
                </c:pt>
                <c:pt idx="114">
                  <c:v>3012</c:v>
                </c:pt>
                <c:pt idx="115">
                  <c:v>3013</c:v>
                </c:pt>
                <c:pt idx="116">
                  <c:v>3014</c:v>
                </c:pt>
                <c:pt idx="117">
                  <c:v>3015</c:v>
                </c:pt>
                <c:pt idx="118">
                  <c:v>3016</c:v>
                </c:pt>
                <c:pt idx="119">
                  <c:v>3017</c:v>
                </c:pt>
                <c:pt idx="120">
                  <c:v>3018</c:v>
                </c:pt>
                <c:pt idx="121">
                  <c:v>3019</c:v>
                </c:pt>
                <c:pt idx="122">
                  <c:v>3020</c:v>
                </c:pt>
                <c:pt idx="123">
                  <c:v>3021</c:v>
                </c:pt>
                <c:pt idx="124">
                  <c:v>3022</c:v>
                </c:pt>
                <c:pt idx="125">
                  <c:v>3023</c:v>
                </c:pt>
                <c:pt idx="126">
                  <c:v>3024</c:v>
                </c:pt>
                <c:pt idx="127">
                  <c:v>3025</c:v>
                </c:pt>
                <c:pt idx="128">
                  <c:v>3026</c:v>
                </c:pt>
                <c:pt idx="129">
                  <c:v>3027</c:v>
                </c:pt>
                <c:pt idx="130">
                  <c:v>3028</c:v>
                </c:pt>
                <c:pt idx="131">
                  <c:v>3029</c:v>
                </c:pt>
                <c:pt idx="132">
                  <c:v>3030</c:v>
                </c:pt>
                <c:pt idx="133">
                  <c:v>3031</c:v>
                </c:pt>
                <c:pt idx="134">
                  <c:v>3032</c:v>
                </c:pt>
                <c:pt idx="135">
                  <c:v>3033</c:v>
                </c:pt>
                <c:pt idx="136">
                  <c:v>3034</c:v>
                </c:pt>
                <c:pt idx="137">
                  <c:v>3035</c:v>
                </c:pt>
                <c:pt idx="138">
                  <c:v>3036</c:v>
                </c:pt>
                <c:pt idx="139">
                  <c:v>3037</c:v>
                </c:pt>
                <c:pt idx="140">
                  <c:v>3038</c:v>
                </c:pt>
                <c:pt idx="141">
                  <c:v>3039</c:v>
                </c:pt>
                <c:pt idx="142">
                  <c:v>3040</c:v>
                </c:pt>
                <c:pt idx="143">
                  <c:v>3041</c:v>
                </c:pt>
                <c:pt idx="144">
                  <c:v>3042</c:v>
                </c:pt>
                <c:pt idx="145">
                  <c:v>3043</c:v>
                </c:pt>
                <c:pt idx="146">
                  <c:v>3044</c:v>
                </c:pt>
                <c:pt idx="147">
                  <c:v>3045</c:v>
                </c:pt>
                <c:pt idx="148">
                  <c:v>3046</c:v>
                </c:pt>
                <c:pt idx="149">
                  <c:v>3047</c:v>
                </c:pt>
                <c:pt idx="150">
                  <c:v>3048</c:v>
                </c:pt>
                <c:pt idx="151">
                  <c:v>3049</c:v>
                </c:pt>
                <c:pt idx="152">
                  <c:v>3050</c:v>
                </c:pt>
                <c:pt idx="153">
                  <c:v>3051</c:v>
                </c:pt>
                <c:pt idx="154">
                  <c:v>3052</c:v>
                </c:pt>
                <c:pt idx="155">
                  <c:v>3053</c:v>
                </c:pt>
                <c:pt idx="156">
                  <c:v>3054</c:v>
                </c:pt>
                <c:pt idx="157">
                  <c:v>3055</c:v>
                </c:pt>
                <c:pt idx="158">
                  <c:v>3056</c:v>
                </c:pt>
                <c:pt idx="159">
                  <c:v>3057</c:v>
                </c:pt>
              </c:numCache>
            </c:numRef>
          </c:xVal>
          <c:yVal>
            <c:numRef>
              <c:f>Graph!$G$2900:$G$3057</c:f>
              <c:numCache>
                <c:formatCode>General</c:formatCode>
                <c:ptCount val="15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C0-4DFF-91D4-39120BF27513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Graph!$A$2899:$A$3058</c:f>
              <c:numCache>
                <c:formatCode>General</c:formatCode>
                <c:ptCount val="160"/>
                <c:pt idx="0">
                  <c:v>2898</c:v>
                </c:pt>
                <c:pt idx="1">
                  <c:v>2899</c:v>
                </c:pt>
                <c:pt idx="2">
                  <c:v>2900</c:v>
                </c:pt>
                <c:pt idx="3">
                  <c:v>2901</c:v>
                </c:pt>
                <c:pt idx="4">
                  <c:v>2902</c:v>
                </c:pt>
                <c:pt idx="5">
                  <c:v>2903</c:v>
                </c:pt>
                <c:pt idx="6">
                  <c:v>2904</c:v>
                </c:pt>
                <c:pt idx="7">
                  <c:v>2905</c:v>
                </c:pt>
                <c:pt idx="8">
                  <c:v>2906</c:v>
                </c:pt>
                <c:pt idx="9">
                  <c:v>2907</c:v>
                </c:pt>
                <c:pt idx="10">
                  <c:v>2908</c:v>
                </c:pt>
                <c:pt idx="11">
                  <c:v>2909</c:v>
                </c:pt>
                <c:pt idx="12">
                  <c:v>2910</c:v>
                </c:pt>
                <c:pt idx="13">
                  <c:v>2911</c:v>
                </c:pt>
                <c:pt idx="14">
                  <c:v>2912</c:v>
                </c:pt>
                <c:pt idx="15">
                  <c:v>2913</c:v>
                </c:pt>
                <c:pt idx="16">
                  <c:v>2914</c:v>
                </c:pt>
                <c:pt idx="17">
                  <c:v>2915</c:v>
                </c:pt>
                <c:pt idx="18">
                  <c:v>2916</c:v>
                </c:pt>
                <c:pt idx="19">
                  <c:v>2917</c:v>
                </c:pt>
                <c:pt idx="20">
                  <c:v>2918</c:v>
                </c:pt>
                <c:pt idx="21">
                  <c:v>2919</c:v>
                </c:pt>
                <c:pt idx="22">
                  <c:v>2920</c:v>
                </c:pt>
                <c:pt idx="23">
                  <c:v>2921</c:v>
                </c:pt>
                <c:pt idx="24">
                  <c:v>2922</c:v>
                </c:pt>
                <c:pt idx="25">
                  <c:v>2923</c:v>
                </c:pt>
                <c:pt idx="26">
                  <c:v>2924</c:v>
                </c:pt>
                <c:pt idx="27">
                  <c:v>2925</c:v>
                </c:pt>
                <c:pt idx="28">
                  <c:v>2926</c:v>
                </c:pt>
                <c:pt idx="29">
                  <c:v>2927</c:v>
                </c:pt>
                <c:pt idx="30">
                  <c:v>2928</c:v>
                </c:pt>
                <c:pt idx="31">
                  <c:v>2929</c:v>
                </c:pt>
                <c:pt idx="32">
                  <c:v>2930</c:v>
                </c:pt>
                <c:pt idx="33">
                  <c:v>2931</c:v>
                </c:pt>
                <c:pt idx="34">
                  <c:v>2932</c:v>
                </c:pt>
                <c:pt idx="35">
                  <c:v>2933</c:v>
                </c:pt>
                <c:pt idx="36">
                  <c:v>2934</c:v>
                </c:pt>
                <c:pt idx="37">
                  <c:v>2935</c:v>
                </c:pt>
                <c:pt idx="38">
                  <c:v>2936</c:v>
                </c:pt>
                <c:pt idx="39">
                  <c:v>2937</c:v>
                </c:pt>
                <c:pt idx="40">
                  <c:v>2938</c:v>
                </c:pt>
                <c:pt idx="41">
                  <c:v>2939</c:v>
                </c:pt>
                <c:pt idx="42">
                  <c:v>2940</c:v>
                </c:pt>
                <c:pt idx="43">
                  <c:v>2941</c:v>
                </c:pt>
                <c:pt idx="44">
                  <c:v>2942</c:v>
                </c:pt>
                <c:pt idx="45">
                  <c:v>2943</c:v>
                </c:pt>
                <c:pt idx="46">
                  <c:v>2944</c:v>
                </c:pt>
                <c:pt idx="47">
                  <c:v>2945</c:v>
                </c:pt>
                <c:pt idx="48">
                  <c:v>2946</c:v>
                </c:pt>
                <c:pt idx="49">
                  <c:v>2947</c:v>
                </c:pt>
                <c:pt idx="50">
                  <c:v>2948</c:v>
                </c:pt>
                <c:pt idx="51">
                  <c:v>2949</c:v>
                </c:pt>
                <c:pt idx="52">
                  <c:v>2950</c:v>
                </c:pt>
                <c:pt idx="53">
                  <c:v>2951</c:v>
                </c:pt>
                <c:pt idx="54">
                  <c:v>2952</c:v>
                </c:pt>
                <c:pt idx="55">
                  <c:v>2953</c:v>
                </c:pt>
                <c:pt idx="56">
                  <c:v>2954</c:v>
                </c:pt>
                <c:pt idx="57">
                  <c:v>2955</c:v>
                </c:pt>
                <c:pt idx="58">
                  <c:v>2956</c:v>
                </c:pt>
                <c:pt idx="59">
                  <c:v>2957</c:v>
                </c:pt>
                <c:pt idx="60">
                  <c:v>2958</c:v>
                </c:pt>
                <c:pt idx="61">
                  <c:v>2959</c:v>
                </c:pt>
                <c:pt idx="62">
                  <c:v>2960</c:v>
                </c:pt>
                <c:pt idx="63">
                  <c:v>2961</c:v>
                </c:pt>
                <c:pt idx="64">
                  <c:v>2962</c:v>
                </c:pt>
                <c:pt idx="65">
                  <c:v>2963</c:v>
                </c:pt>
                <c:pt idx="66">
                  <c:v>2964</c:v>
                </c:pt>
                <c:pt idx="67">
                  <c:v>2965</c:v>
                </c:pt>
                <c:pt idx="68">
                  <c:v>2966</c:v>
                </c:pt>
                <c:pt idx="69">
                  <c:v>2967</c:v>
                </c:pt>
                <c:pt idx="70">
                  <c:v>2968</c:v>
                </c:pt>
                <c:pt idx="71">
                  <c:v>2969</c:v>
                </c:pt>
                <c:pt idx="72">
                  <c:v>2970</c:v>
                </c:pt>
                <c:pt idx="73">
                  <c:v>2971</c:v>
                </c:pt>
                <c:pt idx="74">
                  <c:v>2972</c:v>
                </c:pt>
                <c:pt idx="75">
                  <c:v>2973</c:v>
                </c:pt>
                <c:pt idx="76">
                  <c:v>2974</c:v>
                </c:pt>
                <c:pt idx="77">
                  <c:v>2975</c:v>
                </c:pt>
                <c:pt idx="78">
                  <c:v>2976</c:v>
                </c:pt>
                <c:pt idx="79">
                  <c:v>2977</c:v>
                </c:pt>
                <c:pt idx="80">
                  <c:v>2978</c:v>
                </c:pt>
                <c:pt idx="81">
                  <c:v>2979</c:v>
                </c:pt>
                <c:pt idx="82">
                  <c:v>2980</c:v>
                </c:pt>
                <c:pt idx="83">
                  <c:v>2981</c:v>
                </c:pt>
                <c:pt idx="84">
                  <c:v>2982</c:v>
                </c:pt>
                <c:pt idx="85">
                  <c:v>2983</c:v>
                </c:pt>
                <c:pt idx="86">
                  <c:v>2984</c:v>
                </c:pt>
                <c:pt idx="87">
                  <c:v>2985</c:v>
                </c:pt>
                <c:pt idx="88">
                  <c:v>2986</c:v>
                </c:pt>
                <c:pt idx="89">
                  <c:v>2987</c:v>
                </c:pt>
                <c:pt idx="90">
                  <c:v>2988</c:v>
                </c:pt>
                <c:pt idx="91">
                  <c:v>2989</c:v>
                </c:pt>
                <c:pt idx="92">
                  <c:v>2990</c:v>
                </c:pt>
                <c:pt idx="93">
                  <c:v>2991</c:v>
                </c:pt>
                <c:pt idx="94">
                  <c:v>2992</c:v>
                </c:pt>
                <c:pt idx="95">
                  <c:v>2993</c:v>
                </c:pt>
                <c:pt idx="96">
                  <c:v>2994</c:v>
                </c:pt>
                <c:pt idx="97">
                  <c:v>2995</c:v>
                </c:pt>
                <c:pt idx="98">
                  <c:v>2996</c:v>
                </c:pt>
                <c:pt idx="99">
                  <c:v>2997</c:v>
                </c:pt>
                <c:pt idx="100">
                  <c:v>2998</c:v>
                </c:pt>
                <c:pt idx="101">
                  <c:v>2999</c:v>
                </c:pt>
                <c:pt idx="102">
                  <c:v>3000</c:v>
                </c:pt>
                <c:pt idx="103">
                  <c:v>3001</c:v>
                </c:pt>
                <c:pt idx="104">
                  <c:v>3002</c:v>
                </c:pt>
                <c:pt idx="105">
                  <c:v>3003</c:v>
                </c:pt>
                <c:pt idx="106">
                  <c:v>3004</c:v>
                </c:pt>
                <c:pt idx="107">
                  <c:v>3005</c:v>
                </c:pt>
                <c:pt idx="108">
                  <c:v>3006</c:v>
                </c:pt>
                <c:pt idx="109">
                  <c:v>3007</c:v>
                </c:pt>
                <c:pt idx="110">
                  <c:v>3008</c:v>
                </c:pt>
                <c:pt idx="111">
                  <c:v>3009</c:v>
                </c:pt>
                <c:pt idx="112">
                  <c:v>3010</c:v>
                </c:pt>
                <c:pt idx="113">
                  <c:v>3011</c:v>
                </c:pt>
                <c:pt idx="114">
                  <c:v>3012</c:v>
                </c:pt>
                <c:pt idx="115">
                  <c:v>3013</c:v>
                </c:pt>
                <c:pt idx="116">
                  <c:v>3014</c:v>
                </c:pt>
                <c:pt idx="117">
                  <c:v>3015</c:v>
                </c:pt>
                <c:pt idx="118">
                  <c:v>3016</c:v>
                </c:pt>
                <c:pt idx="119">
                  <c:v>3017</c:v>
                </c:pt>
                <c:pt idx="120">
                  <c:v>3018</c:v>
                </c:pt>
                <c:pt idx="121">
                  <c:v>3019</c:v>
                </c:pt>
                <c:pt idx="122">
                  <c:v>3020</c:v>
                </c:pt>
                <c:pt idx="123">
                  <c:v>3021</c:v>
                </c:pt>
                <c:pt idx="124">
                  <c:v>3022</c:v>
                </c:pt>
                <c:pt idx="125">
                  <c:v>3023</c:v>
                </c:pt>
                <c:pt idx="126">
                  <c:v>3024</c:v>
                </c:pt>
                <c:pt idx="127">
                  <c:v>3025</c:v>
                </c:pt>
                <c:pt idx="128">
                  <c:v>3026</c:v>
                </c:pt>
                <c:pt idx="129">
                  <c:v>3027</c:v>
                </c:pt>
                <c:pt idx="130">
                  <c:v>3028</c:v>
                </c:pt>
                <c:pt idx="131">
                  <c:v>3029</c:v>
                </c:pt>
                <c:pt idx="132">
                  <c:v>3030</c:v>
                </c:pt>
                <c:pt idx="133">
                  <c:v>3031</c:v>
                </c:pt>
                <c:pt idx="134">
                  <c:v>3032</c:v>
                </c:pt>
                <c:pt idx="135">
                  <c:v>3033</c:v>
                </c:pt>
                <c:pt idx="136">
                  <c:v>3034</c:v>
                </c:pt>
                <c:pt idx="137">
                  <c:v>3035</c:v>
                </c:pt>
                <c:pt idx="138">
                  <c:v>3036</c:v>
                </c:pt>
                <c:pt idx="139">
                  <c:v>3037</c:v>
                </c:pt>
                <c:pt idx="140">
                  <c:v>3038</c:v>
                </c:pt>
                <c:pt idx="141">
                  <c:v>3039</c:v>
                </c:pt>
                <c:pt idx="142">
                  <c:v>3040</c:v>
                </c:pt>
                <c:pt idx="143">
                  <c:v>3041</c:v>
                </c:pt>
                <c:pt idx="144">
                  <c:v>3042</c:v>
                </c:pt>
                <c:pt idx="145">
                  <c:v>3043</c:v>
                </c:pt>
                <c:pt idx="146">
                  <c:v>3044</c:v>
                </c:pt>
                <c:pt idx="147">
                  <c:v>3045</c:v>
                </c:pt>
                <c:pt idx="148">
                  <c:v>3046</c:v>
                </c:pt>
                <c:pt idx="149">
                  <c:v>3047</c:v>
                </c:pt>
                <c:pt idx="150">
                  <c:v>3048</c:v>
                </c:pt>
                <c:pt idx="151">
                  <c:v>3049</c:v>
                </c:pt>
                <c:pt idx="152">
                  <c:v>3050</c:v>
                </c:pt>
                <c:pt idx="153">
                  <c:v>3051</c:v>
                </c:pt>
                <c:pt idx="154">
                  <c:v>3052</c:v>
                </c:pt>
                <c:pt idx="155">
                  <c:v>3053</c:v>
                </c:pt>
                <c:pt idx="156">
                  <c:v>3054</c:v>
                </c:pt>
                <c:pt idx="157">
                  <c:v>3055</c:v>
                </c:pt>
                <c:pt idx="158">
                  <c:v>3056</c:v>
                </c:pt>
                <c:pt idx="159">
                  <c:v>3057</c:v>
                </c:pt>
              </c:numCache>
            </c:numRef>
          </c:xVal>
          <c:yVal>
            <c:numRef>
              <c:f>Graph!$H$2900:$H$3057</c:f>
              <c:numCache>
                <c:formatCode>General</c:formatCode>
                <c:ptCount val="15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C0-4DFF-91D4-39120BF27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350815"/>
        <c:axId val="1521351295"/>
      </c:scatterChart>
      <c:valAx>
        <c:axId val="1521350815"/>
        <c:scaling>
          <c:orientation val="minMax"/>
          <c:max val="3057"/>
          <c:min val="2898"/>
        </c:scaling>
        <c:delete val="0"/>
        <c:axPos val="b"/>
        <c:numFmt formatCode="General" sourceLinked="1"/>
        <c:majorTickMark val="out"/>
        <c:minorTickMark val="none"/>
        <c:tickLblPos val="nextTo"/>
        <c:crossAx val="1521351295"/>
        <c:crosses val="autoZero"/>
        <c:crossBetween val="midCat"/>
      </c:valAx>
      <c:valAx>
        <c:axId val="1521351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213508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Graph!$A$3060:$A$3341</c:f>
              <c:numCache>
                <c:formatCode>General</c:formatCode>
                <c:ptCount val="282"/>
                <c:pt idx="0">
                  <c:v>3059</c:v>
                </c:pt>
                <c:pt idx="1">
                  <c:v>3060</c:v>
                </c:pt>
                <c:pt idx="2">
                  <c:v>3061</c:v>
                </c:pt>
                <c:pt idx="3">
                  <c:v>3062</c:v>
                </c:pt>
                <c:pt idx="4">
                  <c:v>3063</c:v>
                </c:pt>
                <c:pt idx="5">
                  <c:v>3064</c:v>
                </c:pt>
                <c:pt idx="6">
                  <c:v>3065</c:v>
                </c:pt>
                <c:pt idx="7">
                  <c:v>3066</c:v>
                </c:pt>
                <c:pt idx="8">
                  <c:v>3067</c:v>
                </c:pt>
                <c:pt idx="9">
                  <c:v>3068</c:v>
                </c:pt>
                <c:pt idx="10">
                  <c:v>3069</c:v>
                </c:pt>
                <c:pt idx="11">
                  <c:v>3070</c:v>
                </c:pt>
                <c:pt idx="12">
                  <c:v>3071</c:v>
                </c:pt>
                <c:pt idx="13">
                  <c:v>3072</c:v>
                </c:pt>
                <c:pt idx="14">
                  <c:v>3073</c:v>
                </c:pt>
                <c:pt idx="15">
                  <c:v>3074</c:v>
                </c:pt>
                <c:pt idx="16">
                  <c:v>3075</c:v>
                </c:pt>
                <c:pt idx="17">
                  <c:v>3076</c:v>
                </c:pt>
                <c:pt idx="18">
                  <c:v>3077</c:v>
                </c:pt>
                <c:pt idx="19">
                  <c:v>3078</c:v>
                </c:pt>
                <c:pt idx="20">
                  <c:v>3079</c:v>
                </c:pt>
                <c:pt idx="21">
                  <c:v>3080</c:v>
                </c:pt>
                <c:pt idx="22">
                  <c:v>3081</c:v>
                </c:pt>
                <c:pt idx="23">
                  <c:v>3082</c:v>
                </c:pt>
                <c:pt idx="24">
                  <c:v>3083</c:v>
                </c:pt>
                <c:pt idx="25">
                  <c:v>3084</c:v>
                </c:pt>
                <c:pt idx="26">
                  <c:v>3085</c:v>
                </c:pt>
                <c:pt idx="27">
                  <c:v>3086</c:v>
                </c:pt>
                <c:pt idx="28">
                  <c:v>3087</c:v>
                </c:pt>
                <c:pt idx="29">
                  <c:v>3088</c:v>
                </c:pt>
                <c:pt idx="30">
                  <c:v>3089</c:v>
                </c:pt>
                <c:pt idx="31">
                  <c:v>3090</c:v>
                </c:pt>
                <c:pt idx="32">
                  <c:v>3091</c:v>
                </c:pt>
                <c:pt idx="33">
                  <c:v>3092</c:v>
                </c:pt>
                <c:pt idx="34">
                  <c:v>3093</c:v>
                </c:pt>
                <c:pt idx="35">
                  <c:v>3094</c:v>
                </c:pt>
                <c:pt idx="36">
                  <c:v>3095</c:v>
                </c:pt>
                <c:pt idx="37">
                  <c:v>3096</c:v>
                </c:pt>
                <c:pt idx="38">
                  <c:v>3097</c:v>
                </c:pt>
                <c:pt idx="39">
                  <c:v>3098</c:v>
                </c:pt>
                <c:pt idx="40">
                  <c:v>3099</c:v>
                </c:pt>
                <c:pt idx="41">
                  <c:v>3100</c:v>
                </c:pt>
                <c:pt idx="42">
                  <c:v>3101</c:v>
                </c:pt>
                <c:pt idx="43">
                  <c:v>3102</c:v>
                </c:pt>
                <c:pt idx="44">
                  <c:v>3103</c:v>
                </c:pt>
                <c:pt idx="45">
                  <c:v>3104</c:v>
                </c:pt>
                <c:pt idx="46">
                  <c:v>3105</c:v>
                </c:pt>
                <c:pt idx="47">
                  <c:v>3106</c:v>
                </c:pt>
                <c:pt idx="48">
                  <c:v>3107</c:v>
                </c:pt>
                <c:pt idx="49">
                  <c:v>3108</c:v>
                </c:pt>
                <c:pt idx="50">
                  <c:v>3109</c:v>
                </c:pt>
                <c:pt idx="51">
                  <c:v>3110</c:v>
                </c:pt>
                <c:pt idx="52">
                  <c:v>3111</c:v>
                </c:pt>
                <c:pt idx="53">
                  <c:v>3112</c:v>
                </c:pt>
                <c:pt idx="54">
                  <c:v>3113</c:v>
                </c:pt>
                <c:pt idx="55">
                  <c:v>3114</c:v>
                </c:pt>
                <c:pt idx="56">
                  <c:v>3115</c:v>
                </c:pt>
                <c:pt idx="57">
                  <c:v>3116</c:v>
                </c:pt>
                <c:pt idx="58">
                  <c:v>3117</c:v>
                </c:pt>
                <c:pt idx="59">
                  <c:v>3118</c:v>
                </c:pt>
                <c:pt idx="60">
                  <c:v>3119</c:v>
                </c:pt>
                <c:pt idx="61">
                  <c:v>3120</c:v>
                </c:pt>
                <c:pt idx="62">
                  <c:v>3121</c:v>
                </c:pt>
                <c:pt idx="63">
                  <c:v>3122</c:v>
                </c:pt>
                <c:pt idx="64">
                  <c:v>3123</c:v>
                </c:pt>
                <c:pt idx="65">
                  <c:v>3124</c:v>
                </c:pt>
                <c:pt idx="66">
                  <c:v>3125</c:v>
                </c:pt>
                <c:pt idx="67">
                  <c:v>3126</c:v>
                </c:pt>
                <c:pt idx="68">
                  <c:v>3127</c:v>
                </c:pt>
                <c:pt idx="69">
                  <c:v>3128</c:v>
                </c:pt>
                <c:pt idx="70">
                  <c:v>3129</c:v>
                </c:pt>
                <c:pt idx="71">
                  <c:v>3130</c:v>
                </c:pt>
                <c:pt idx="72">
                  <c:v>3131</c:v>
                </c:pt>
                <c:pt idx="73">
                  <c:v>3132</c:v>
                </c:pt>
                <c:pt idx="74">
                  <c:v>3133</c:v>
                </c:pt>
                <c:pt idx="75">
                  <c:v>3134</c:v>
                </c:pt>
                <c:pt idx="76">
                  <c:v>3135</c:v>
                </c:pt>
                <c:pt idx="77">
                  <c:v>3136</c:v>
                </c:pt>
                <c:pt idx="78">
                  <c:v>3137</c:v>
                </c:pt>
                <c:pt idx="79">
                  <c:v>3138</c:v>
                </c:pt>
                <c:pt idx="80">
                  <c:v>3139</c:v>
                </c:pt>
                <c:pt idx="81">
                  <c:v>3140</c:v>
                </c:pt>
                <c:pt idx="82">
                  <c:v>3141</c:v>
                </c:pt>
                <c:pt idx="83">
                  <c:v>3142</c:v>
                </c:pt>
                <c:pt idx="84">
                  <c:v>3143</c:v>
                </c:pt>
                <c:pt idx="85">
                  <c:v>3144</c:v>
                </c:pt>
                <c:pt idx="86">
                  <c:v>3145</c:v>
                </c:pt>
                <c:pt idx="87">
                  <c:v>3146</c:v>
                </c:pt>
                <c:pt idx="88">
                  <c:v>3147</c:v>
                </c:pt>
                <c:pt idx="89">
                  <c:v>3148</c:v>
                </c:pt>
                <c:pt idx="90">
                  <c:v>3149</c:v>
                </c:pt>
                <c:pt idx="91">
                  <c:v>3150</c:v>
                </c:pt>
                <c:pt idx="92">
                  <c:v>3151</c:v>
                </c:pt>
                <c:pt idx="93">
                  <c:v>3152</c:v>
                </c:pt>
                <c:pt idx="94">
                  <c:v>3153</c:v>
                </c:pt>
                <c:pt idx="95">
                  <c:v>3154</c:v>
                </c:pt>
                <c:pt idx="96">
                  <c:v>3155</c:v>
                </c:pt>
                <c:pt idx="97">
                  <c:v>3156</c:v>
                </c:pt>
                <c:pt idx="98">
                  <c:v>3157</c:v>
                </c:pt>
                <c:pt idx="99">
                  <c:v>3158</c:v>
                </c:pt>
                <c:pt idx="100">
                  <c:v>3159</c:v>
                </c:pt>
                <c:pt idx="101">
                  <c:v>3160</c:v>
                </c:pt>
                <c:pt idx="102">
                  <c:v>3161</c:v>
                </c:pt>
                <c:pt idx="103">
                  <c:v>3162</c:v>
                </c:pt>
                <c:pt idx="104">
                  <c:v>3163</c:v>
                </c:pt>
                <c:pt idx="105">
                  <c:v>3164</c:v>
                </c:pt>
                <c:pt idx="106">
                  <c:v>3165</c:v>
                </c:pt>
                <c:pt idx="107">
                  <c:v>3166</c:v>
                </c:pt>
                <c:pt idx="108">
                  <c:v>3167</c:v>
                </c:pt>
                <c:pt idx="109">
                  <c:v>3168</c:v>
                </c:pt>
                <c:pt idx="110">
                  <c:v>3169</c:v>
                </c:pt>
                <c:pt idx="111">
                  <c:v>3170</c:v>
                </c:pt>
                <c:pt idx="112">
                  <c:v>3171</c:v>
                </c:pt>
                <c:pt idx="113">
                  <c:v>3172</c:v>
                </c:pt>
                <c:pt idx="114">
                  <c:v>3173</c:v>
                </c:pt>
                <c:pt idx="115">
                  <c:v>3174</c:v>
                </c:pt>
                <c:pt idx="116">
                  <c:v>3175</c:v>
                </c:pt>
                <c:pt idx="117">
                  <c:v>3176</c:v>
                </c:pt>
                <c:pt idx="118">
                  <c:v>3177</c:v>
                </c:pt>
                <c:pt idx="119">
                  <c:v>3178</c:v>
                </c:pt>
                <c:pt idx="120">
                  <c:v>3179</c:v>
                </c:pt>
                <c:pt idx="121">
                  <c:v>3180</c:v>
                </c:pt>
                <c:pt idx="122">
                  <c:v>3181</c:v>
                </c:pt>
                <c:pt idx="123">
                  <c:v>3182</c:v>
                </c:pt>
                <c:pt idx="124">
                  <c:v>3183</c:v>
                </c:pt>
                <c:pt idx="125">
                  <c:v>3184</c:v>
                </c:pt>
                <c:pt idx="126">
                  <c:v>3185</c:v>
                </c:pt>
                <c:pt idx="127">
                  <c:v>3186</c:v>
                </c:pt>
                <c:pt idx="128">
                  <c:v>3187</c:v>
                </c:pt>
                <c:pt idx="129">
                  <c:v>3188</c:v>
                </c:pt>
                <c:pt idx="130">
                  <c:v>3189</c:v>
                </c:pt>
                <c:pt idx="131">
                  <c:v>3190</c:v>
                </c:pt>
                <c:pt idx="132">
                  <c:v>3191</c:v>
                </c:pt>
                <c:pt idx="133">
                  <c:v>3192</c:v>
                </c:pt>
                <c:pt idx="134">
                  <c:v>3193</c:v>
                </c:pt>
                <c:pt idx="135">
                  <c:v>3194</c:v>
                </c:pt>
                <c:pt idx="136">
                  <c:v>3195</c:v>
                </c:pt>
                <c:pt idx="137">
                  <c:v>3196</c:v>
                </c:pt>
                <c:pt idx="138">
                  <c:v>3197</c:v>
                </c:pt>
                <c:pt idx="139">
                  <c:v>3198</c:v>
                </c:pt>
                <c:pt idx="140">
                  <c:v>3199</c:v>
                </c:pt>
                <c:pt idx="141">
                  <c:v>3200</c:v>
                </c:pt>
                <c:pt idx="142">
                  <c:v>3201</c:v>
                </c:pt>
                <c:pt idx="143">
                  <c:v>3202</c:v>
                </c:pt>
                <c:pt idx="144">
                  <c:v>3203</c:v>
                </c:pt>
                <c:pt idx="145">
                  <c:v>3204</c:v>
                </c:pt>
                <c:pt idx="146">
                  <c:v>3205</c:v>
                </c:pt>
                <c:pt idx="147">
                  <c:v>3206</c:v>
                </c:pt>
                <c:pt idx="148">
                  <c:v>3207</c:v>
                </c:pt>
                <c:pt idx="149">
                  <c:v>3208</c:v>
                </c:pt>
                <c:pt idx="150">
                  <c:v>3209</c:v>
                </c:pt>
                <c:pt idx="151">
                  <c:v>3210</c:v>
                </c:pt>
                <c:pt idx="152">
                  <c:v>3211</c:v>
                </c:pt>
                <c:pt idx="153">
                  <c:v>3212</c:v>
                </c:pt>
                <c:pt idx="154">
                  <c:v>3213</c:v>
                </c:pt>
                <c:pt idx="155">
                  <c:v>3214</c:v>
                </c:pt>
                <c:pt idx="156">
                  <c:v>3215</c:v>
                </c:pt>
                <c:pt idx="157">
                  <c:v>3216</c:v>
                </c:pt>
                <c:pt idx="158">
                  <c:v>3217</c:v>
                </c:pt>
                <c:pt idx="159">
                  <c:v>3218</c:v>
                </c:pt>
                <c:pt idx="160">
                  <c:v>3219</c:v>
                </c:pt>
                <c:pt idx="161">
                  <c:v>3220</c:v>
                </c:pt>
                <c:pt idx="162">
                  <c:v>3221</c:v>
                </c:pt>
                <c:pt idx="163">
                  <c:v>3222</c:v>
                </c:pt>
                <c:pt idx="164">
                  <c:v>3223</c:v>
                </c:pt>
                <c:pt idx="165">
                  <c:v>3224</c:v>
                </c:pt>
                <c:pt idx="166">
                  <c:v>3225</c:v>
                </c:pt>
                <c:pt idx="167">
                  <c:v>3226</c:v>
                </c:pt>
                <c:pt idx="168">
                  <c:v>3227</c:v>
                </c:pt>
                <c:pt idx="169">
                  <c:v>3228</c:v>
                </c:pt>
                <c:pt idx="170">
                  <c:v>3229</c:v>
                </c:pt>
                <c:pt idx="171">
                  <c:v>3230</c:v>
                </c:pt>
                <c:pt idx="172">
                  <c:v>3231</c:v>
                </c:pt>
                <c:pt idx="173">
                  <c:v>3232</c:v>
                </c:pt>
                <c:pt idx="174">
                  <c:v>3233</c:v>
                </c:pt>
                <c:pt idx="175">
                  <c:v>3234</c:v>
                </c:pt>
                <c:pt idx="176">
                  <c:v>3235</c:v>
                </c:pt>
                <c:pt idx="177">
                  <c:v>3236</c:v>
                </c:pt>
                <c:pt idx="178">
                  <c:v>3237</c:v>
                </c:pt>
                <c:pt idx="179">
                  <c:v>3238</c:v>
                </c:pt>
                <c:pt idx="180">
                  <c:v>3239</c:v>
                </c:pt>
                <c:pt idx="181">
                  <c:v>3240</c:v>
                </c:pt>
                <c:pt idx="182">
                  <c:v>3241</c:v>
                </c:pt>
                <c:pt idx="183">
                  <c:v>3242</c:v>
                </c:pt>
                <c:pt idx="184">
                  <c:v>3243</c:v>
                </c:pt>
                <c:pt idx="185">
                  <c:v>3244</c:v>
                </c:pt>
                <c:pt idx="186">
                  <c:v>3245</c:v>
                </c:pt>
                <c:pt idx="187">
                  <c:v>3246</c:v>
                </c:pt>
                <c:pt idx="188">
                  <c:v>3247</c:v>
                </c:pt>
                <c:pt idx="189">
                  <c:v>3248</c:v>
                </c:pt>
                <c:pt idx="190">
                  <c:v>3249</c:v>
                </c:pt>
                <c:pt idx="191">
                  <c:v>3250</c:v>
                </c:pt>
                <c:pt idx="192">
                  <c:v>3251</c:v>
                </c:pt>
                <c:pt idx="193">
                  <c:v>3252</c:v>
                </c:pt>
                <c:pt idx="194">
                  <c:v>3253</c:v>
                </c:pt>
                <c:pt idx="195">
                  <c:v>3254</c:v>
                </c:pt>
                <c:pt idx="196">
                  <c:v>3255</c:v>
                </c:pt>
                <c:pt idx="197">
                  <c:v>3256</c:v>
                </c:pt>
                <c:pt idx="198">
                  <c:v>3257</c:v>
                </c:pt>
                <c:pt idx="199">
                  <c:v>3258</c:v>
                </c:pt>
                <c:pt idx="200">
                  <c:v>3259</c:v>
                </c:pt>
                <c:pt idx="201">
                  <c:v>3260</c:v>
                </c:pt>
                <c:pt idx="202">
                  <c:v>3261</c:v>
                </c:pt>
                <c:pt idx="203">
                  <c:v>3262</c:v>
                </c:pt>
                <c:pt idx="204">
                  <c:v>3263</c:v>
                </c:pt>
                <c:pt idx="205">
                  <c:v>3264</c:v>
                </c:pt>
                <c:pt idx="206">
                  <c:v>3265</c:v>
                </c:pt>
                <c:pt idx="207">
                  <c:v>3266</c:v>
                </c:pt>
                <c:pt idx="208">
                  <c:v>3267</c:v>
                </c:pt>
                <c:pt idx="209">
                  <c:v>3268</c:v>
                </c:pt>
                <c:pt idx="210">
                  <c:v>3269</c:v>
                </c:pt>
                <c:pt idx="211">
                  <c:v>3270</c:v>
                </c:pt>
                <c:pt idx="212">
                  <c:v>3271</c:v>
                </c:pt>
                <c:pt idx="213">
                  <c:v>3272</c:v>
                </c:pt>
                <c:pt idx="214">
                  <c:v>3273</c:v>
                </c:pt>
                <c:pt idx="215">
                  <c:v>3274</c:v>
                </c:pt>
                <c:pt idx="216">
                  <c:v>3275</c:v>
                </c:pt>
                <c:pt idx="217">
                  <c:v>3276</c:v>
                </c:pt>
                <c:pt idx="218">
                  <c:v>3277</c:v>
                </c:pt>
                <c:pt idx="219">
                  <c:v>3278</c:v>
                </c:pt>
                <c:pt idx="220">
                  <c:v>3279</c:v>
                </c:pt>
                <c:pt idx="221">
                  <c:v>3280</c:v>
                </c:pt>
                <c:pt idx="222">
                  <c:v>3281</c:v>
                </c:pt>
                <c:pt idx="223">
                  <c:v>3282</c:v>
                </c:pt>
                <c:pt idx="224">
                  <c:v>3283</c:v>
                </c:pt>
                <c:pt idx="225">
                  <c:v>3284</c:v>
                </c:pt>
                <c:pt idx="226">
                  <c:v>3285</c:v>
                </c:pt>
                <c:pt idx="227">
                  <c:v>3286</c:v>
                </c:pt>
                <c:pt idx="228">
                  <c:v>3287</c:v>
                </c:pt>
                <c:pt idx="229">
                  <c:v>3288</c:v>
                </c:pt>
                <c:pt idx="230">
                  <c:v>3289</c:v>
                </c:pt>
                <c:pt idx="231">
                  <c:v>3290</c:v>
                </c:pt>
                <c:pt idx="232">
                  <c:v>3291</c:v>
                </c:pt>
                <c:pt idx="233">
                  <c:v>3292</c:v>
                </c:pt>
                <c:pt idx="234">
                  <c:v>3293</c:v>
                </c:pt>
                <c:pt idx="235">
                  <c:v>3294</c:v>
                </c:pt>
                <c:pt idx="236">
                  <c:v>3295</c:v>
                </c:pt>
                <c:pt idx="237">
                  <c:v>3296</c:v>
                </c:pt>
                <c:pt idx="238">
                  <c:v>3297</c:v>
                </c:pt>
                <c:pt idx="239">
                  <c:v>3298</c:v>
                </c:pt>
                <c:pt idx="240">
                  <c:v>3299</c:v>
                </c:pt>
                <c:pt idx="241">
                  <c:v>3300</c:v>
                </c:pt>
                <c:pt idx="242">
                  <c:v>3301</c:v>
                </c:pt>
                <c:pt idx="243">
                  <c:v>3302</c:v>
                </c:pt>
                <c:pt idx="244">
                  <c:v>3303</c:v>
                </c:pt>
                <c:pt idx="245">
                  <c:v>3304</c:v>
                </c:pt>
                <c:pt idx="246">
                  <c:v>3305</c:v>
                </c:pt>
                <c:pt idx="247">
                  <c:v>3306</c:v>
                </c:pt>
                <c:pt idx="248">
                  <c:v>3307</c:v>
                </c:pt>
                <c:pt idx="249">
                  <c:v>3308</c:v>
                </c:pt>
                <c:pt idx="250">
                  <c:v>3309</c:v>
                </c:pt>
                <c:pt idx="251">
                  <c:v>3310</c:v>
                </c:pt>
                <c:pt idx="252">
                  <c:v>3311</c:v>
                </c:pt>
                <c:pt idx="253">
                  <c:v>3312</c:v>
                </c:pt>
                <c:pt idx="254">
                  <c:v>3313</c:v>
                </c:pt>
                <c:pt idx="255">
                  <c:v>3314</c:v>
                </c:pt>
                <c:pt idx="256">
                  <c:v>3315</c:v>
                </c:pt>
                <c:pt idx="257">
                  <c:v>3316</c:v>
                </c:pt>
                <c:pt idx="258">
                  <c:v>3317</c:v>
                </c:pt>
                <c:pt idx="259">
                  <c:v>3318</c:v>
                </c:pt>
                <c:pt idx="260">
                  <c:v>3319</c:v>
                </c:pt>
                <c:pt idx="261">
                  <c:v>3320</c:v>
                </c:pt>
                <c:pt idx="262">
                  <c:v>3321</c:v>
                </c:pt>
                <c:pt idx="263">
                  <c:v>3322</c:v>
                </c:pt>
                <c:pt idx="264">
                  <c:v>3323</c:v>
                </c:pt>
                <c:pt idx="265">
                  <c:v>3324</c:v>
                </c:pt>
                <c:pt idx="266">
                  <c:v>3325</c:v>
                </c:pt>
                <c:pt idx="267">
                  <c:v>3326</c:v>
                </c:pt>
                <c:pt idx="268">
                  <c:v>3327</c:v>
                </c:pt>
                <c:pt idx="269">
                  <c:v>3328</c:v>
                </c:pt>
                <c:pt idx="270">
                  <c:v>3329</c:v>
                </c:pt>
                <c:pt idx="271">
                  <c:v>3330</c:v>
                </c:pt>
                <c:pt idx="272">
                  <c:v>3331</c:v>
                </c:pt>
                <c:pt idx="273">
                  <c:v>3332</c:v>
                </c:pt>
                <c:pt idx="274">
                  <c:v>3333</c:v>
                </c:pt>
                <c:pt idx="275">
                  <c:v>3334</c:v>
                </c:pt>
                <c:pt idx="276">
                  <c:v>3335</c:v>
                </c:pt>
                <c:pt idx="277">
                  <c:v>3336</c:v>
                </c:pt>
                <c:pt idx="278">
                  <c:v>3337</c:v>
                </c:pt>
                <c:pt idx="279">
                  <c:v>3338</c:v>
                </c:pt>
                <c:pt idx="280">
                  <c:v>3339</c:v>
                </c:pt>
                <c:pt idx="281">
                  <c:v>3340</c:v>
                </c:pt>
              </c:numCache>
            </c:numRef>
          </c:xVal>
          <c:yVal>
            <c:numRef>
              <c:f>Graph!$D$3061:$D$3340</c:f>
              <c:numCache>
                <c:formatCode>General</c:formatCode>
                <c:ptCount val="280"/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C2-4EAE-8565-A4C19717BD62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Graph!$A$3060:$A$3341</c:f>
              <c:numCache>
                <c:formatCode>General</c:formatCode>
                <c:ptCount val="282"/>
                <c:pt idx="0">
                  <c:v>3059</c:v>
                </c:pt>
                <c:pt idx="1">
                  <c:v>3060</c:v>
                </c:pt>
                <c:pt idx="2">
                  <c:v>3061</c:v>
                </c:pt>
                <c:pt idx="3">
                  <c:v>3062</c:v>
                </c:pt>
                <c:pt idx="4">
                  <c:v>3063</c:v>
                </c:pt>
                <c:pt idx="5">
                  <c:v>3064</c:v>
                </c:pt>
                <c:pt idx="6">
                  <c:v>3065</c:v>
                </c:pt>
                <c:pt idx="7">
                  <c:v>3066</c:v>
                </c:pt>
                <c:pt idx="8">
                  <c:v>3067</c:v>
                </c:pt>
                <c:pt idx="9">
                  <c:v>3068</c:v>
                </c:pt>
                <c:pt idx="10">
                  <c:v>3069</c:v>
                </c:pt>
                <c:pt idx="11">
                  <c:v>3070</c:v>
                </c:pt>
                <c:pt idx="12">
                  <c:v>3071</c:v>
                </c:pt>
                <c:pt idx="13">
                  <c:v>3072</c:v>
                </c:pt>
                <c:pt idx="14">
                  <c:v>3073</c:v>
                </c:pt>
                <c:pt idx="15">
                  <c:v>3074</c:v>
                </c:pt>
                <c:pt idx="16">
                  <c:v>3075</c:v>
                </c:pt>
                <c:pt idx="17">
                  <c:v>3076</c:v>
                </c:pt>
                <c:pt idx="18">
                  <c:v>3077</c:v>
                </c:pt>
                <c:pt idx="19">
                  <c:v>3078</c:v>
                </c:pt>
                <c:pt idx="20">
                  <c:v>3079</c:v>
                </c:pt>
                <c:pt idx="21">
                  <c:v>3080</c:v>
                </c:pt>
                <c:pt idx="22">
                  <c:v>3081</c:v>
                </c:pt>
                <c:pt idx="23">
                  <c:v>3082</c:v>
                </c:pt>
                <c:pt idx="24">
                  <c:v>3083</c:v>
                </c:pt>
                <c:pt idx="25">
                  <c:v>3084</c:v>
                </c:pt>
                <c:pt idx="26">
                  <c:v>3085</c:v>
                </c:pt>
                <c:pt idx="27">
                  <c:v>3086</c:v>
                </c:pt>
                <c:pt idx="28">
                  <c:v>3087</c:v>
                </c:pt>
                <c:pt idx="29">
                  <c:v>3088</c:v>
                </c:pt>
                <c:pt idx="30">
                  <c:v>3089</c:v>
                </c:pt>
                <c:pt idx="31">
                  <c:v>3090</c:v>
                </c:pt>
                <c:pt idx="32">
                  <c:v>3091</c:v>
                </c:pt>
                <c:pt idx="33">
                  <c:v>3092</c:v>
                </c:pt>
                <c:pt idx="34">
                  <c:v>3093</c:v>
                </c:pt>
                <c:pt idx="35">
                  <c:v>3094</c:v>
                </c:pt>
                <c:pt idx="36">
                  <c:v>3095</c:v>
                </c:pt>
                <c:pt idx="37">
                  <c:v>3096</c:v>
                </c:pt>
                <c:pt idx="38">
                  <c:v>3097</c:v>
                </c:pt>
                <c:pt idx="39">
                  <c:v>3098</c:v>
                </c:pt>
                <c:pt idx="40">
                  <c:v>3099</c:v>
                </c:pt>
                <c:pt idx="41">
                  <c:v>3100</c:v>
                </c:pt>
                <c:pt idx="42">
                  <c:v>3101</c:v>
                </c:pt>
                <c:pt idx="43">
                  <c:v>3102</c:v>
                </c:pt>
                <c:pt idx="44">
                  <c:v>3103</c:v>
                </c:pt>
                <c:pt idx="45">
                  <c:v>3104</c:v>
                </c:pt>
                <c:pt idx="46">
                  <c:v>3105</c:v>
                </c:pt>
                <c:pt idx="47">
                  <c:v>3106</c:v>
                </c:pt>
                <c:pt idx="48">
                  <c:v>3107</c:v>
                </c:pt>
                <c:pt idx="49">
                  <c:v>3108</c:v>
                </c:pt>
                <c:pt idx="50">
                  <c:v>3109</c:v>
                </c:pt>
                <c:pt idx="51">
                  <c:v>3110</c:v>
                </c:pt>
                <c:pt idx="52">
                  <c:v>3111</c:v>
                </c:pt>
                <c:pt idx="53">
                  <c:v>3112</c:v>
                </c:pt>
                <c:pt idx="54">
                  <c:v>3113</c:v>
                </c:pt>
                <c:pt idx="55">
                  <c:v>3114</c:v>
                </c:pt>
                <c:pt idx="56">
                  <c:v>3115</c:v>
                </c:pt>
                <c:pt idx="57">
                  <c:v>3116</c:v>
                </c:pt>
                <c:pt idx="58">
                  <c:v>3117</c:v>
                </c:pt>
                <c:pt idx="59">
                  <c:v>3118</c:v>
                </c:pt>
                <c:pt idx="60">
                  <c:v>3119</c:v>
                </c:pt>
                <c:pt idx="61">
                  <c:v>3120</c:v>
                </c:pt>
                <c:pt idx="62">
                  <c:v>3121</c:v>
                </c:pt>
                <c:pt idx="63">
                  <c:v>3122</c:v>
                </c:pt>
                <c:pt idx="64">
                  <c:v>3123</c:v>
                </c:pt>
                <c:pt idx="65">
                  <c:v>3124</c:v>
                </c:pt>
                <c:pt idx="66">
                  <c:v>3125</c:v>
                </c:pt>
                <c:pt idx="67">
                  <c:v>3126</c:v>
                </c:pt>
                <c:pt idx="68">
                  <c:v>3127</c:v>
                </c:pt>
                <c:pt idx="69">
                  <c:v>3128</c:v>
                </c:pt>
                <c:pt idx="70">
                  <c:v>3129</c:v>
                </c:pt>
                <c:pt idx="71">
                  <c:v>3130</c:v>
                </c:pt>
                <c:pt idx="72">
                  <c:v>3131</c:v>
                </c:pt>
                <c:pt idx="73">
                  <c:v>3132</c:v>
                </c:pt>
                <c:pt idx="74">
                  <c:v>3133</c:v>
                </c:pt>
                <c:pt idx="75">
                  <c:v>3134</c:v>
                </c:pt>
                <c:pt idx="76">
                  <c:v>3135</c:v>
                </c:pt>
                <c:pt idx="77">
                  <c:v>3136</c:v>
                </c:pt>
                <c:pt idx="78">
                  <c:v>3137</c:v>
                </c:pt>
                <c:pt idx="79">
                  <c:v>3138</c:v>
                </c:pt>
                <c:pt idx="80">
                  <c:v>3139</c:v>
                </c:pt>
                <c:pt idx="81">
                  <c:v>3140</c:v>
                </c:pt>
                <c:pt idx="82">
                  <c:v>3141</c:v>
                </c:pt>
                <c:pt idx="83">
                  <c:v>3142</c:v>
                </c:pt>
                <c:pt idx="84">
                  <c:v>3143</c:v>
                </c:pt>
                <c:pt idx="85">
                  <c:v>3144</c:v>
                </c:pt>
                <c:pt idx="86">
                  <c:v>3145</c:v>
                </c:pt>
                <c:pt idx="87">
                  <c:v>3146</c:v>
                </c:pt>
                <c:pt idx="88">
                  <c:v>3147</c:v>
                </c:pt>
                <c:pt idx="89">
                  <c:v>3148</c:v>
                </c:pt>
                <c:pt idx="90">
                  <c:v>3149</c:v>
                </c:pt>
                <c:pt idx="91">
                  <c:v>3150</c:v>
                </c:pt>
                <c:pt idx="92">
                  <c:v>3151</c:v>
                </c:pt>
                <c:pt idx="93">
                  <c:v>3152</c:v>
                </c:pt>
                <c:pt idx="94">
                  <c:v>3153</c:v>
                </c:pt>
                <c:pt idx="95">
                  <c:v>3154</c:v>
                </c:pt>
                <c:pt idx="96">
                  <c:v>3155</c:v>
                </c:pt>
                <c:pt idx="97">
                  <c:v>3156</c:v>
                </c:pt>
                <c:pt idx="98">
                  <c:v>3157</c:v>
                </c:pt>
                <c:pt idx="99">
                  <c:v>3158</c:v>
                </c:pt>
                <c:pt idx="100">
                  <c:v>3159</c:v>
                </c:pt>
                <c:pt idx="101">
                  <c:v>3160</c:v>
                </c:pt>
                <c:pt idx="102">
                  <c:v>3161</c:v>
                </c:pt>
                <c:pt idx="103">
                  <c:v>3162</c:v>
                </c:pt>
                <c:pt idx="104">
                  <c:v>3163</c:v>
                </c:pt>
                <c:pt idx="105">
                  <c:v>3164</c:v>
                </c:pt>
                <c:pt idx="106">
                  <c:v>3165</c:v>
                </c:pt>
                <c:pt idx="107">
                  <c:v>3166</c:v>
                </c:pt>
                <c:pt idx="108">
                  <c:v>3167</c:v>
                </c:pt>
                <c:pt idx="109">
                  <c:v>3168</c:v>
                </c:pt>
                <c:pt idx="110">
                  <c:v>3169</c:v>
                </c:pt>
                <c:pt idx="111">
                  <c:v>3170</c:v>
                </c:pt>
                <c:pt idx="112">
                  <c:v>3171</c:v>
                </c:pt>
                <c:pt idx="113">
                  <c:v>3172</c:v>
                </c:pt>
                <c:pt idx="114">
                  <c:v>3173</c:v>
                </c:pt>
                <c:pt idx="115">
                  <c:v>3174</c:v>
                </c:pt>
                <c:pt idx="116">
                  <c:v>3175</c:v>
                </c:pt>
                <c:pt idx="117">
                  <c:v>3176</c:v>
                </c:pt>
                <c:pt idx="118">
                  <c:v>3177</c:v>
                </c:pt>
                <c:pt idx="119">
                  <c:v>3178</c:v>
                </c:pt>
                <c:pt idx="120">
                  <c:v>3179</c:v>
                </c:pt>
                <c:pt idx="121">
                  <c:v>3180</c:v>
                </c:pt>
                <c:pt idx="122">
                  <c:v>3181</c:v>
                </c:pt>
                <c:pt idx="123">
                  <c:v>3182</c:v>
                </c:pt>
                <c:pt idx="124">
                  <c:v>3183</c:v>
                </c:pt>
                <c:pt idx="125">
                  <c:v>3184</c:v>
                </c:pt>
                <c:pt idx="126">
                  <c:v>3185</c:v>
                </c:pt>
                <c:pt idx="127">
                  <c:v>3186</c:v>
                </c:pt>
                <c:pt idx="128">
                  <c:v>3187</c:v>
                </c:pt>
                <c:pt idx="129">
                  <c:v>3188</c:v>
                </c:pt>
                <c:pt idx="130">
                  <c:v>3189</c:v>
                </c:pt>
                <c:pt idx="131">
                  <c:v>3190</c:v>
                </c:pt>
                <c:pt idx="132">
                  <c:v>3191</c:v>
                </c:pt>
                <c:pt idx="133">
                  <c:v>3192</c:v>
                </c:pt>
                <c:pt idx="134">
                  <c:v>3193</c:v>
                </c:pt>
                <c:pt idx="135">
                  <c:v>3194</c:v>
                </c:pt>
                <c:pt idx="136">
                  <c:v>3195</c:v>
                </c:pt>
                <c:pt idx="137">
                  <c:v>3196</c:v>
                </c:pt>
                <c:pt idx="138">
                  <c:v>3197</c:v>
                </c:pt>
                <c:pt idx="139">
                  <c:v>3198</c:v>
                </c:pt>
                <c:pt idx="140">
                  <c:v>3199</c:v>
                </c:pt>
                <c:pt idx="141">
                  <c:v>3200</c:v>
                </c:pt>
                <c:pt idx="142">
                  <c:v>3201</c:v>
                </c:pt>
                <c:pt idx="143">
                  <c:v>3202</c:v>
                </c:pt>
                <c:pt idx="144">
                  <c:v>3203</c:v>
                </c:pt>
                <c:pt idx="145">
                  <c:v>3204</c:v>
                </c:pt>
                <c:pt idx="146">
                  <c:v>3205</c:v>
                </c:pt>
                <c:pt idx="147">
                  <c:v>3206</c:v>
                </c:pt>
                <c:pt idx="148">
                  <c:v>3207</c:v>
                </c:pt>
                <c:pt idx="149">
                  <c:v>3208</c:v>
                </c:pt>
                <c:pt idx="150">
                  <c:v>3209</c:v>
                </c:pt>
                <c:pt idx="151">
                  <c:v>3210</c:v>
                </c:pt>
                <c:pt idx="152">
                  <c:v>3211</c:v>
                </c:pt>
                <c:pt idx="153">
                  <c:v>3212</c:v>
                </c:pt>
                <c:pt idx="154">
                  <c:v>3213</c:v>
                </c:pt>
                <c:pt idx="155">
                  <c:v>3214</c:v>
                </c:pt>
                <c:pt idx="156">
                  <c:v>3215</c:v>
                </c:pt>
                <c:pt idx="157">
                  <c:v>3216</c:v>
                </c:pt>
                <c:pt idx="158">
                  <c:v>3217</c:v>
                </c:pt>
                <c:pt idx="159">
                  <c:v>3218</c:v>
                </c:pt>
                <c:pt idx="160">
                  <c:v>3219</c:v>
                </c:pt>
                <c:pt idx="161">
                  <c:v>3220</c:v>
                </c:pt>
                <c:pt idx="162">
                  <c:v>3221</c:v>
                </c:pt>
                <c:pt idx="163">
                  <c:v>3222</c:v>
                </c:pt>
                <c:pt idx="164">
                  <c:v>3223</c:v>
                </c:pt>
                <c:pt idx="165">
                  <c:v>3224</c:v>
                </c:pt>
                <c:pt idx="166">
                  <c:v>3225</c:v>
                </c:pt>
                <c:pt idx="167">
                  <c:v>3226</c:v>
                </c:pt>
                <c:pt idx="168">
                  <c:v>3227</c:v>
                </c:pt>
                <c:pt idx="169">
                  <c:v>3228</c:v>
                </c:pt>
                <c:pt idx="170">
                  <c:v>3229</c:v>
                </c:pt>
                <c:pt idx="171">
                  <c:v>3230</c:v>
                </c:pt>
                <c:pt idx="172">
                  <c:v>3231</c:v>
                </c:pt>
                <c:pt idx="173">
                  <c:v>3232</c:v>
                </c:pt>
                <c:pt idx="174">
                  <c:v>3233</c:v>
                </c:pt>
                <c:pt idx="175">
                  <c:v>3234</c:v>
                </c:pt>
                <c:pt idx="176">
                  <c:v>3235</c:v>
                </c:pt>
                <c:pt idx="177">
                  <c:v>3236</c:v>
                </c:pt>
                <c:pt idx="178">
                  <c:v>3237</c:v>
                </c:pt>
                <c:pt idx="179">
                  <c:v>3238</c:v>
                </c:pt>
                <c:pt idx="180">
                  <c:v>3239</c:v>
                </c:pt>
                <c:pt idx="181">
                  <c:v>3240</c:v>
                </c:pt>
                <c:pt idx="182">
                  <c:v>3241</c:v>
                </c:pt>
                <c:pt idx="183">
                  <c:v>3242</c:v>
                </c:pt>
                <c:pt idx="184">
                  <c:v>3243</c:v>
                </c:pt>
                <c:pt idx="185">
                  <c:v>3244</c:v>
                </c:pt>
                <c:pt idx="186">
                  <c:v>3245</c:v>
                </c:pt>
                <c:pt idx="187">
                  <c:v>3246</c:v>
                </c:pt>
                <c:pt idx="188">
                  <c:v>3247</c:v>
                </c:pt>
                <c:pt idx="189">
                  <c:v>3248</c:v>
                </c:pt>
                <c:pt idx="190">
                  <c:v>3249</c:v>
                </c:pt>
                <c:pt idx="191">
                  <c:v>3250</c:v>
                </c:pt>
                <c:pt idx="192">
                  <c:v>3251</c:v>
                </c:pt>
                <c:pt idx="193">
                  <c:v>3252</c:v>
                </c:pt>
                <c:pt idx="194">
                  <c:v>3253</c:v>
                </c:pt>
                <c:pt idx="195">
                  <c:v>3254</c:v>
                </c:pt>
                <c:pt idx="196">
                  <c:v>3255</c:v>
                </c:pt>
                <c:pt idx="197">
                  <c:v>3256</c:v>
                </c:pt>
                <c:pt idx="198">
                  <c:v>3257</c:v>
                </c:pt>
                <c:pt idx="199">
                  <c:v>3258</c:v>
                </c:pt>
                <c:pt idx="200">
                  <c:v>3259</c:v>
                </c:pt>
                <c:pt idx="201">
                  <c:v>3260</c:v>
                </c:pt>
                <c:pt idx="202">
                  <c:v>3261</c:v>
                </c:pt>
                <c:pt idx="203">
                  <c:v>3262</c:v>
                </c:pt>
                <c:pt idx="204">
                  <c:v>3263</c:v>
                </c:pt>
                <c:pt idx="205">
                  <c:v>3264</c:v>
                </c:pt>
                <c:pt idx="206">
                  <c:v>3265</c:v>
                </c:pt>
                <c:pt idx="207">
                  <c:v>3266</c:v>
                </c:pt>
                <c:pt idx="208">
                  <c:v>3267</c:v>
                </c:pt>
                <c:pt idx="209">
                  <c:v>3268</c:v>
                </c:pt>
                <c:pt idx="210">
                  <c:v>3269</c:v>
                </c:pt>
                <c:pt idx="211">
                  <c:v>3270</c:v>
                </c:pt>
                <c:pt idx="212">
                  <c:v>3271</c:v>
                </c:pt>
                <c:pt idx="213">
                  <c:v>3272</c:v>
                </c:pt>
                <c:pt idx="214">
                  <c:v>3273</c:v>
                </c:pt>
                <c:pt idx="215">
                  <c:v>3274</c:v>
                </c:pt>
                <c:pt idx="216">
                  <c:v>3275</c:v>
                </c:pt>
                <c:pt idx="217">
                  <c:v>3276</c:v>
                </c:pt>
                <c:pt idx="218">
                  <c:v>3277</c:v>
                </c:pt>
                <c:pt idx="219">
                  <c:v>3278</c:v>
                </c:pt>
                <c:pt idx="220">
                  <c:v>3279</c:v>
                </c:pt>
                <c:pt idx="221">
                  <c:v>3280</c:v>
                </c:pt>
                <c:pt idx="222">
                  <c:v>3281</c:v>
                </c:pt>
                <c:pt idx="223">
                  <c:v>3282</c:v>
                </c:pt>
                <c:pt idx="224">
                  <c:v>3283</c:v>
                </c:pt>
                <c:pt idx="225">
                  <c:v>3284</c:v>
                </c:pt>
                <c:pt idx="226">
                  <c:v>3285</c:v>
                </c:pt>
                <c:pt idx="227">
                  <c:v>3286</c:v>
                </c:pt>
                <c:pt idx="228">
                  <c:v>3287</c:v>
                </c:pt>
                <c:pt idx="229">
                  <c:v>3288</c:v>
                </c:pt>
                <c:pt idx="230">
                  <c:v>3289</c:v>
                </c:pt>
                <c:pt idx="231">
                  <c:v>3290</c:v>
                </c:pt>
                <c:pt idx="232">
                  <c:v>3291</c:v>
                </c:pt>
                <c:pt idx="233">
                  <c:v>3292</c:v>
                </c:pt>
                <c:pt idx="234">
                  <c:v>3293</c:v>
                </c:pt>
                <c:pt idx="235">
                  <c:v>3294</c:v>
                </c:pt>
                <c:pt idx="236">
                  <c:v>3295</c:v>
                </c:pt>
                <c:pt idx="237">
                  <c:v>3296</c:v>
                </c:pt>
                <c:pt idx="238">
                  <c:v>3297</c:v>
                </c:pt>
                <c:pt idx="239">
                  <c:v>3298</c:v>
                </c:pt>
                <c:pt idx="240">
                  <c:v>3299</c:v>
                </c:pt>
                <c:pt idx="241">
                  <c:v>3300</c:v>
                </c:pt>
                <c:pt idx="242">
                  <c:v>3301</c:v>
                </c:pt>
                <c:pt idx="243">
                  <c:v>3302</c:v>
                </c:pt>
                <c:pt idx="244">
                  <c:v>3303</c:v>
                </c:pt>
                <c:pt idx="245">
                  <c:v>3304</c:v>
                </c:pt>
                <c:pt idx="246">
                  <c:v>3305</c:v>
                </c:pt>
                <c:pt idx="247">
                  <c:v>3306</c:v>
                </c:pt>
                <c:pt idx="248">
                  <c:v>3307</c:v>
                </c:pt>
                <c:pt idx="249">
                  <c:v>3308</c:v>
                </c:pt>
                <c:pt idx="250">
                  <c:v>3309</c:v>
                </c:pt>
                <c:pt idx="251">
                  <c:v>3310</c:v>
                </c:pt>
                <c:pt idx="252">
                  <c:v>3311</c:v>
                </c:pt>
                <c:pt idx="253">
                  <c:v>3312</c:v>
                </c:pt>
                <c:pt idx="254">
                  <c:v>3313</c:v>
                </c:pt>
                <c:pt idx="255">
                  <c:v>3314</c:v>
                </c:pt>
                <c:pt idx="256">
                  <c:v>3315</c:v>
                </c:pt>
                <c:pt idx="257">
                  <c:v>3316</c:v>
                </c:pt>
                <c:pt idx="258">
                  <c:v>3317</c:v>
                </c:pt>
                <c:pt idx="259">
                  <c:v>3318</c:v>
                </c:pt>
                <c:pt idx="260">
                  <c:v>3319</c:v>
                </c:pt>
                <c:pt idx="261">
                  <c:v>3320</c:v>
                </c:pt>
                <c:pt idx="262">
                  <c:v>3321</c:v>
                </c:pt>
                <c:pt idx="263">
                  <c:v>3322</c:v>
                </c:pt>
                <c:pt idx="264">
                  <c:v>3323</c:v>
                </c:pt>
                <c:pt idx="265">
                  <c:v>3324</c:v>
                </c:pt>
                <c:pt idx="266">
                  <c:v>3325</c:v>
                </c:pt>
                <c:pt idx="267">
                  <c:v>3326</c:v>
                </c:pt>
                <c:pt idx="268">
                  <c:v>3327</c:v>
                </c:pt>
                <c:pt idx="269">
                  <c:v>3328</c:v>
                </c:pt>
                <c:pt idx="270">
                  <c:v>3329</c:v>
                </c:pt>
                <c:pt idx="271">
                  <c:v>3330</c:v>
                </c:pt>
                <c:pt idx="272">
                  <c:v>3331</c:v>
                </c:pt>
                <c:pt idx="273">
                  <c:v>3332</c:v>
                </c:pt>
                <c:pt idx="274">
                  <c:v>3333</c:v>
                </c:pt>
                <c:pt idx="275">
                  <c:v>3334</c:v>
                </c:pt>
                <c:pt idx="276">
                  <c:v>3335</c:v>
                </c:pt>
                <c:pt idx="277">
                  <c:v>3336</c:v>
                </c:pt>
                <c:pt idx="278">
                  <c:v>3337</c:v>
                </c:pt>
                <c:pt idx="279">
                  <c:v>3338</c:v>
                </c:pt>
                <c:pt idx="280">
                  <c:v>3339</c:v>
                </c:pt>
                <c:pt idx="281">
                  <c:v>3340</c:v>
                </c:pt>
              </c:numCache>
            </c:numRef>
          </c:xVal>
          <c:yVal>
            <c:numRef>
              <c:f>Graph!$B$3061:$B$3340</c:f>
              <c:numCache>
                <c:formatCode>General</c:formatCode>
                <c:ptCount val="280"/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C2-4EAE-8565-A4C19717BD62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Graph!$A$3060:$A$3341</c:f>
              <c:numCache>
                <c:formatCode>General</c:formatCode>
                <c:ptCount val="282"/>
                <c:pt idx="0">
                  <c:v>3059</c:v>
                </c:pt>
                <c:pt idx="1">
                  <c:v>3060</c:v>
                </c:pt>
                <c:pt idx="2">
                  <c:v>3061</c:v>
                </c:pt>
                <c:pt idx="3">
                  <c:v>3062</c:v>
                </c:pt>
                <c:pt idx="4">
                  <c:v>3063</c:v>
                </c:pt>
                <c:pt idx="5">
                  <c:v>3064</c:v>
                </c:pt>
                <c:pt idx="6">
                  <c:v>3065</c:v>
                </c:pt>
                <c:pt idx="7">
                  <c:v>3066</c:v>
                </c:pt>
                <c:pt idx="8">
                  <c:v>3067</c:v>
                </c:pt>
                <c:pt idx="9">
                  <c:v>3068</c:v>
                </c:pt>
                <c:pt idx="10">
                  <c:v>3069</c:v>
                </c:pt>
                <c:pt idx="11">
                  <c:v>3070</c:v>
                </c:pt>
                <c:pt idx="12">
                  <c:v>3071</c:v>
                </c:pt>
                <c:pt idx="13">
                  <c:v>3072</c:v>
                </c:pt>
                <c:pt idx="14">
                  <c:v>3073</c:v>
                </c:pt>
                <c:pt idx="15">
                  <c:v>3074</c:v>
                </c:pt>
                <c:pt idx="16">
                  <c:v>3075</c:v>
                </c:pt>
                <c:pt idx="17">
                  <c:v>3076</c:v>
                </c:pt>
                <c:pt idx="18">
                  <c:v>3077</c:v>
                </c:pt>
                <c:pt idx="19">
                  <c:v>3078</c:v>
                </c:pt>
                <c:pt idx="20">
                  <c:v>3079</c:v>
                </c:pt>
                <c:pt idx="21">
                  <c:v>3080</c:v>
                </c:pt>
                <c:pt idx="22">
                  <c:v>3081</c:v>
                </c:pt>
                <c:pt idx="23">
                  <c:v>3082</c:v>
                </c:pt>
                <c:pt idx="24">
                  <c:v>3083</c:v>
                </c:pt>
                <c:pt idx="25">
                  <c:v>3084</c:v>
                </c:pt>
                <c:pt idx="26">
                  <c:v>3085</c:v>
                </c:pt>
                <c:pt idx="27">
                  <c:v>3086</c:v>
                </c:pt>
                <c:pt idx="28">
                  <c:v>3087</c:v>
                </c:pt>
                <c:pt idx="29">
                  <c:v>3088</c:v>
                </c:pt>
                <c:pt idx="30">
                  <c:v>3089</c:v>
                </c:pt>
                <c:pt idx="31">
                  <c:v>3090</c:v>
                </c:pt>
                <c:pt idx="32">
                  <c:v>3091</c:v>
                </c:pt>
                <c:pt idx="33">
                  <c:v>3092</c:v>
                </c:pt>
                <c:pt idx="34">
                  <c:v>3093</c:v>
                </c:pt>
                <c:pt idx="35">
                  <c:v>3094</c:v>
                </c:pt>
                <c:pt idx="36">
                  <c:v>3095</c:v>
                </c:pt>
                <c:pt idx="37">
                  <c:v>3096</c:v>
                </c:pt>
                <c:pt idx="38">
                  <c:v>3097</c:v>
                </c:pt>
                <c:pt idx="39">
                  <c:v>3098</c:v>
                </c:pt>
                <c:pt idx="40">
                  <c:v>3099</c:v>
                </c:pt>
                <c:pt idx="41">
                  <c:v>3100</c:v>
                </c:pt>
                <c:pt idx="42">
                  <c:v>3101</c:v>
                </c:pt>
                <c:pt idx="43">
                  <c:v>3102</c:v>
                </c:pt>
                <c:pt idx="44">
                  <c:v>3103</c:v>
                </c:pt>
                <c:pt idx="45">
                  <c:v>3104</c:v>
                </c:pt>
                <c:pt idx="46">
                  <c:v>3105</c:v>
                </c:pt>
                <c:pt idx="47">
                  <c:v>3106</c:v>
                </c:pt>
                <c:pt idx="48">
                  <c:v>3107</c:v>
                </c:pt>
                <c:pt idx="49">
                  <c:v>3108</c:v>
                </c:pt>
                <c:pt idx="50">
                  <c:v>3109</c:v>
                </c:pt>
                <c:pt idx="51">
                  <c:v>3110</c:v>
                </c:pt>
                <c:pt idx="52">
                  <c:v>3111</c:v>
                </c:pt>
                <c:pt idx="53">
                  <c:v>3112</c:v>
                </c:pt>
                <c:pt idx="54">
                  <c:v>3113</c:v>
                </c:pt>
                <c:pt idx="55">
                  <c:v>3114</c:v>
                </c:pt>
                <c:pt idx="56">
                  <c:v>3115</c:v>
                </c:pt>
                <c:pt idx="57">
                  <c:v>3116</c:v>
                </c:pt>
                <c:pt idx="58">
                  <c:v>3117</c:v>
                </c:pt>
                <c:pt idx="59">
                  <c:v>3118</c:v>
                </c:pt>
                <c:pt idx="60">
                  <c:v>3119</c:v>
                </c:pt>
                <c:pt idx="61">
                  <c:v>3120</c:v>
                </c:pt>
                <c:pt idx="62">
                  <c:v>3121</c:v>
                </c:pt>
                <c:pt idx="63">
                  <c:v>3122</c:v>
                </c:pt>
                <c:pt idx="64">
                  <c:v>3123</c:v>
                </c:pt>
                <c:pt idx="65">
                  <c:v>3124</c:v>
                </c:pt>
                <c:pt idx="66">
                  <c:v>3125</c:v>
                </c:pt>
                <c:pt idx="67">
                  <c:v>3126</c:v>
                </c:pt>
                <c:pt idx="68">
                  <c:v>3127</c:v>
                </c:pt>
                <c:pt idx="69">
                  <c:v>3128</c:v>
                </c:pt>
                <c:pt idx="70">
                  <c:v>3129</c:v>
                </c:pt>
                <c:pt idx="71">
                  <c:v>3130</c:v>
                </c:pt>
                <c:pt idx="72">
                  <c:v>3131</c:v>
                </c:pt>
                <c:pt idx="73">
                  <c:v>3132</c:v>
                </c:pt>
                <c:pt idx="74">
                  <c:v>3133</c:v>
                </c:pt>
                <c:pt idx="75">
                  <c:v>3134</c:v>
                </c:pt>
                <c:pt idx="76">
                  <c:v>3135</c:v>
                </c:pt>
                <c:pt idx="77">
                  <c:v>3136</c:v>
                </c:pt>
                <c:pt idx="78">
                  <c:v>3137</c:v>
                </c:pt>
                <c:pt idx="79">
                  <c:v>3138</c:v>
                </c:pt>
                <c:pt idx="80">
                  <c:v>3139</c:v>
                </c:pt>
                <c:pt idx="81">
                  <c:v>3140</c:v>
                </c:pt>
                <c:pt idx="82">
                  <c:v>3141</c:v>
                </c:pt>
                <c:pt idx="83">
                  <c:v>3142</c:v>
                </c:pt>
                <c:pt idx="84">
                  <c:v>3143</c:v>
                </c:pt>
                <c:pt idx="85">
                  <c:v>3144</c:v>
                </c:pt>
                <c:pt idx="86">
                  <c:v>3145</c:v>
                </c:pt>
                <c:pt idx="87">
                  <c:v>3146</c:v>
                </c:pt>
                <c:pt idx="88">
                  <c:v>3147</c:v>
                </c:pt>
                <c:pt idx="89">
                  <c:v>3148</c:v>
                </c:pt>
                <c:pt idx="90">
                  <c:v>3149</c:v>
                </c:pt>
                <c:pt idx="91">
                  <c:v>3150</c:v>
                </c:pt>
                <c:pt idx="92">
                  <c:v>3151</c:v>
                </c:pt>
                <c:pt idx="93">
                  <c:v>3152</c:v>
                </c:pt>
                <c:pt idx="94">
                  <c:v>3153</c:v>
                </c:pt>
                <c:pt idx="95">
                  <c:v>3154</c:v>
                </c:pt>
                <c:pt idx="96">
                  <c:v>3155</c:v>
                </c:pt>
                <c:pt idx="97">
                  <c:v>3156</c:v>
                </c:pt>
                <c:pt idx="98">
                  <c:v>3157</c:v>
                </c:pt>
                <c:pt idx="99">
                  <c:v>3158</c:v>
                </c:pt>
                <c:pt idx="100">
                  <c:v>3159</c:v>
                </c:pt>
                <c:pt idx="101">
                  <c:v>3160</c:v>
                </c:pt>
                <c:pt idx="102">
                  <c:v>3161</c:v>
                </c:pt>
                <c:pt idx="103">
                  <c:v>3162</c:v>
                </c:pt>
                <c:pt idx="104">
                  <c:v>3163</c:v>
                </c:pt>
                <c:pt idx="105">
                  <c:v>3164</c:v>
                </c:pt>
                <c:pt idx="106">
                  <c:v>3165</c:v>
                </c:pt>
                <c:pt idx="107">
                  <c:v>3166</c:v>
                </c:pt>
                <c:pt idx="108">
                  <c:v>3167</c:v>
                </c:pt>
                <c:pt idx="109">
                  <c:v>3168</c:v>
                </c:pt>
                <c:pt idx="110">
                  <c:v>3169</c:v>
                </c:pt>
                <c:pt idx="111">
                  <c:v>3170</c:v>
                </c:pt>
                <c:pt idx="112">
                  <c:v>3171</c:v>
                </c:pt>
                <c:pt idx="113">
                  <c:v>3172</c:v>
                </c:pt>
                <c:pt idx="114">
                  <c:v>3173</c:v>
                </c:pt>
                <c:pt idx="115">
                  <c:v>3174</c:v>
                </c:pt>
                <c:pt idx="116">
                  <c:v>3175</c:v>
                </c:pt>
                <c:pt idx="117">
                  <c:v>3176</c:v>
                </c:pt>
                <c:pt idx="118">
                  <c:v>3177</c:v>
                </c:pt>
                <c:pt idx="119">
                  <c:v>3178</c:v>
                </c:pt>
                <c:pt idx="120">
                  <c:v>3179</c:v>
                </c:pt>
                <c:pt idx="121">
                  <c:v>3180</c:v>
                </c:pt>
                <c:pt idx="122">
                  <c:v>3181</c:v>
                </c:pt>
                <c:pt idx="123">
                  <c:v>3182</c:v>
                </c:pt>
                <c:pt idx="124">
                  <c:v>3183</c:v>
                </c:pt>
                <c:pt idx="125">
                  <c:v>3184</c:v>
                </c:pt>
                <c:pt idx="126">
                  <c:v>3185</c:v>
                </c:pt>
                <c:pt idx="127">
                  <c:v>3186</c:v>
                </c:pt>
                <c:pt idx="128">
                  <c:v>3187</c:v>
                </c:pt>
                <c:pt idx="129">
                  <c:v>3188</c:v>
                </c:pt>
                <c:pt idx="130">
                  <c:v>3189</c:v>
                </c:pt>
                <c:pt idx="131">
                  <c:v>3190</c:v>
                </c:pt>
                <c:pt idx="132">
                  <c:v>3191</c:v>
                </c:pt>
                <c:pt idx="133">
                  <c:v>3192</c:v>
                </c:pt>
                <c:pt idx="134">
                  <c:v>3193</c:v>
                </c:pt>
                <c:pt idx="135">
                  <c:v>3194</c:v>
                </c:pt>
                <c:pt idx="136">
                  <c:v>3195</c:v>
                </c:pt>
                <c:pt idx="137">
                  <c:v>3196</c:v>
                </c:pt>
                <c:pt idx="138">
                  <c:v>3197</c:v>
                </c:pt>
                <c:pt idx="139">
                  <c:v>3198</c:v>
                </c:pt>
                <c:pt idx="140">
                  <c:v>3199</c:v>
                </c:pt>
                <c:pt idx="141">
                  <c:v>3200</c:v>
                </c:pt>
                <c:pt idx="142">
                  <c:v>3201</c:v>
                </c:pt>
                <c:pt idx="143">
                  <c:v>3202</c:v>
                </c:pt>
                <c:pt idx="144">
                  <c:v>3203</c:v>
                </c:pt>
                <c:pt idx="145">
                  <c:v>3204</c:v>
                </c:pt>
                <c:pt idx="146">
                  <c:v>3205</c:v>
                </c:pt>
                <c:pt idx="147">
                  <c:v>3206</c:v>
                </c:pt>
                <c:pt idx="148">
                  <c:v>3207</c:v>
                </c:pt>
                <c:pt idx="149">
                  <c:v>3208</c:v>
                </c:pt>
                <c:pt idx="150">
                  <c:v>3209</c:v>
                </c:pt>
                <c:pt idx="151">
                  <c:v>3210</c:v>
                </c:pt>
                <c:pt idx="152">
                  <c:v>3211</c:v>
                </c:pt>
                <c:pt idx="153">
                  <c:v>3212</c:v>
                </c:pt>
                <c:pt idx="154">
                  <c:v>3213</c:v>
                </c:pt>
                <c:pt idx="155">
                  <c:v>3214</c:v>
                </c:pt>
                <c:pt idx="156">
                  <c:v>3215</c:v>
                </c:pt>
                <c:pt idx="157">
                  <c:v>3216</c:v>
                </c:pt>
                <c:pt idx="158">
                  <c:v>3217</c:v>
                </c:pt>
                <c:pt idx="159">
                  <c:v>3218</c:v>
                </c:pt>
                <c:pt idx="160">
                  <c:v>3219</c:v>
                </c:pt>
                <c:pt idx="161">
                  <c:v>3220</c:v>
                </c:pt>
                <c:pt idx="162">
                  <c:v>3221</c:v>
                </c:pt>
                <c:pt idx="163">
                  <c:v>3222</c:v>
                </c:pt>
                <c:pt idx="164">
                  <c:v>3223</c:v>
                </c:pt>
                <c:pt idx="165">
                  <c:v>3224</c:v>
                </c:pt>
                <c:pt idx="166">
                  <c:v>3225</c:v>
                </c:pt>
                <c:pt idx="167">
                  <c:v>3226</c:v>
                </c:pt>
                <c:pt idx="168">
                  <c:v>3227</c:v>
                </c:pt>
                <c:pt idx="169">
                  <c:v>3228</c:v>
                </c:pt>
                <c:pt idx="170">
                  <c:v>3229</c:v>
                </c:pt>
                <c:pt idx="171">
                  <c:v>3230</c:v>
                </c:pt>
                <c:pt idx="172">
                  <c:v>3231</c:v>
                </c:pt>
                <c:pt idx="173">
                  <c:v>3232</c:v>
                </c:pt>
                <c:pt idx="174">
                  <c:v>3233</c:v>
                </c:pt>
                <c:pt idx="175">
                  <c:v>3234</c:v>
                </c:pt>
                <c:pt idx="176">
                  <c:v>3235</c:v>
                </c:pt>
                <c:pt idx="177">
                  <c:v>3236</c:v>
                </c:pt>
                <c:pt idx="178">
                  <c:v>3237</c:v>
                </c:pt>
                <c:pt idx="179">
                  <c:v>3238</c:v>
                </c:pt>
                <c:pt idx="180">
                  <c:v>3239</c:v>
                </c:pt>
                <c:pt idx="181">
                  <c:v>3240</c:v>
                </c:pt>
                <c:pt idx="182">
                  <c:v>3241</c:v>
                </c:pt>
                <c:pt idx="183">
                  <c:v>3242</c:v>
                </c:pt>
                <c:pt idx="184">
                  <c:v>3243</c:v>
                </c:pt>
                <c:pt idx="185">
                  <c:v>3244</c:v>
                </c:pt>
                <c:pt idx="186">
                  <c:v>3245</c:v>
                </c:pt>
                <c:pt idx="187">
                  <c:v>3246</c:v>
                </c:pt>
                <c:pt idx="188">
                  <c:v>3247</c:v>
                </c:pt>
                <c:pt idx="189">
                  <c:v>3248</c:v>
                </c:pt>
                <c:pt idx="190">
                  <c:v>3249</c:v>
                </c:pt>
                <c:pt idx="191">
                  <c:v>3250</c:v>
                </c:pt>
                <c:pt idx="192">
                  <c:v>3251</c:v>
                </c:pt>
                <c:pt idx="193">
                  <c:v>3252</c:v>
                </c:pt>
                <c:pt idx="194">
                  <c:v>3253</c:v>
                </c:pt>
                <c:pt idx="195">
                  <c:v>3254</c:v>
                </c:pt>
                <c:pt idx="196">
                  <c:v>3255</c:v>
                </c:pt>
                <c:pt idx="197">
                  <c:v>3256</c:v>
                </c:pt>
                <c:pt idx="198">
                  <c:v>3257</c:v>
                </c:pt>
                <c:pt idx="199">
                  <c:v>3258</c:v>
                </c:pt>
                <c:pt idx="200">
                  <c:v>3259</c:v>
                </c:pt>
                <c:pt idx="201">
                  <c:v>3260</c:v>
                </c:pt>
                <c:pt idx="202">
                  <c:v>3261</c:v>
                </c:pt>
                <c:pt idx="203">
                  <c:v>3262</c:v>
                </c:pt>
                <c:pt idx="204">
                  <c:v>3263</c:v>
                </c:pt>
                <c:pt idx="205">
                  <c:v>3264</c:v>
                </c:pt>
                <c:pt idx="206">
                  <c:v>3265</c:v>
                </c:pt>
                <c:pt idx="207">
                  <c:v>3266</c:v>
                </c:pt>
                <c:pt idx="208">
                  <c:v>3267</c:v>
                </c:pt>
                <c:pt idx="209">
                  <c:v>3268</c:v>
                </c:pt>
                <c:pt idx="210">
                  <c:v>3269</c:v>
                </c:pt>
                <c:pt idx="211">
                  <c:v>3270</c:v>
                </c:pt>
                <c:pt idx="212">
                  <c:v>3271</c:v>
                </c:pt>
                <c:pt idx="213">
                  <c:v>3272</c:v>
                </c:pt>
                <c:pt idx="214">
                  <c:v>3273</c:v>
                </c:pt>
                <c:pt idx="215">
                  <c:v>3274</c:v>
                </c:pt>
                <c:pt idx="216">
                  <c:v>3275</c:v>
                </c:pt>
                <c:pt idx="217">
                  <c:v>3276</c:v>
                </c:pt>
                <c:pt idx="218">
                  <c:v>3277</c:v>
                </c:pt>
                <c:pt idx="219">
                  <c:v>3278</c:v>
                </c:pt>
                <c:pt idx="220">
                  <c:v>3279</c:v>
                </c:pt>
                <c:pt idx="221">
                  <c:v>3280</c:v>
                </c:pt>
                <c:pt idx="222">
                  <c:v>3281</c:v>
                </c:pt>
                <c:pt idx="223">
                  <c:v>3282</c:v>
                </c:pt>
                <c:pt idx="224">
                  <c:v>3283</c:v>
                </c:pt>
                <c:pt idx="225">
                  <c:v>3284</c:v>
                </c:pt>
                <c:pt idx="226">
                  <c:v>3285</c:v>
                </c:pt>
                <c:pt idx="227">
                  <c:v>3286</c:v>
                </c:pt>
                <c:pt idx="228">
                  <c:v>3287</c:v>
                </c:pt>
                <c:pt idx="229">
                  <c:v>3288</c:v>
                </c:pt>
                <c:pt idx="230">
                  <c:v>3289</c:v>
                </c:pt>
                <c:pt idx="231">
                  <c:v>3290</c:v>
                </c:pt>
                <c:pt idx="232">
                  <c:v>3291</c:v>
                </c:pt>
                <c:pt idx="233">
                  <c:v>3292</c:v>
                </c:pt>
                <c:pt idx="234">
                  <c:v>3293</c:v>
                </c:pt>
                <c:pt idx="235">
                  <c:v>3294</c:v>
                </c:pt>
                <c:pt idx="236">
                  <c:v>3295</c:v>
                </c:pt>
                <c:pt idx="237">
                  <c:v>3296</c:v>
                </c:pt>
                <c:pt idx="238">
                  <c:v>3297</c:v>
                </c:pt>
                <c:pt idx="239">
                  <c:v>3298</c:v>
                </c:pt>
                <c:pt idx="240">
                  <c:v>3299</c:v>
                </c:pt>
                <c:pt idx="241">
                  <c:v>3300</c:v>
                </c:pt>
                <c:pt idx="242">
                  <c:v>3301</c:v>
                </c:pt>
                <c:pt idx="243">
                  <c:v>3302</c:v>
                </c:pt>
                <c:pt idx="244">
                  <c:v>3303</c:v>
                </c:pt>
                <c:pt idx="245">
                  <c:v>3304</c:v>
                </c:pt>
                <c:pt idx="246">
                  <c:v>3305</c:v>
                </c:pt>
                <c:pt idx="247">
                  <c:v>3306</c:v>
                </c:pt>
                <c:pt idx="248">
                  <c:v>3307</c:v>
                </c:pt>
                <c:pt idx="249">
                  <c:v>3308</c:v>
                </c:pt>
                <c:pt idx="250">
                  <c:v>3309</c:v>
                </c:pt>
                <c:pt idx="251">
                  <c:v>3310</c:v>
                </c:pt>
                <c:pt idx="252">
                  <c:v>3311</c:v>
                </c:pt>
                <c:pt idx="253">
                  <c:v>3312</c:v>
                </c:pt>
                <c:pt idx="254">
                  <c:v>3313</c:v>
                </c:pt>
                <c:pt idx="255">
                  <c:v>3314</c:v>
                </c:pt>
                <c:pt idx="256">
                  <c:v>3315</c:v>
                </c:pt>
                <c:pt idx="257">
                  <c:v>3316</c:v>
                </c:pt>
                <c:pt idx="258">
                  <c:v>3317</c:v>
                </c:pt>
                <c:pt idx="259">
                  <c:v>3318</c:v>
                </c:pt>
                <c:pt idx="260">
                  <c:v>3319</c:v>
                </c:pt>
                <c:pt idx="261">
                  <c:v>3320</c:v>
                </c:pt>
                <c:pt idx="262">
                  <c:v>3321</c:v>
                </c:pt>
                <c:pt idx="263">
                  <c:v>3322</c:v>
                </c:pt>
                <c:pt idx="264">
                  <c:v>3323</c:v>
                </c:pt>
                <c:pt idx="265">
                  <c:v>3324</c:v>
                </c:pt>
                <c:pt idx="266">
                  <c:v>3325</c:v>
                </c:pt>
                <c:pt idx="267">
                  <c:v>3326</c:v>
                </c:pt>
                <c:pt idx="268">
                  <c:v>3327</c:v>
                </c:pt>
                <c:pt idx="269">
                  <c:v>3328</c:v>
                </c:pt>
                <c:pt idx="270">
                  <c:v>3329</c:v>
                </c:pt>
                <c:pt idx="271">
                  <c:v>3330</c:v>
                </c:pt>
                <c:pt idx="272">
                  <c:v>3331</c:v>
                </c:pt>
                <c:pt idx="273">
                  <c:v>3332</c:v>
                </c:pt>
                <c:pt idx="274">
                  <c:v>3333</c:v>
                </c:pt>
                <c:pt idx="275">
                  <c:v>3334</c:v>
                </c:pt>
                <c:pt idx="276">
                  <c:v>3335</c:v>
                </c:pt>
                <c:pt idx="277">
                  <c:v>3336</c:v>
                </c:pt>
                <c:pt idx="278">
                  <c:v>3337</c:v>
                </c:pt>
                <c:pt idx="279">
                  <c:v>3338</c:v>
                </c:pt>
                <c:pt idx="280">
                  <c:v>3339</c:v>
                </c:pt>
                <c:pt idx="281">
                  <c:v>3340</c:v>
                </c:pt>
              </c:numCache>
            </c:numRef>
          </c:xVal>
          <c:yVal>
            <c:numRef>
              <c:f>Graph!$C$3061:$C$3340</c:f>
              <c:numCache>
                <c:formatCode>General</c:formatCode>
                <c:ptCount val="2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C2-4EAE-8565-A4C19717BD62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Graph!$A$3060:$A$3341</c:f>
              <c:numCache>
                <c:formatCode>General</c:formatCode>
                <c:ptCount val="282"/>
                <c:pt idx="0">
                  <c:v>3059</c:v>
                </c:pt>
                <c:pt idx="1">
                  <c:v>3060</c:v>
                </c:pt>
                <c:pt idx="2">
                  <c:v>3061</c:v>
                </c:pt>
                <c:pt idx="3">
                  <c:v>3062</c:v>
                </c:pt>
                <c:pt idx="4">
                  <c:v>3063</c:v>
                </c:pt>
                <c:pt idx="5">
                  <c:v>3064</c:v>
                </c:pt>
                <c:pt idx="6">
                  <c:v>3065</c:v>
                </c:pt>
                <c:pt idx="7">
                  <c:v>3066</c:v>
                </c:pt>
                <c:pt idx="8">
                  <c:v>3067</c:v>
                </c:pt>
                <c:pt idx="9">
                  <c:v>3068</c:v>
                </c:pt>
                <c:pt idx="10">
                  <c:v>3069</c:v>
                </c:pt>
                <c:pt idx="11">
                  <c:v>3070</c:v>
                </c:pt>
                <c:pt idx="12">
                  <c:v>3071</c:v>
                </c:pt>
                <c:pt idx="13">
                  <c:v>3072</c:v>
                </c:pt>
                <c:pt idx="14">
                  <c:v>3073</c:v>
                </c:pt>
                <c:pt idx="15">
                  <c:v>3074</c:v>
                </c:pt>
                <c:pt idx="16">
                  <c:v>3075</c:v>
                </c:pt>
                <c:pt idx="17">
                  <c:v>3076</c:v>
                </c:pt>
                <c:pt idx="18">
                  <c:v>3077</c:v>
                </c:pt>
                <c:pt idx="19">
                  <c:v>3078</c:v>
                </c:pt>
                <c:pt idx="20">
                  <c:v>3079</c:v>
                </c:pt>
                <c:pt idx="21">
                  <c:v>3080</c:v>
                </c:pt>
                <c:pt idx="22">
                  <c:v>3081</c:v>
                </c:pt>
                <c:pt idx="23">
                  <c:v>3082</c:v>
                </c:pt>
                <c:pt idx="24">
                  <c:v>3083</c:v>
                </c:pt>
                <c:pt idx="25">
                  <c:v>3084</c:v>
                </c:pt>
                <c:pt idx="26">
                  <c:v>3085</c:v>
                </c:pt>
                <c:pt idx="27">
                  <c:v>3086</c:v>
                </c:pt>
                <c:pt idx="28">
                  <c:v>3087</c:v>
                </c:pt>
                <c:pt idx="29">
                  <c:v>3088</c:v>
                </c:pt>
                <c:pt idx="30">
                  <c:v>3089</c:v>
                </c:pt>
                <c:pt idx="31">
                  <c:v>3090</c:v>
                </c:pt>
                <c:pt idx="32">
                  <c:v>3091</c:v>
                </c:pt>
                <c:pt idx="33">
                  <c:v>3092</c:v>
                </c:pt>
                <c:pt idx="34">
                  <c:v>3093</c:v>
                </c:pt>
                <c:pt idx="35">
                  <c:v>3094</c:v>
                </c:pt>
                <c:pt idx="36">
                  <c:v>3095</c:v>
                </c:pt>
                <c:pt idx="37">
                  <c:v>3096</c:v>
                </c:pt>
                <c:pt idx="38">
                  <c:v>3097</c:v>
                </c:pt>
                <c:pt idx="39">
                  <c:v>3098</c:v>
                </c:pt>
                <c:pt idx="40">
                  <c:v>3099</c:v>
                </c:pt>
                <c:pt idx="41">
                  <c:v>3100</c:v>
                </c:pt>
                <c:pt idx="42">
                  <c:v>3101</c:v>
                </c:pt>
                <c:pt idx="43">
                  <c:v>3102</c:v>
                </c:pt>
                <c:pt idx="44">
                  <c:v>3103</c:v>
                </c:pt>
                <c:pt idx="45">
                  <c:v>3104</c:v>
                </c:pt>
                <c:pt idx="46">
                  <c:v>3105</c:v>
                </c:pt>
                <c:pt idx="47">
                  <c:v>3106</c:v>
                </c:pt>
                <c:pt idx="48">
                  <c:v>3107</c:v>
                </c:pt>
                <c:pt idx="49">
                  <c:v>3108</c:v>
                </c:pt>
                <c:pt idx="50">
                  <c:v>3109</c:v>
                </c:pt>
                <c:pt idx="51">
                  <c:v>3110</c:v>
                </c:pt>
                <c:pt idx="52">
                  <c:v>3111</c:v>
                </c:pt>
                <c:pt idx="53">
                  <c:v>3112</c:v>
                </c:pt>
                <c:pt idx="54">
                  <c:v>3113</c:v>
                </c:pt>
                <c:pt idx="55">
                  <c:v>3114</c:v>
                </c:pt>
                <c:pt idx="56">
                  <c:v>3115</c:v>
                </c:pt>
                <c:pt idx="57">
                  <c:v>3116</c:v>
                </c:pt>
                <c:pt idx="58">
                  <c:v>3117</c:v>
                </c:pt>
                <c:pt idx="59">
                  <c:v>3118</c:v>
                </c:pt>
                <c:pt idx="60">
                  <c:v>3119</c:v>
                </c:pt>
                <c:pt idx="61">
                  <c:v>3120</c:v>
                </c:pt>
                <c:pt idx="62">
                  <c:v>3121</c:v>
                </c:pt>
                <c:pt idx="63">
                  <c:v>3122</c:v>
                </c:pt>
                <c:pt idx="64">
                  <c:v>3123</c:v>
                </c:pt>
                <c:pt idx="65">
                  <c:v>3124</c:v>
                </c:pt>
                <c:pt idx="66">
                  <c:v>3125</c:v>
                </c:pt>
                <c:pt idx="67">
                  <c:v>3126</c:v>
                </c:pt>
                <c:pt idx="68">
                  <c:v>3127</c:v>
                </c:pt>
                <c:pt idx="69">
                  <c:v>3128</c:v>
                </c:pt>
                <c:pt idx="70">
                  <c:v>3129</c:v>
                </c:pt>
                <c:pt idx="71">
                  <c:v>3130</c:v>
                </c:pt>
                <c:pt idx="72">
                  <c:v>3131</c:v>
                </c:pt>
                <c:pt idx="73">
                  <c:v>3132</c:v>
                </c:pt>
                <c:pt idx="74">
                  <c:v>3133</c:v>
                </c:pt>
                <c:pt idx="75">
                  <c:v>3134</c:v>
                </c:pt>
                <c:pt idx="76">
                  <c:v>3135</c:v>
                </c:pt>
                <c:pt idx="77">
                  <c:v>3136</c:v>
                </c:pt>
                <c:pt idx="78">
                  <c:v>3137</c:v>
                </c:pt>
                <c:pt idx="79">
                  <c:v>3138</c:v>
                </c:pt>
                <c:pt idx="80">
                  <c:v>3139</c:v>
                </c:pt>
                <c:pt idx="81">
                  <c:v>3140</c:v>
                </c:pt>
                <c:pt idx="82">
                  <c:v>3141</c:v>
                </c:pt>
                <c:pt idx="83">
                  <c:v>3142</c:v>
                </c:pt>
                <c:pt idx="84">
                  <c:v>3143</c:v>
                </c:pt>
                <c:pt idx="85">
                  <c:v>3144</c:v>
                </c:pt>
                <c:pt idx="86">
                  <c:v>3145</c:v>
                </c:pt>
                <c:pt idx="87">
                  <c:v>3146</c:v>
                </c:pt>
                <c:pt idx="88">
                  <c:v>3147</c:v>
                </c:pt>
                <c:pt idx="89">
                  <c:v>3148</c:v>
                </c:pt>
                <c:pt idx="90">
                  <c:v>3149</c:v>
                </c:pt>
                <c:pt idx="91">
                  <c:v>3150</c:v>
                </c:pt>
                <c:pt idx="92">
                  <c:v>3151</c:v>
                </c:pt>
                <c:pt idx="93">
                  <c:v>3152</c:v>
                </c:pt>
                <c:pt idx="94">
                  <c:v>3153</c:v>
                </c:pt>
                <c:pt idx="95">
                  <c:v>3154</c:v>
                </c:pt>
                <c:pt idx="96">
                  <c:v>3155</c:v>
                </c:pt>
                <c:pt idx="97">
                  <c:v>3156</c:v>
                </c:pt>
                <c:pt idx="98">
                  <c:v>3157</c:v>
                </c:pt>
                <c:pt idx="99">
                  <c:v>3158</c:v>
                </c:pt>
                <c:pt idx="100">
                  <c:v>3159</c:v>
                </c:pt>
                <c:pt idx="101">
                  <c:v>3160</c:v>
                </c:pt>
                <c:pt idx="102">
                  <c:v>3161</c:v>
                </c:pt>
                <c:pt idx="103">
                  <c:v>3162</c:v>
                </c:pt>
                <c:pt idx="104">
                  <c:v>3163</c:v>
                </c:pt>
                <c:pt idx="105">
                  <c:v>3164</c:v>
                </c:pt>
                <c:pt idx="106">
                  <c:v>3165</c:v>
                </c:pt>
                <c:pt idx="107">
                  <c:v>3166</c:v>
                </c:pt>
                <c:pt idx="108">
                  <c:v>3167</c:v>
                </c:pt>
                <c:pt idx="109">
                  <c:v>3168</c:v>
                </c:pt>
                <c:pt idx="110">
                  <c:v>3169</c:v>
                </c:pt>
                <c:pt idx="111">
                  <c:v>3170</c:v>
                </c:pt>
                <c:pt idx="112">
                  <c:v>3171</c:v>
                </c:pt>
                <c:pt idx="113">
                  <c:v>3172</c:v>
                </c:pt>
                <c:pt idx="114">
                  <c:v>3173</c:v>
                </c:pt>
                <c:pt idx="115">
                  <c:v>3174</c:v>
                </c:pt>
                <c:pt idx="116">
                  <c:v>3175</c:v>
                </c:pt>
                <c:pt idx="117">
                  <c:v>3176</c:v>
                </c:pt>
                <c:pt idx="118">
                  <c:v>3177</c:v>
                </c:pt>
                <c:pt idx="119">
                  <c:v>3178</c:v>
                </c:pt>
                <c:pt idx="120">
                  <c:v>3179</c:v>
                </c:pt>
                <c:pt idx="121">
                  <c:v>3180</c:v>
                </c:pt>
                <c:pt idx="122">
                  <c:v>3181</c:v>
                </c:pt>
                <c:pt idx="123">
                  <c:v>3182</c:v>
                </c:pt>
                <c:pt idx="124">
                  <c:v>3183</c:v>
                </c:pt>
                <c:pt idx="125">
                  <c:v>3184</c:v>
                </c:pt>
                <c:pt idx="126">
                  <c:v>3185</c:v>
                </c:pt>
                <c:pt idx="127">
                  <c:v>3186</c:v>
                </c:pt>
                <c:pt idx="128">
                  <c:v>3187</c:v>
                </c:pt>
                <c:pt idx="129">
                  <c:v>3188</c:v>
                </c:pt>
                <c:pt idx="130">
                  <c:v>3189</c:v>
                </c:pt>
                <c:pt idx="131">
                  <c:v>3190</c:v>
                </c:pt>
                <c:pt idx="132">
                  <c:v>3191</c:v>
                </c:pt>
                <c:pt idx="133">
                  <c:v>3192</c:v>
                </c:pt>
                <c:pt idx="134">
                  <c:v>3193</c:v>
                </c:pt>
                <c:pt idx="135">
                  <c:v>3194</c:v>
                </c:pt>
                <c:pt idx="136">
                  <c:v>3195</c:v>
                </c:pt>
                <c:pt idx="137">
                  <c:v>3196</c:v>
                </c:pt>
                <c:pt idx="138">
                  <c:v>3197</c:v>
                </c:pt>
                <c:pt idx="139">
                  <c:v>3198</c:v>
                </c:pt>
                <c:pt idx="140">
                  <c:v>3199</c:v>
                </c:pt>
                <c:pt idx="141">
                  <c:v>3200</c:v>
                </c:pt>
                <c:pt idx="142">
                  <c:v>3201</c:v>
                </c:pt>
                <c:pt idx="143">
                  <c:v>3202</c:v>
                </c:pt>
                <c:pt idx="144">
                  <c:v>3203</c:v>
                </c:pt>
                <c:pt idx="145">
                  <c:v>3204</c:v>
                </c:pt>
                <c:pt idx="146">
                  <c:v>3205</c:v>
                </c:pt>
                <c:pt idx="147">
                  <c:v>3206</c:v>
                </c:pt>
                <c:pt idx="148">
                  <c:v>3207</c:v>
                </c:pt>
                <c:pt idx="149">
                  <c:v>3208</c:v>
                </c:pt>
                <c:pt idx="150">
                  <c:v>3209</c:v>
                </c:pt>
                <c:pt idx="151">
                  <c:v>3210</c:v>
                </c:pt>
                <c:pt idx="152">
                  <c:v>3211</c:v>
                </c:pt>
                <c:pt idx="153">
                  <c:v>3212</c:v>
                </c:pt>
                <c:pt idx="154">
                  <c:v>3213</c:v>
                </c:pt>
                <c:pt idx="155">
                  <c:v>3214</c:v>
                </c:pt>
                <c:pt idx="156">
                  <c:v>3215</c:v>
                </c:pt>
                <c:pt idx="157">
                  <c:v>3216</c:v>
                </c:pt>
                <c:pt idx="158">
                  <c:v>3217</c:v>
                </c:pt>
                <c:pt idx="159">
                  <c:v>3218</c:v>
                </c:pt>
                <c:pt idx="160">
                  <c:v>3219</c:v>
                </c:pt>
                <c:pt idx="161">
                  <c:v>3220</c:v>
                </c:pt>
                <c:pt idx="162">
                  <c:v>3221</c:v>
                </c:pt>
                <c:pt idx="163">
                  <c:v>3222</c:v>
                </c:pt>
                <c:pt idx="164">
                  <c:v>3223</c:v>
                </c:pt>
                <c:pt idx="165">
                  <c:v>3224</c:v>
                </c:pt>
                <c:pt idx="166">
                  <c:v>3225</c:v>
                </c:pt>
                <c:pt idx="167">
                  <c:v>3226</c:v>
                </c:pt>
                <c:pt idx="168">
                  <c:v>3227</c:v>
                </c:pt>
                <c:pt idx="169">
                  <c:v>3228</c:v>
                </c:pt>
                <c:pt idx="170">
                  <c:v>3229</c:v>
                </c:pt>
                <c:pt idx="171">
                  <c:v>3230</c:v>
                </c:pt>
                <c:pt idx="172">
                  <c:v>3231</c:v>
                </c:pt>
                <c:pt idx="173">
                  <c:v>3232</c:v>
                </c:pt>
                <c:pt idx="174">
                  <c:v>3233</c:v>
                </c:pt>
                <c:pt idx="175">
                  <c:v>3234</c:v>
                </c:pt>
                <c:pt idx="176">
                  <c:v>3235</c:v>
                </c:pt>
                <c:pt idx="177">
                  <c:v>3236</c:v>
                </c:pt>
                <c:pt idx="178">
                  <c:v>3237</c:v>
                </c:pt>
                <c:pt idx="179">
                  <c:v>3238</c:v>
                </c:pt>
                <c:pt idx="180">
                  <c:v>3239</c:v>
                </c:pt>
                <c:pt idx="181">
                  <c:v>3240</c:v>
                </c:pt>
                <c:pt idx="182">
                  <c:v>3241</c:v>
                </c:pt>
                <c:pt idx="183">
                  <c:v>3242</c:v>
                </c:pt>
                <c:pt idx="184">
                  <c:v>3243</c:v>
                </c:pt>
                <c:pt idx="185">
                  <c:v>3244</c:v>
                </c:pt>
                <c:pt idx="186">
                  <c:v>3245</c:v>
                </c:pt>
                <c:pt idx="187">
                  <c:v>3246</c:v>
                </c:pt>
                <c:pt idx="188">
                  <c:v>3247</c:v>
                </c:pt>
                <c:pt idx="189">
                  <c:v>3248</c:v>
                </c:pt>
                <c:pt idx="190">
                  <c:v>3249</c:v>
                </c:pt>
                <c:pt idx="191">
                  <c:v>3250</c:v>
                </c:pt>
                <c:pt idx="192">
                  <c:v>3251</c:v>
                </c:pt>
                <c:pt idx="193">
                  <c:v>3252</c:v>
                </c:pt>
                <c:pt idx="194">
                  <c:v>3253</c:v>
                </c:pt>
                <c:pt idx="195">
                  <c:v>3254</c:v>
                </c:pt>
                <c:pt idx="196">
                  <c:v>3255</c:v>
                </c:pt>
                <c:pt idx="197">
                  <c:v>3256</c:v>
                </c:pt>
                <c:pt idx="198">
                  <c:v>3257</c:v>
                </c:pt>
                <c:pt idx="199">
                  <c:v>3258</c:v>
                </c:pt>
                <c:pt idx="200">
                  <c:v>3259</c:v>
                </c:pt>
                <c:pt idx="201">
                  <c:v>3260</c:v>
                </c:pt>
                <c:pt idx="202">
                  <c:v>3261</c:v>
                </c:pt>
                <c:pt idx="203">
                  <c:v>3262</c:v>
                </c:pt>
                <c:pt idx="204">
                  <c:v>3263</c:v>
                </c:pt>
                <c:pt idx="205">
                  <c:v>3264</c:v>
                </c:pt>
                <c:pt idx="206">
                  <c:v>3265</c:v>
                </c:pt>
                <c:pt idx="207">
                  <c:v>3266</c:v>
                </c:pt>
                <c:pt idx="208">
                  <c:v>3267</c:v>
                </c:pt>
                <c:pt idx="209">
                  <c:v>3268</c:v>
                </c:pt>
                <c:pt idx="210">
                  <c:v>3269</c:v>
                </c:pt>
                <c:pt idx="211">
                  <c:v>3270</c:v>
                </c:pt>
                <c:pt idx="212">
                  <c:v>3271</c:v>
                </c:pt>
                <c:pt idx="213">
                  <c:v>3272</c:v>
                </c:pt>
                <c:pt idx="214">
                  <c:v>3273</c:v>
                </c:pt>
                <c:pt idx="215">
                  <c:v>3274</c:v>
                </c:pt>
                <c:pt idx="216">
                  <c:v>3275</c:v>
                </c:pt>
                <c:pt idx="217">
                  <c:v>3276</c:v>
                </c:pt>
                <c:pt idx="218">
                  <c:v>3277</c:v>
                </c:pt>
                <c:pt idx="219">
                  <c:v>3278</c:v>
                </c:pt>
                <c:pt idx="220">
                  <c:v>3279</c:v>
                </c:pt>
                <c:pt idx="221">
                  <c:v>3280</c:v>
                </c:pt>
                <c:pt idx="222">
                  <c:v>3281</c:v>
                </c:pt>
                <c:pt idx="223">
                  <c:v>3282</c:v>
                </c:pt>
                <c:pt idx="224">
                  <c:v>3283</c:v>
                </c:pt>
                <c:pt idx="225">
                  <c:v>3284</c:v>
                </c:pt>
                <c:pt idx="226">
                  <c:v>3285</c:v>
                </c:pt>
                <c:pt idx="227">
                  <c:v>3286</c:v>
                </c:pt>
                <c:pt idx="228">
                  <c:v>3287</c:v>
                </c:pt>
                <c:pt idx="229">
                  <c:v>3288</c:v>
                </c:pt>
                <c:pt idx="230">
                  <c:v>3289</c:v>
                </c:pt>
                <c:pt idx="231">
                  <c:v>3290</c:v>
                </c:pt>
                <c:pt idx="232">
                  <c:v>3291</c:v>
                </c:pt>
                <c:pt idx="233">
                  <c:v>3292</c:v>
                </c:pt>
                <c:pt idx="234">
                  <c:v>3293</c:v>
                </c:pt>
                <c:pt idx="235">
                  <c:v>3294</c:v>
                </c:pt>
                <c:pt idx="236">
                  <c:v>3295</c:v>
                </c:pt>
                <c:pt idx="237">
                  <c:v>3296</c:v>
                </c:pt>
                <c:pt idx="238">
                  <c:v>3297</c:v>
                </c:pt>
                <c:pt idx="239">
                  <c:v>3298</c:v>
                </c:pt>
                <c:pt idx="240">
                  <c:v>3299</c:v>
                </c:pt>
                <c:pt idx="241">
                  <c:v>3300</c:v>
                </c:pt>
                <c:pt idx="242">
                  <c:v>3301</c:v>
                </c:pt>
                <c:pt idx="243">
                  <c:v>3302</c:v>
                </c:pt>
                <c:pt idx="244">
                  <c:v>3303</c:v>
                </c:pt>
                <c:pt idx="245">
                  <c:v>3304</c:v>
                </c:pt>
                <c:pt idx="246">
                  <c:v>3305</c:v>
                </c:pt>
                <c:pt idx="247">
                  <c:v>3306</c:v>
                </c:pt>
                <c:pt idx="248">
                  <c:v>3307</c:v>
                </c:pt>
                <c:pt idx="249">
                  <c:v>3308</c:v>
                </c:pt>
                <c:pt idx="250">
                  <c:v>3309</c:v>
                </c:pt>
                <c:pt idx="251">
                  <c:v>3310</c:v>
                </c:pt>
                <c:pt idx="252">
                  <c:v>3311</c:v>
                </c:pt>
                <c:pt idx="253">
                  <c:v>3312</c:v>
                </c:pt>
                <c:pt idx="254">
                  <c:v>3313</c:v>
                </c:pt>
                <c:pt idx="255">
                  <c:v>3314</c:v>
                </c:pt>
                <c:pt idx="256">
                  <c:v>3315</c:v>
                </c:pt>
                <c:pt idx="257">
                  <c:v>3316</c:v>
                </c:pt>
                <c:pt idx="258">
                  <c:v>3317</c:v>
                </c:pt>
                <c:pt idx="259">
                  <c:v>3318</c:v>
                </c:pt>
                <c:pt idx="260">
                  <c:v>3319</c:v>
                </c:pt>
                <c:pt idx="261">
                  <c:v>3320</c:v>
                </c:pt>
                <c:pt idx="262">
                  <c:v>3321</c:v>
                </c:pt>
                <c:pt idx="263">
                  <c:v>3322</c:v>
                </c:pt>
                <c:pt idx="264">
                  <c:v>3323</c:v>
                </c:pt>
                <c:pt idx="265">
                  <c:v>3324</c:v>
                </c:pt>
                <c:pt idx="266">
                  <c:v>3325</c:v>
                </c:pt>
                <c:pt idx="267">
                  <c:v>3326</c:v>
                </c:pt>
                <c:pt idx="268">
                  <c:v>3327</c:v>
                </c:pt>
                <c:pt idx="269">
                  <c:v>3328</c:v>
                </c:pt>
                <c:pt idx="270">
                  <c:v>3329</c:v>
                </c:pt>
                <c:pt idx="271">
                  <c:v>3330</c:v>
                </c:pt>
                <c:pt idx="272">
                  <c:v>3331</c:v>
                </c:pt>
                <c:pt idx="273">
                  <c:v>3332</c:v>
                </c:pt>
                <c:pt idx="274">
                  <c:v>3333</c:v>
                </c:pt>
                <c:pt idx="275">
                  <c:v>3334</c:v>
                </c:pt>
                <c:pt idx="276">
                  <c:v>3335</c:v>
                </c:pt>
                <c:pt idx="277">
                  <c:v>3336</c:v>
                </c:pt>
                <c:pt idx="278">
                  <c:v>3337</c:v>
                </c:pt>
                <c:pt idx="279">
                  <c:v>3338</c:v>
                </c:pt>
                <c:pt idx="280">
                  <c:v>3339</c:v>
                </c:pt>
                <c:pt idx="281">
                  <c:v>3340</c:v>
                </c:pt>
              </c:numCache>
            </c:numRef>
          </c:xVal>
          <c:yVal>
            <c:numRef>
              <c:f>Graph!$E$3061:$E$3340</c:f>
              <c:numCache>
                <c:formatCode>General</c:formatCode>
                <c:ptCount val="280"/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C2-4EAE-8565-A4C19717BD62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Graph!$A$3060:$A$3341</c:f>
              <c:numCache>
                <c:formatCode>General</c:formatCode>
                <c:ptCount val="282"/>
                <c:pt idx="0">
                  <c:v>3059</c:v>
                </c:pt>
                <c:pt idx="1">
                  <c:v>3060</c:v>
                </c:pt>
                <c:pt idx="2">
                  <c:v>3061</c:v>
                </c:pt>
                <c:pt idx="3">
                  <c:v>3062</c:v>
                </c:pt>
                <c:pt idx="4">
                  <c:v>3063</c:v>
                </c:pt>
                <c:pt idx="5">
                  <c:v>3064</c:v>
                </c:pt>
                <c:pt idx="6">
                  <c:v>3065</c:v>
                </c:pt>
                <c:pt idx="7">
                  <c:v>3066</c:v>
                </c:pt>
                <c:pt idx="8">
                  <c:v>3067</c:v>
                </c:pt>
                <c:pt idx="9">
                  <c:v>3068</c:v>
                </c:pt>
                <c:pt idx="10">
                  <c:v>3069</c:v>
                </c:pt>
                <c:pt idx="11">
                  <c:v>3070</c:v>
                </c:pt>
                <c:pt idx="12">
                  <c:v>3071</c:v>
                </c:pt>
                <c:pt idx="13">
                  <c:v>3072</c:v>
                </c:pt>
                <c:pt idx="14">
                  <c:v>3073</c:v>
                </c:pt>
                <c:pt idx="15">
                  <c:v>3074</c:v>
                </c:pt>
                <c:pt idx="16">
                  <c:v>3075</c:v>
                </c:pt>
                <c:pt idx="17">
                  <c:v>3076</c:v>
                </c:pt>
                <c:pt idx="18">
                  <c:v>3077</c:v>
                </c:pt>
                <c:pt idx="19">
                  <c:v>3078</c:v>
                </c:pt>
                <c:pt idx="20">
                  <c:v>3079</c:v>
                </c:pt>
                <c:pt idx="21">
                  <c:v>3080</c:v>
                </c:pt>
                <c:pt idx="22">
                  <c:v>3081</c:v>
                </c:pt>
                <c:pt idx="23">
                  <c:v>3082</c:v>
                </c:pt>
                <c:pt idx="24">
                  <c:v>3083</c:v>
                </c:pt>
                <c:pt idx="25">
                  <c:v>3084</c:v>
                </c:pt>
                <c:pt idx="26">
                  <c:v>3085</c:v>
                </c:pt>
                <c:pt idx="27">
                  <c:v>3086</c:v>
                </c:pt>
                <c:pt idx="28">
                  <c:v>3087</c:v>
                </c:pt>
                <c:pt idx="29">
                  <c:v>3088</c:v>
                </c:pt>
                <c:pt idx="30">
                  <c:v>3089</c:v>
                </c:pt>
                <c:pt idx="31">
                  <c:v>3090</c:v>
                </c:pt>
                <c:pt idx="32">
                  <c:v>3091</c:v>
                </c:pt>
                <c:pt idx="33">
                  <c:v>3092</c:v>
                </c:pt>
                <c:pt idx="34">
                  <c:v>3093</c:v>
                </c:pt>
                <c:pt idx="35">
                  <c:v>3094</c:v>
                </c:pt>
                <c:pt idx="36">
                  <c:v>3095</c:v>
                </c:pt>
                <c:pt idx="37">
                  <c:v>3096</c:v>
                </c:pt>
                <c:pt idx="38">
                  <c:v>3097</c:v>
                </c:pt>
                <c:pt idx="39">
                  <c:v>3098</c:v>
                </c:pt>
                <c:pt idx="40">
                  <c:v>3099</c:v>
                </c:pt>
                <c:pt idx="41">
                  <c:v>3100</c:v>
                </c:pt>
                <c:pt idx="42">
                  <c:v>3101</c:v>
                </c:pt>
                <c:pt idx="43">
                  <c:v>3102</c:v>
                </c:pt>
                <c:pt idx="44">
                  <c:v>3103</c:v>
                </c:pt>
                <c:pt idx="45">
                  <c:v>3104</c:v>
                </c:pt>
                <c:pt idx="46">
                  <c:v>3105</c:v>
                </c:pt>
                <c:pt idx="47">
                  <c:v>3106</c:v>
                </c:pt>
                <c:pt idx="48">
                  <c:v>3107</c:v>
                </c:pt>
                <c:pt idx="49">
                  <c:v>3108</c:v>
                </c:pt>
                <c:pt idx="50">
                  <c:v>3109</c:v>
                </c:pt>
                <c:pt idx="51">
                  <c:v>3110</c:v>
                </c:pt>
                <c:pt idx="52">
                  <c:v>3111</c:v>
                </c:pt>
                <c:pt idx="53">
                  <c:v>3112</c:v>
                </c:pt>
                <c:pt idx="54">
                  <c:v>3113</c:v>
                </c:pt>
                <c:pt idx="55">
                  <c:v>3114</c:v>
                </c:pt>
                <c:pt idx="56">
                  <c:v>3115</c:v>
                </c:pt>
                <c:pt idx="57">
                  <c:v>3116</c:v>
                </c:pt>
                <c:pt idx="58">
                  <c:v>3117</c:v>
                </c:pt>
                <c:pt idx="59">
                  <c:v>3118</c:v>
                </c:pt>
                <c:pt idx="60">
                  <c:v>3119</c:v>
                </c:pt>
                <c:pt idx="61">
                  <c:v>3120</c:v>
                </c:pt>
                <c:pt idx="62">
                  <c:v>3121</c:v>
                </c:pt>
                <c:pt idx="63">
                  <c:v>3122</c:v>
                </c:pt>
                <c:pt idx="64">
                  <c:v>3123</c:v>
                </c:pt>
                <c:pt idx="65">
                  <c:v>3124</c:v>
                </c:pt>
                <c:pt idx="66">
                  <c:v>3125</c:v>
                </c:pt>
                <c:pt idx="67">
                  <c:v>3126</c:v>
                </c:pt>
                <c:pt idx="68">
                  <c:v>3127</c:v>
                </c:pt>
                <c:pt idx="69">
                  <c:v>3128</c:v>
                </c:pt>
                <c:pt idx="70">
                  <c:v>3129</c:v>
                </c:pt>
                <c:pt idx="71">
                  <c:v>3130</c:v>
                </c:pt>
                <c:pt idx="72">
                  <c:v>3131</c:v>
                </c:pt>
                <c:pt idx="73">
                  <c:v>3132</c:v>
                </c:pt>
                <c:pt idx="74">
                  <c:v>3133</c:v>
                </c:pt>
                <c:pt idx="75">
                  <c:v>3134</c:v>
                </c:pt>
                <c:pt idx="76">
                  <c:v>3135</c:v>
                </c:pt>
                <c:pt idx="77">
                  <c:v>3136</c:v>
                </c:pt>
                <c:pt idx="78">
                  <c:v>3137</c:v>
                </c:pt>
                <c:pt idx="79">
                  <c:v>3138</c:v>
                </c:pt>
                <c:pt idx="80">
                  <c:v>3139</c:v>
                </c:pt>
                <c:pt idx="81">
                  <c:v>3140</c:v>
                </c:pt>
                <c:pt idx="82">
                  <c:v>3141</c:v>
                </c:pt>
                <c:pt idx="83">
                  <c:v>3142</c:v>
                </c:pt>
                <c:pt idx="84">
                  <c:v>3143</c:v>
                </c:pt>
                <c:pt idx="85">
                  <c:v>3144</c:v>
                </c:pt>
                <c:pt idx="86">
                  <c:v>3145</c:v>
                </c:pt>
                <c:pt idx="87">
                  <c:v>3146</c:v>
                </c:pt>
                <c:pt idx="88">
                  <c:v>3147</c:v>
                </c:pt>
                <c:pt idx="89">
                  <c:v>3148</c:v>
                </c:pt>
                <c:pt idx="90">
                  <c:v>3149</c:v>
                </c:pt>
                <c:pt idx="91">
                  <c:v>3150</c:v>
                </c:pt>
                <c:pt idx="92">
                  <c:v>3151</c:v>
                </c:pt>
                <c:pt idx="93">
                  <c:v>3152</c:v>
                </c:pt>
                <c:pt idx="94">
                  <c:v>3153</c:v>
                </c:pt>
                <c:pt idx="95">
                  <c:v>3154</c:v>
                </c:pt>
                <c:pt idx="96">
                  <c:v>3155</c:v>
                </c:pt>
                <c:pt idx="97">
                  <c:v>3156</c:v>
                </c:pt>
                <c:pt idx="98">
                  <c:v>3157</c:v>
                </c:pt>
                <c:pt idx="99">
                  <c:v>3158</c:v>
                </c:pt>
                <c:pt idx="100">
                  <c:v>3159</c:v>
                </c:pt>
                <c:pt idx="101">
                  <c:v>3160</c:v>
                </c:pt>
                <c:pt idx="102">
                  <c:v>3161</c:v>
                </c:pt>
                <c:pt idx="103">
                  <c:v>3162</c:v>
                </c:pt>
                <c:pt idx="104">
                  <c:v>3163</c:v>
                </c:pt>
                <c:pt idx="105">
                  <c:v>3164</c:v>
                </c:pt>
                <c:pt idx="106">
                  <c:v>3165</c:v>
                </c:pt>
                <c:pt idx="107">
                  <c:v>3166</c:v>
                </c:pt>
                <c:pt idx="108">
                  <c:v>3167</c:v>
                </c:pt>
                <c:pt idx="109">
                  <c:v>3168</c:v>
                </c:pt>
                <c:pt idx="110">
                  <c:v>3169</c:v>
                </c:pt>
                <c:pt idx="111">
                  <c:v>3170</c:v>
                </c:pt>
                <c:pt idx="112">
                  <c:v>3171</c:v>
                </c:pt>
                <c:pt idx="113">
                  <c:v>3172</c:v>
                </c:pt>
                <c:pt idx="114">
                  <c:v>3173</c:v>
                </c:pt>
                <c:pt idx="115">
                  <c:v>3174</c:v>
                </c:pt>
                <c:pt idx="116">
                  <c:v>3175</c:v>
                </c:pt>
                <c:pt idx="117">
                  <c:v>3176</c:v>
                </c:pt>
                <c:pt idx="118">
                  <c:v>3177</c:v>
                </c:pt>
                <c:pt idx="119">
                  <c:v>3178</c:v>
                </c:pt>
                <c:pt idx="120">
                  <c:v>3179</c:v>
                </c:pt>
                <c:pt idx="121">
                  <c:v>3180</c:v>
                </c:pt>
                <c:pt idx="122">
                  <c:v>3181</c:v>
                </c:pt>
                <c:pt idx="123">
                  <c:v>3182</c:v>
                </c:pt>
                <c:pt idx="124">
                  <c:v>3183</c:v>
                </c:pt>
                <c:pt idx="125">
                  <c:v>3184</c:v>
                </c:pt>
                <c:pt idx="126">
                  <c:v>3185</c:v>
                </c:pt>
                <c:pt idx="127">
                  <c:v>3186</c:v>
                </c:pt>
                <c:pt idx="128">
                  <c:v>3187</c:v>
                </c:pt>
                <c:pt idx="129">
                  <c:v>3188</c:v>
                </c:pt>
                <c:pt idx="130">
                  <c:v>3189</c:v>
                </c:pt>
                <c:pt idx="131">
                  <c:v>3190</c:v>
                </c:pt>
                <c:pt idx="132">
                  <c:v>3191</c:v>
                </c:pt>
                <c:pt idx="133">
                  <c:v>3192</c:v>
                </c:pt>
                <c:pt idx="134">
                  <c:v>3193</c:v>
                </c:pt>
                <c:pt idx="135">
                  <c:v>3194</c:v>
                </c:pt>
                <c:pt idx="136">
                  <c:v>3195</c:v>
                </c:pt>
                <c:pt idx="137">
                  <c:v>3196</c:v>
                </c:pt>
                <c:pt idx="138">
                  <c:v>3197</c:v>
                </c:pt>
                <c:pt idx="139">
                  <c:v>3198</c:v>
                </c:pt>
                <c:pt idx="140">
                  <c:v>3199</c:v>
                </c:pt>
                <c:pt idx="141">
                  <c:v>3200</c:v>
                </c:pt>
                <c:pt idx="142">
                  <c:v>3201</c:v>
                </c:pt>
                <c:pt idx="143">
                  <c:v>3202</c:v>
                </c:pt>
                <c:pt idx="144">
                  <c:v>3203</c:v>
                </c:pt>
                <c:pt idx="145">
                  <c:v>3204</c:v>
                </c:pt>
                <c:pt idx="146">
                  <c:v>3205</c:v>
                </c:pt>
                <c:pt idx="147">
                  <c:v>3206</c:v>
                </c:pt>
                <c:pt idx="148">
                  <c:v>3207</c:v>
                </c:pt>
                <c:pt idx="149">
                  <c:v>3208</c:v>
                </c:pt>
                <c:pt idx="150">
                  <c:v>3209</c:v>
                </c:pt>
                <c:pt idx="151">
                  <c:v>3210</c:v>
                </c:pt>
                <c:pt idx="152">
                  <c:v>3211</c:v>
                </c:pt>
                <c:pt idx="153">
                  <c:v>3212</c:v>
                </c:pt>
                <c:pt idx="154">
                  <c:v>3213</c:v>
                </c:pt>
                <c:pt idx="155">
                  <c:v>3214</c:v>
                </c:pt>
                <c:pt idx="156">
                  <c:v>3215</c:v>
                </c:pt>
                <c:pt idx="157">
                  <c:v>3216</c:v>
                </c:pt>
                <c:pt idx="158">
                  <c:v>3217</c:v>
                </c:pt>
                <c:pt idx="159">
                  <c:v>3218</c:v>
                </c:pt>
                <c:pt idx="160">
                  <c:v>3219</c:v>
                </c:pt>
                <c:pt idx="161">
                  <c:v>3220</c:v>
                </c:pt>
                <c:pt idx="162">
                  <c:v>3221</c:v>
                </c:pt>
                <c:pt idx="163">
                  <c:v>3222</c:v>
                </c:pt>
                <c:pt idx="164">
                  <c:v>3223</c:v>
                </c:pt>
                <c:pt idx="165">
                  <c:v>3224</c:v>
                </c:pt>
                <c:pt idx="166">
                  <c:v>3225</c:v>
                </c:pt>
                <c:pt idx="167">
                  <c:v>3226</c:v>
                </c:pt>
                <c:pt idx="168">
                  <c:v>3227</c:v>
                </c:pt>
                <c:pt idx="169">
                  <c:v>3228</c:v>
                </c:pt>
                <c:pt idx="170">
                  <c:v>3229</c:v>
                </c:pt>
                <c:pt idx="171">
                  <c:v>3230</c:v>
                </c:pt>
                <c:pt idx="172">
                  <c:v>3231</c:v>
                </c:pt>
                <c:pt idx="173">
                  <c:v>3232</c:v>
                </c:pt>
                <c:pt idx="174">
                  <c:v>3233</c:v>
                </c:pt>
                <c:pt idx="175">
                  <c:v>3234</c:v>
                </c:pt>
                <c:pt idx="176">
                  <c:v>3235</c:v>
                </c:pt>
                <c:pt idx="177">
                  <c:v>3236</c:v>
                </c:pt>
                <c:pt idx="178">
                  <c:v>3237</c:v>
                </c:pt>
                <c:pt idx="179">
                  <c:v>3238</c:v>
                </c:pt>
                <c:pt idx="180">
                  <c:v>3239</c:v>
                </c:pt>
                <c:pt idx="181">
                  <c:v>3240</c:v>
                </c:pt>
                <c:pt idx="182">
                  <c:v>3241</c:v>
                </c:pt>
                <c:pt idx="183">
                  <c:v>3242</c:v>
                </c:pt>
                <c:pt idx="184">
                  <c:v>3243</c:v>
                </c:pt>
                <c:pt idx="185">
                  <c:v>3244</c:v>
                </c:pt>
                <c:pt idx="186">
                  <c:v>3245</c:v>
                </c:pt>
                <c:pt idx="187">
                  <c:v>3246</c:v>
                </c:pt>
                <c:pt idx="188">
                  <c:v>3247</c:v>
                </c:pt>
                <c:pt idx="189">
                  <c:v>3248</c:v>
                </c:pt>
                <c:pt idx="190">
                  <c:v>3249</c:v>
                </c:pt>
                <c:pt idx="191">
                  <c:v>3250</c:v>
                </c:pt>
                <c:pt idx="192">
                  <c:v>3251</c:v>
                </c:pt>
                <c:pt idx="193">
                  <c:v>3252</c:v>
                </c:pt>
                <c:pt idx="194">
                  <c:v>3253</c:v>
                </c:pt>
                <c:pt idx="195">
                  <c:v>3254</c:v>
                </c:pt>
                <c:pt idx="196">
                  <c:v>3255</c:v>
                </c:pt>
                <c:pt idx="197">
                  <c:v>3256</c:v>
                </c:pt>
                <c:pt idx="198">
                  <c:v>3257</c:v>
                </c:pt>
                <c:pt idx="199">
                  <c:v>3258</c:v>
                </c:pt>
                <c:pt idx="200">
                  <c:v>3259</c:v>
                </c:pt>
                <c:pt idx="201">
                  <c:v>3260</c:v>
                </c:pt>
                <c:pt idx="202">
                  <c:v>3261</c:v>
                </c:pt>
                <c:pt idx="203">
                  <c:v>3262</c:v>
                </c:pt>
                <c:pt idx="204">
                  <c:v>3263</c:v>
                </c:pt>
                <c:pt idx="205">
                  <c:v>3264</c:v>
                </c:pt>
                <c:pt idx="206">
                  <c:v>3265</c:v>
                </c:pt>
                <c:pt idx="207">
                  <c:v>3266</c:v>
                </c:pt>
                <c:pt idx="208">
                  <c:v>3267</c:v>
                </c:pt>
                <c:pt idx="209">
                  <c:v>3268</c:v>
                </c:pt>
                <c:pt idx="210">
                  <c:v>3269</c:v>
                </c:pt>
                <c:pt idx="211">
                  <c:v>3270</c:v>
                </c:pt>
                <c:pt idx="212">
                  <c:v>3271</c:v>
                </c:pt>
                <c:pt idx="213">
                  <c:v>3272</c:v>
                </c:pt>
                <c:pt idx="214">
                  <c:v>3273</c:v>
                </c:pt>
                <c:pt idx="215">
                  <c:v>3274</c:v>
                </c:pt>
                <c:pt idx="216">
                  <c:v>3275</c:v>
                </c:pt>
                <c:pt idx="217">
                  <c:v>3276</c:v>
                </c:pt>
                <c:pt idx="218">
                  <c:v>3277</c:v>
                </c:pt>
                <c:pt idx="219">
                  <c:v>3278</c:v>
                </c:pt>
                <c:pt idx="220">
                  <c:v>3279</c:v>
                </c:pt>
                <c:pt idx="221">
                  <c:v>3280</c:v>
                </c:pt>
                <c:pt idx="222">
                  <c:v>3281</c:v>
                </c:pt>
                <c:pt idx="223">
                  <c:v>3282</c:v>
                </c:pt>
                <c:pt idx="224">
                  <c:v>3283</c:v>
                </c:pt>
                <c:pt idx="225">
                  <c:v>3284</c:v>
                </c:pt>
                <c:pt idx="226">
                  <c:v>3285</c:v>
                </c:pt>
                <c:pt idx="227">
                  <c:v>3286</c:v>
                </c:pt>
                <c:pt idx="228">
                  <c:v>3287</c:v>
                </c:pt>
                <c:pt idx="229">
                  <c:v>3288</c:v>
                </c:pt>
                <c:pt idx="230">
                  <c:v>3289</c:v>
                </c:pt>
                <c:pt idx="231">
                  <c:v>3290</c:v>
                </c:pt>
                <c:pt idx="232">
                  <c:v>3291</c:v>
                </c:pt>
                <c:pt idx="233">
                  <c:v>3292</c:v>
                </c:pt>
                <c:pt idx="234">
                  <c:v>3293</c:v>
                </c:pt>
                <c:pt idx="235">
                  <c:v>3294</c:v>
                </c:pt>
                <c:pt idx="236">
                  <c:v>3295</c:v>
                </c:pt>
                <c:pt idx="237">
                  <c:v>3296</c:v>
                </c:pt>
                <c:pt idx="238">
                  <c:v>3297</c:v>
                </c:pt>
                <c:pt idx="239">
                  <c:v>3298</c:v>
                </c:pt>
                <c:pt idx="240">
                  <c:v>3299</c:v>
                </c:pt>
                <c:pt idx="241">
                  <c:v>3300</c:v>
                </c:pt>
                <c:pt idx="242">
                  <c:v>3301</c:v>
                </c:pt>
                <c:pt idx="243">
                  <c:v>3302</c:v>
                </c:pt>
                <c:pt idx="244">
                  <c:v>3303</c:v>
                </c:pt>
                <c:pt idx="245">
                  <c:v>3304</c:v>
                </c:pt>
                <c:pt idx="246">
                  <c:v>3305</c:v>
                </c:pt>
                <c:pt idx="247">
                  <c:v>3306</c:v>
                </c:pt>
                <c:pt idx="248">
                  <c:v>3307</c:v>
                </c:pt>
                <c:pt idx="249">
                  <c:v>3308</c:v>
                </c:pt>
                <c:pt idx="250">
                  <c:v>3309</c:v>
                </c:pt>
                <c:pt idx="251">
                  <c:v>3310</c:v>
                </c:pt>
                <c:pt idx="252">
                  <c:v>3311</c:v>
                </c:pt>
                <c:pt idx="253">
                  <c:v>3312</c:v>
                </c:pt>
                <c:pt idx="254">
                  <c:v>3313</c:v>
                </c:pt>
                <c:pt idx="255">
                  <c:v>3314</c:v>
                </c:pt>
                <c:pt idx="256">
                  <c:v>3315</c:v>
                </c:pt>
                <c:pt idx="257">
                  <c:v>3316</c:v>
                </c:pt>
                <c:pt idx="258">
                  <c:v>3317</c:v>
                </c:pt>
                <c:pt idx="259">
                  <c:v>3318</c:v>
                </c:pt>
                <c:pt idx="260">
                  <c:v>3319</c:v>
                </c:pt>
                <c:pt idx="261">
                  <c:v>3320</c:v>
                </c:pt>
                <c:pt idx="262">
                  <c:v>3321</c:v>
                </c:pt>
                <c:pt idx="263">
                  <c:v>3322</c:v>
                </c:pt>
                <c:pt idx="264">
                  <c:v>3323</c:v>
                </c:pt>
                <c:pt idx="265">
                  <c:v>3324</c:v>
                </c:pt>
                <c:pt idx="266">
                  <c:v>3325</c:v>
                </c:pt>
                <c:pt idx="267">
                  <c:v>3326</c:v>
                </c:pt>
                <c:pt idx="268">
                  <c:v>3327</c:v>
                </c:pt>
                <c:pt idx="269">
                  <c:v>3328</c:v>
                </c:pt>
                <c:pt idx="270">
                  <c:v>3329</c:v>
                </c:pt>
                <c:pt idx="271">
                  <c:v>3330</c:v>
                </c:pt>
                <c:pt idx="272">
                  <c:v>3331</c:v>
                </c:pt>
                <c:pt idx="273">
                  <c:v>3332</c:v>
                </c:pt>
                <c:pt idx="274">
                  <c:v>3333</c:v>
                </c:pt>
                <c:pt idx="275">
                  <c:v>3334</c:v>
                </c:pt>
                <c:pt idx="276">
                  <c:v>3335</c:v>
                </c:pt>
                <c:pt idx="277">
                  <c:v>3336</c:v>
                </c:pt>
                <c:pt idx="278">
                  <c:v>3337</c:v>
                </c:pt>
                <c:pt idx="279">
                  <c:v>3338</c:v>
                </c:pt>
                <c:pt idx="280">
                  <c:v>3339</c:v>
                </c:pt>
                <c:pt idx="281">
                  <c:v>3340</c:v>
                </c:pt>
              </c:numCache>
            </c:numRef>
          </c:xVal>
          <c:yVal>
            <c:numRef>
              <c:f>Graph!$G$3061:$G$3340</c:f>
              <c:numCache>
                <c:formatCode>General</c:formatCode>
                <c:ptCount val="28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C2-4EAE-8565-A4C19717BD62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Graph!$A$3060:$A$3341</c:f>
              <c:numCache>
                <c:formatCode>General</c:formatCode>
                <c:ptCount val="282"/>
                <c:pt idx="0">
                  <c:v>3059</c:v>
                </c:pt>
                <c:pt idx="1">
                  <c:v>3060</c:v>
                </c:pt>
                <c:pt idx="2">
                  <c:v>3061</c:v>
                </c:pt>
                <c:pt idx="3">
                  <c:v>3062</c:v>
                </c:pt>
                <c:pt idx="4">
                  <c:v>3063</c:v>
                </c:pt>
                <c:pt idx="5">
                  <c:v>3064</c:v>
                </c:pt>
                <c:pt idx="6">
                  <c:v>3065</c:v>
                </c:pt>
                <c:pt idx="7">
                  <c:v>3066</c:v>
                </c:pt>
                <c:pt idx="8">
                  <c:v>3067</c:v>
                </c:pt>
                <c:pt idx="9">
                  <c:v>3068</c:v>
                </c:pt>
                <c:pt idx="10">
                  <c:v>3069</c:v>
                </c:pt>
                <c:pt idx="11">
                  <c:v>3070</c:v>
                </c:pt>
                <c:pt idx="12">
                  <c:v>3071</c:v>
                </c:pt>
                <c:pt idx="13">
                  <c:v>3072</c:v>
                </c:pt>
                <c:pt idx="14">
                  <c:v>3073</c:v>
                </c:pt>
                <c:pt idx="15">
                  <c:v>3074</c:v>
                </c:pt>
                <c:pt idx="16">
                  <c:v>3075</c:v>
                </c:pt>
                <c:pt idx="17">
                  <c:v>3076</c:v>
                </c:pt>
                <c:pt idx="18">
                  <c:v>3077</c:v>
                </c:pt>
                <c:pt idx="19">
                  <c:v>3078</c:v>
                </c:pt>
                <c:pt idx="20">
                  <c:v>3079</c:v>
                </c:pt>
                <c:pt idx="21">
                  <c:v>3080</c:v>
                </c:pt>
                <c:pt idx="22">
                  <c:v>3081</c:v>
                </c:pt>
                <c:pt idx="23">
                  <c:v>3082</c:v>
                </c:pt>
                <c:pt idx="24">
                  <c:v>3083</c:v>
                </c:pt>
                <c:pt idx="25">
                  <c:v>3084</c:v>
                </c:pt>
                <c:pt idx="26">
                  <c:v>3085</c:v>
                </c:pt>
                <c:pt idx="27">
                  <c:v>3086</c:v>
                </c:pt>
                <c:pt idx="28">
                  <c:v>3087</c:v>
                </c:pt>
                <c:pt idx="29">
                  <c:v>3088</c:v>
                </c:pt>
                <c:pt idx="30">
                  <c:v>3089</c:v>
                </c:pt>
                <c:pt idx="31">
                  <c:v>3090</c:v>
                </c:pt>
                <c:pt idx="32">
                  <c:v>3091</c:v>
                </c:pt>
                <c:pt idx="33">
                  <c:v>3092</c:v>
                </c:pt>
                <c:pt idx="34">
                  <c:v>3093</c:v>
                </c:pt>
                <c:pt idx="35">
                  <c:v>3094</c:v>
                </c:pt>
                <c:pt idx="36">
                  <c:v>3095</c:v>
                </c:pt>
                <c:pt idx="37">
                  <c:v>3096</c:v>
                </c:pt>
                <c:pt idx="38">
                  <c:v>3097</c:v>
                </c:pt>
                <c:pt idx="39">
                  <c:v>3098</c:v>
                </c:pt>
                <c:pt idx="40">
                  <c:v>3099</c:v>
                </c:pt>
                <c:pt idx="41">
                  <c:v>3100</c:v>
                </c:pt>
                <c:pt idx="42">
                  <c:v>3101</c:v>
                </c:pt>
                <c:pt idx="43">
                  <c:v>3102</c:v>
                </c:pt>
                <c:pt idx="44">
                  <c:v>3103</c:v>
                </c:pt>
                <c:pt idx="45">
                  <c:v>3104</c:v>
                </c:pt>
                <c:pt idx="46">
                  <c:v>3105</c:v>
                </c:pt>
                <c:pt idx="47">
                  <c:v>3106</c:v>
                </c:pt>
                <c:pt idx="48">
                  <c:v>3107</c:v>
                </c:pt>
                <c:pt idx="49">
                  <c:v>3108</c:v>
                </c:pt>
                <c:pt idx="50">
                  <c:v>3109</c:v>
                </c:pt>
                <c:pt idx="51">
                  <c:v>3110</c:v>
                </c:pt>
                <c:pt idx="52">
                  <c:v>3111</c:v>
                </c:pt>
                <c:pt idx="53">
                  <c:v>3112</c:v>
                </c:pt>
                <c:pt idx="54">
                  <c:v>3113</c:v>
                </c:pt>
                <c:pt idx="55">
                  <c:v>3114</c:v>
                </c:pt>
                <c:pt idx="56">
                  <c:v>3115</c:v>
                </c:pt>
                <c:pt idx="57">
                  <c:v>3116</c:v>
                </c:pt>
                <c:pt idx="58">
                  <c:v>3117</c:v>
                </c:pt>
                <c:pt idx="59">
                  <c:v>3118</c:v>
                </c:pt>
                <c:pt idx="60">
                  <c:v>3119</c:v>
                </c:pt>
                <c:pt idx="61">
                  <c:v>3120</c:v>
                </c:pt>
                <c:pt idx="62">
                  <c:v>3121</c:v>
                </c:pt>
                <c:pt idx="63">
                  <c:v>3122</c:v>
                </c:pt>
                <c:pt idx="64">
                  <c:v>3123</c:v>
                </c:pt>
                <c:pt idx="65">
                  <c:v>3124</c:v>
                </c:pt>
                <c:pt idx="66">
                  <c:v>3125</c:v>
                </c:pt>
                <c:pt idx="67">
                  <c:v>3126</c:v>
                </c:pt>
                <c:pt idx="68">
                  <c:v>3127</c:v>
                </c:pt>
                <c:pt idx="69">
                  <c:v>3128</c:v>
                </c:pt>
                <c:pt idx="70">
                  <c:v>3129</c:v>
                </c:pt>
                <c:pt idx="71">
                  <c:v>3130</c:v>
                </c:pt>
                <c:pt idx="72">
                  <c:v>3131</c:v>
                </c:pt>
                <c:pt idx="73">
                  <c:v>3132</c:v>
                </c:pt>
                <c:pt idx="74">
                  <c:v>3133</c:v>
                </c:pt>
                <c:pt idx="75">
                  <c:v>3134</c:v>
                </c:pt>
                <c:pt idx="76">
                  <c:v>3135</c:v>
                </c:pt>
                <c:pt idx="77">
                  <c:v>3136</c:v>
                </c:pt>
                <c:pt idx="78">
                  <c:v>3137</c:v>
                </c:pt>
                <c:pt idx="79">
                  <c:v>3138</c:v>
                </c:pt>
                <c:pt idx="80">
                  <c:v>3139</c:v>
                </c:pt>
                <c:pt idx="81">
                  <c:v>3140</c:v>
                </c:pt>
                <c:pt idx="82">
                  <c:v>3141</c:v>
                </c:pt>
                <c:pt idx="83">
                  <c:v>3142</c:v>
                </c:pt>
                <c:pt idx="84">
                  <c:v>3143</c:v>
                </c:pt>
                <c:pt idx="85">
                  <c:v>3144</c:v>
                </c:pt>
                <c:pt idx="86">
                  <c:v>3145</c:v>
                </c:pt>
                <c:pt idx="87">
                  <c:v>3146</c:v>
                </c:pt>
                <c:pt idx="88">
                  <c:v>3147</c:v>
                </c:pt>
                <c:pt idx="89">
                  <c:v>3148</c:v>
                </c:pt>
                <c:pt idx="90">
                  <c:v>3149</c:v>
                </c:pt>
                <c:pt idx="91">
                  <c:v>3150</c:v>
                </c:pt>
                <c:pt idx="92">
                  <c:v>3151</c:v>
                </c:pt>
                <c:pt idx="93">
                  <c:v>3152</c:v>
                </c:pt>
                <c:pt idx="94">
                  <c:v>3153</c:v>
                </c:pt>
                <c:pt idx="95">
                  <c:v>3154</c:v>
                </c:pt>
                <c:pt idx="96">
                  <c:v>3155</c:v>
                </c:pt>
                <c:pt idx="97">
                  <c:v>3156</c:v>
                </c:pt>
                <c:pt idx="98">
                  <c:v>3157</c:v>
                </c:pt>
                <c:pt idx="99">
                  <c:v>3158</c:v>
                </c:pt>
                <c:pt idx="100">
                  <c:v>3159</c:v>
                </c:pt>
                <c:pt idx="101">
                  <c:v>3160</c:v>
                </c:pt>
                <c:pt idx="102">
                  <c:v>3161</c:v>
                </c:pt>
                <c:pt idx="103">
                  <c:v>3162</c:v>
                </c:pt>
                <c:pt idx="104">
                  <c:v>3163</c:v>
                </c:pt>
                <c:pt idx="105">
                  <c:v>3164</c:v>
                </c:pt>
                <c:pt idx="106">
                  <c:v>3165</c:v>
                </c:pt>
                <c:pt idx="107">
                  <c:v>3166</c:v>
                </c:pt>
                <c:pt idx="108">
                  <c:v>3167</c:v>
                </c:pt>
                <c:pt idx="109">
                  <c:v>3168</c:v>
                </c:pt>
                <c:pt idx="110">
                  <c:v>3169</c:v>
                </c:pt>
                <c:pt idx="111">
                  <c:v>3170</c:v>
                </c:pt>
                <c:pt idx="112">
                  <c:v>3171</c:v>
                </c:pt>
                <c:pt idx="113">
                  <c:v>3172</c:v>
                </c:pt>
                <c:pt idx="114">
                  <c:v>3173</c:v>
                </c:pt>
                <c:pt idx="115">
                  <c:v>3174</c:v>
                </c:pt>
                <c:pt idx="116">
                  <c:v>3175</c:v>
                </c:pt>
                <c:pt idx="117">
                  <c:v>3176</c:v>
                </c:pt>
                <c:pt idx="118">
                  <c:v>3177</c:v>
                </c:pt>
                <c:pt idx="119">
                  <c:v>3178</c:v>
                </c:pt>
                <c:pt idx="120">
                  <c:v>3179</c:v>
                </c:pt>
                <c:pt idx="121">
                  <c:v>3180</c:v>
                </c:pt>
                <c:pt idx="122">
                  <c:v>3181</c:v>
                </c:pt>
                <c:pt idx="123">
                  <c:v>3182</c:v>
                </c:pt>
                <c:pt idx="124">
                  <c:v>3183</c:v>
                </c:pt>
                <c:pt idx="125">
                  <c:v>3184</c:v>
                </c:pt>
                <c:pt idx="126">
                  <c:v>3185</c:v>
                </c:pt>
                <c:pt idx="127">
                  <c:v>3186</c:v>
                </c:pt>
                <c:pt idx="128">
                  <c:v>3187</c:v>
                </c:pt>
                <c:pt idx="129">
                  <c:v>3188</c:v>
                </c:pt>
                <c:pt idx="130">
                  <c:v>3189</c:v>
                </c:pt>
                <c:pt idx="131">
                  <c:v>3190</c:v>
                </c:pt>
                <c:pt idx="132">
                  <c:v>3191</c:v>
                </c:pt>
                <c:pt idx="133">
                  <c:v>3192</c:v>
                </c:pt>
                <c:pt idx="134">
                  <c:v>3193</c:v>
                </c:pt>
                <c:pt idx="135">
                  <c:v>3194</c:v>
                </c:pt>
                <c:pt idx="136">
                  <c:v>3195</c:v>
                </c:pt>
                <c:pt idx="137">
                  <c:v>3196</c:v>
                </c:pt>
                <c:pt idx="138">
                  <c:v>3197</c:v>
                </c:pt>
                <c:pt idx="139">
                  <c:v>3198</c:v>
                </c:pt>
                <c:pt idx="140">
                  <c:v>3199</c:v>
                </c:pt>
                <c:pt idx="141">
                  <c:v>3200</c:v>
                </c:pt>
                <c:pt idx="142">
                  <c:v>3201</c:v>
                </c:pt>
                <c:pt idx="143">
                  <c:v>3202</c:v>
                </c:pt>
                <c:pt idx="144">
                  <c:v>3203</c:v>
                </c:pt>
                <c:pt idx="145">
                  <c:v>3204</c:v>
                </c:pt>
                <c:pt idx="146">
                  <c:v>3205</c:v>
                </c:pt>
                <c:pt idx="147">
                  <c:v>3206</c:v>
                </c:pt>
                <c:pt idx="148">
                  <c:v>3207</c:v>
                </c:pt>
                <c:pt idx="149">
                  <c:v>3208</c:v>
                </c:pt>
                <c:pt idx="150">
                  <c:v>3209</c:v>
                </c:pt>
                <c:pt idx="151">
                  <c:v>3210</c:v>
                </c:pt>
                <c:pt idx="152">
                  <c:v>3211</c:v>
                </c:pt>
                <c:pt idx="153">
                  <c:v>3212</c:v>
                </c:pt>
                <c:pt idx="154">
                  <c:v>3213</c:v>
                </c:pt>
                <c:pt idx="155">
                  <c:v>3214</c:v>
                </c:pt>
                <c:pt idx="156">
                  <c:v>3215</c:v>
                </c:pt>
                <c:pt idx="157">
                  <c:v>3216</c:v>
                </c:pt>
                <c:pt idx="158">
                  <c:v>3217</c:v>
                </c:pt>
                <c:pt idx="159">
                  <c:v>3218</c:v>
                </c:pt>
                <c:pt idx="160">
                  <c:v>3219</c:v>
                </c:pt>
                <c:pt idx="161">
                  <c:v>3220</c:v>
                </c:pt>
                <c:pt idx="162">
                  <c:v>3221</c:v>
                </c:pt>
                <c:pt idx="163">
                  <c:v>3222</c:v>
                </c:pt>
                <c:pt idx="164">
                  <c:v>3223</c:v>
                </c:pt>
                <c:pt idx="165">
                  <c:v>3224</c:v>
                </c:pt>
                <c:pt idx="166">
                  <c:v>3225</c:v>
                </c:pt>
                <c:pt idx="167">
                  <c:v>3226</c:v>
                </c:pt>
                <c:pt idx="168">
                  <c:v>3227</c:v>
                </c:pt>
                <c:pt idx="169">
                  <c:v>3228</c:v>
                </c:pt>
                <c:pt idx="170">
                  <c:v>3229</c:v>
                </c:pt>
                <c:pt idx="171">
                  <c:v>3230</c:v>
                </c:pt>
                <c:pt idx="172">
                  <c:v>3231</c:v>
                </c:pt>
                <c:pt idx="173">
                  <c:v>3232</c:v>
                </c:pt>
                <c:pt idx="174">
                  <c:v>3233</c:v>
                </c:pt>
                <c:pt idx="175">
                  <c:v>3234</c:v>
                </c:pt>
                <c:pt idx="176">
                  <c:v>3235</c:v>
                </c:pt>
                <c:pt idx="177">
                  <c:v>3236</c:v>
                </c:pt>
                <c:pt idx="178">
                  <c:v>3237</c:v>
                </c:pt>
                <c:pt idx="179">
                  <c:v>3238</c:v>
                </c:pt>
                <c:pt idx="180">
                  <c:v>3239</c:v>
                </c:pt>
                <c:pt idx="181">
                  <c:v>3240</c:v>
                </c:pt>
                <c:pt idx="182">
                  <c:v>3241</c:v>
                </c:pt>
                <c:pt idx="183">
                  <c:v>3242</c:v>
                </c:pt>
                <c:pt idx="184">
                  <c:v>3243</c:v>
                </c:pt>
                <c:pt idx="185">
                  <c:v>3244</c:v>
                </c:pt>
                <c:pt idx="186">
                  <c:v>3245</c:v>
                </c:pt>
                <c:pt idx="187">
                  <c:v>3246</c:v>
                </c:pt>
                <c:pt idx="188">
                  <c:v>3247</c:v>
                </c:pt>
                <c:pt idx="189">
                  <c:v>3248</c:v>
                </c:pt>
                <c:pt idx="190">
                  <c:v>3249</c:v>
                </c:pt>
                <c:pt idx="191">
                  <c:v>3250</c:v>
                </c:pt>
                <c:pt idx="192">
                  <c:v>3251</c:v>
                </c:pt>
                <c:pt idx="193">
                  <c:v>3252</c:v>
                </c:pt>
                <c:pt idx="194">
                  <c:v>3253</c:v>
                </c:pt>
                <c:pt idx="195">
                  <c:v>3254</c:v>
                </c:pt>
                <c:pt idx="196">
                  <c:v>3255</c:v>
                </c:pt>
                <c:pt idx="197">
                  <c:v>3256</c:v>
                </c:pt>
                <c:pt idx="198">
                  <c:v>3257</c:v>
                </c:pt>
                <c:pt idx="199">
                  <c:v>3258</c:v>
                </c:pt>
                <c:pt idx="200">
                  <c:v>3259</c:v>
                </c:pt>
                <c:pt idx="201">
                  <c:v>3260</c:v>
                </c:pt>
                <c:pt idx="202">
                  <c:v>3261</c:v>
                </c:pt>
                <c:pt idx="203">
                  <c:v>3262</c:v>
                </c:pt>
                <c:pt idx="204">
                  <c:v>3263</c:v>
                </c:pt>
                <c:pt idx="205">
                  <c:v>3264</c:v>
                </c:pt>
                <c:pt idx="206">
                  <c:v>3265</c:v>
                </c:pt>
                <c:pt idx="207">
                  <c:v>3266</c:v>
                </c:pt>
                <c:pt idx="208">
                  <c:v>3267</c:v>
                </c:pt>
                <c:pt idx="209">
                  <c:v>3268</c:v>
                </c:pt>
                <c:pt idx="210">
                  <c:v>3269</c:v>
                </c:pt>
                <c:pt idx="211">
                  <c:v>3270</c:v>
                </c:pt>
                <c:pt idx="212">
                  <c:v>3271</c:v>
                </c:pt>
                <c:pt idx="213">
                  <c:v>3272</c:v>
                </c:pt>
                <c:pt idx="214">
                  <c:v>3273</c:v>
                </c:pt>
                <c:pt idx="215">
                  <c:v>3274</c:v>
                </c:pt>
                <c:pt idx="216">
                  <c:v>3275</c:v>
                </c:pt>
                <c:pt idx="217">
                  <c:v>3276</c:v>
                </c:pt>
                <c:pt idx="218">
                  <c:v>3277</c:v>
                </c:pt>
                <c:pt idx="219">
                  <c:v>3278</c:v>
                </c:pt>
                <c:pt idx="220">
                  <c:v>3279</c:v>
                </c:pt>
                <c:pt idx="221">
                  <c:v>3280</c:v>
                </c:pt>
                <c:pt idx="222">
                  <c:v>3281</c:v>
                </c:pt>
                <c:pt idx="223">
                  <c:v>3282</c:v>
                </c:pt>
                <c:pt idx="224">
                  <c:v>3283</c:v>
                </c:pt>
                <c:pt idx="225">
                  <c:v>3284</c:v>
                </c:pt>
                <c:pt idx="226">
                  <c:v>3285</c:v>
                </c:pt>
                <c:pt idx="227">
                  <c:v>3286</c:v>
                </c:pt>
                <c:pt idx="228">
                  <c:v>3287</c:v>
                </c:pt>
                <c:pt idx="229">
                  <c:v>3288</c:v>
                </c:pt>
                <c:pt idx="230">
                  <c:v>3289</c:v>
                </c:pt>
                <c:pt idx="231">
                  <c:v>3290</c:v>
                </c:pt>
                <c:pt idx="232">
                  <c:v>3291</c:v>
                </c:pt>
                <c:pt idx="233">
                  <c:v>3292</c:v>
                </c:pt>
                <c:pt idx="234">
                  <c:v>3293</c:v>
                </c:pt>
                <c:pt idx="235">
                  <c:v>3294</c:v>
                </c:pt>
                <c:pt idx="236">
                  <c:v>3295</c:v>
                </c:pt>
                <c:pt idx="237">
                  <c:v>3296</c:v>
                </c:pt>
                <c:pt idx="238">
                  <c:v>3297</c:v>
                </c:pt>
                <c:pt idx="239">
                  <c:v>3298</c:v>
                </c:pt>
                <c:pt idx="240">
                  <c:v>3299</c:v>
                </c:pt>
                <c:pt idx="241">
                  <c:v>3300</c:v>
                </c:pt>
                <c:pt idx="242">
                  <c:v>3301</c:v>
                </c:pt>
                <c:pt idx="243">
                  <c:v>3302</c:v>
                </c:pt>
                <c:pt idx="244">
                  <c:v>3303</c:v>
                </c:pt>
                <c:pt idx="245">
                  <c:v>3304</c:v>
                </c:pt>
                <c:pt idx="246">
                  <c:v>3305</c:v>
                </c:pt>
                <c:pt idx="247">
                  <c:v>3306</c:v>
                </c:pt>
                <c:pt idx="248">
                  <c:v>3307</c:v>
                </c:pt>
                <c:pt idx="249">
                  <c:v>3308</c:v>
                </c:pt>
                <c:pt idx="250">
                  <c:v>3309</c:v>
                </c:pt>
                <c:pt idx="251">
                  <c:v>3310</c:v>
                </c:pt>
                <c:pt idx="252">
                  <c:v>3311</c:v>
                </c:pt>
                <c:pt idx="253">
                  <c:v>3312</c:v>
                </c:pt>
                <c:pt idx="254">
                  <c:v>3313</c:v>
                </c:pt>
                <c:pt idx="255">
                  <c:v>3314</c:v>
                </c:pt>
                <c:pt idx="256">
                  <c:v>3315</c:v>
                </c:pt>
                <c:pt idx="257">
                  <c:v>3316</c:v>
                </c:pt>
                <c:pt idx="258">
                  <c:v>3317</c:v>
                </c:pt>
                <c:pt idx="259">
                  <c:v>3318</c:v>
                </c:pt>
                <c:pt idx="260">
                  <c:v>3319</c:v>
                </c:pt>
                <c:pt idx="261">
                  <c:v>3320</c:v>
                </c:pt>
                <c:pt idx="262">
                  <c:v>3321</c:v>
                </c:pt>
                <c:pt idx="263">
                  <c:v>3322</c:v>
                </c:pt>
                <c:pt idx="264">
                  <c:v>3323</c:v>
                </c:pt>
                <c:pt idx="265">
                  <c:v>3324</c:v>
                </c:pt>
                <c:pt idx="266">
                  <c:v>3325</c:v>
                </c:pt>
                <c:pt idx="267">
                  <c:v>3326</c:v>
                </c:pt>
                <c:pt idx="268">
                  <c:v>3327</c:v>
                </c:pt>
                <c:pt idx="269">
                  <c:v>3328</c:v>
                </c:pt>
                <c:pt idx="270">
                  <c:v>3329</c:v>
                </c:pt>
                <c:pt idx="271">
                  <c:v>3330</c:v>
                </c:pt>
                <c:pt idx="272">
                  <c:v>3331</c:v>
                </c:pt>
                <c:pt idx="273">
                  <c:v>3332</c:v>
                </c:pt>
                <c:pt idx="274">
                  <c:v>3333</c:v>
                </c:pt>
                <c:pt idx="275">
                  <c:v>3334</c:v>
                </c:pt>
                <c:pt idx="276">
                  <c:v>3335</c:v>
                </c:pt>
                <c:pt idx="277">
                  <c:v>3336</c:v>
                </c:pt>
                <c:pt idx="278">
                  <c:v>3337</c:v>
                </c:pt>
                <c:pt idx="279">
                  <c:v>3338</c:v>
                </c:pt>
                <c:pt idx="280">
                  <c:v>3339</c:v>
                </c:pt>
                <c:pt idx="281">
                  <c:v>3340</c:v>
                </c:pt>
              </c:numCache>
            </c:numRef>
          </c:xVal>
          <c:yVal>
            <c:numRef>
              <c:f>Graph!$H$3061:$H$3340</c:f>
              <c:numCache>
                <c:formatCode>General</c:formatCode>
                <c:ptCount val="28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C2-4EAE-8565-A4C19717B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7775"/>
        <c:axId val="52791615"/>
      </c:scatterChart>
      <c:valAx>
        <c:axId val="52787775"/>
        <c:scaling>
          <c:orientation val="minMax"/>
          <c:max val="3340"/>
          <c:min val="3059"/>
        </c:scaling>
        <c:delete val="0"/>
        <c:axPos val="b"/>
        <c:numFmt formatCode="General" sourceLinked="1"/>
        <c:majorTickMark val="out"/>
        <c:minorTickMark val="none"/>
        <c:tickLblPos val="nextTo"/>
        <c:crossAx val="52791615"/>
        <c:crosses val="autoZero"/>
        <c:crossBetween val="midCat"/>
      </c:valAx>
      <c:valAx>
        <c:axId val="527916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7877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Graph!$A$3343:$A$3512</c:f>
              <c:numCache>
                <c:formatCode>General</c:formatCode>
                <c:ptCount val="170"/>
                <c:pt idx="0">
                  <c:v>3342</c:v>
                </c:pt>
                <c:pt idx="1">
                  <c:v>3343</c:v>
                </c:pt>
                <c:pt idx="2">
                  <c:v>3344</c:v>
                </c:pt>
                <c:pt idx="3">
                  <c:v>3345</c:v>
                </c:pt>
                <c:pt idx="4">
                  <c:v>3346</c:v>
                </c:pt>
                <c:pt idx="5">
                  <c:v>3347</c:v>
                </c:pt>
                <c:pt idx="6">
                  <c:v>3348</c:v>
                </c:pt>
                <c:pt idx="7">
                  <c:v>3349</c:v>
                </c:pt>
                <c:pt idx="8">
                  <c:v>3350</c:v>
                </c:pt>
                <c:pt idx="9">
                  <c:v>3351</c:v>
                </c:pt>
                <c:pt idx="10">
                  <c:v>3352</c:v>
                </c:pt>
                <c:pt idx="11">
                  <c:v>3353</c:v>
                </c:pt>
                <c:pt idx="12">
                  <c:v>3354</c:v>
                </c:pt>
                <c:pt idx="13">
                  <c:v>3355</c:v>
                </c:pt>
                <c:pt idx="14">
                  <c:v>3356</c:v>
                </c:pt>
                <c:pt idx="15">
                  <c:v>3357</c:v>
                </c:pt>
                <c:pt idx="16">
                  <c:v>3358</c:v>
                </c:pt>
                <c:pt idx="17">
                  <c:v>3359</c:v>
                </c:pt>
                <c:pt idx="18">
                  <c:v>3360</c:v>
                </c:pt>
                <c:pt idx="19">
                  <c:v>3361</c:v>
                </c:pt>
                <c:pt idx="20">
                  <c:v>3362</c:v>
                </c:pt>
                <c:pt idx="21">
                  <c:v>3363</c:v>
                </c:pt>
                <c:pt idx="22">
                  <c:v>3364</c:v>
                </c:pt>
                <c:pt idx="23">
                  <c:v>3365</c:v>
                </c:pt>
                <c:pt idx="24">
                  <c:v>3366</c:v>
                </c:pt>
                <c:pt idx="25">
                  <c:v>3367</c:v>
                </c:pt>
                <c:pt idx="26">
                  <c:v>3368</c:v>
                </c:pt>
                <c:pt idx="27">
                  <c:v>3369</c:v>
                </c:pt>
                <c:pt idx="28">
                  <c:v>3370</c:v>
                </c:pt>
                <c:pt idx="29">
                  <c:v>3371</c:v>
                </c:pt>
                <c:pt idx="30">
                  <c:v>3372</c:v>
                </c:pt>
                <c:pt idx="31">
                  <c:v>3373</c:v>
                </c:pt>
                <c:pt idx="32">
                  <c:v>3374</c:v>
                </c:pt>
                <c:pt idx="33">
                  <c:v>3375</c:v>
                </c:pt>
                <c:pt idx="34">
                  <c:v>3376</c:v>
                </c:pt>
                <c:pt idx="35">
                  <c:v>3377</c:v>
                </c:pt>
                <c:pt idx="36">
                  <c:v>3378</c:v>
                </c:pt>
                <c:pt idx="37">
                  <c:v>3379</c:v>
                </c:pt>
                <c:pt idx="38">
                  <c:v>3380</c:v>
                </c:pt>
                <c:pt idx="39">
                  <c:v>3381</c:v>
                </c:pt>
                <c:pt idx="40">
                  <c:v>3382</c:v>
                </c:pt>
                <c:pt idx="41">
                  <c:v>3383</c:v>
                </c:pt>
                <c:pt idx="42">
                  <c:v>3384</c:v>
                </c:pt>
                <c:pt idx="43">
                  <c:v>3385</c:v>
                </c:pt>
                <c:pt idx="44">
                  <c:v>3386</c:v>
                </c:pt>
                <c:pt idx="45">
                  <c:v>3387</c:v>
                </c:pt>
                <c:pt idx="46">
                  <c:v>3388</c:v>
                </c:pt>
                <c:pt idx="47">
                  <c:v>3389</c:v>
                </c:pt>
                <c:pt idx="48">
                  <c:v>3390</c:v>
                </c:pt>
                <c:pt idx="49">
                  <c:v>3391</c:v>
                </c:pt>
                <c:pt idx="50">
                  <c:v>3392</c:v>
                </c:pt>
                <c:pt idx="51">
                  <c:v>3393</c:v>
                </c:pt>
                <c:pt idx="52">
                  <c:v>3394</c:v>
                </c:pt>
                <c:pt idx="53">
                  <c:v>3395</c:v>
                </c:pt>
                <c:pt idx="54">
                  <c:v>3396</c:v>
                </c:pt>
                <c:pt idx="55">
                  <c:v>3397</c:v>
                </c:pt>
                <c:pt idx="56">
                  <c:v>3398</c:v>
                </c:pt>
                <c:pt idx="57">
                  <c:v>3399</c:v>
                </c:pt>
                <c:pt idx="58">
                  <c:v>3400</c:v>
                </c:pt>
                <c:pt idx="59">
                  <c:v>3401</c:v>
                </c:pt>
                <c:pt idx="60">
                  <c:v>3402</c:v>
                </c:pt>
                <c:pt idx="61">
                  <c:v>3403</c:v>
                </c:pt>
                <c:pt idx="62">
                  <c:v>3404</c:v>
                </c:pt>
                <c:pt idx="63">
                  <c:v>3405</c:v>
                </c:pt>
                <c:pt idx="64">
                  <c:v>3406</c:v>
                </c:pt>
                <c:pt idx="65">
                  <c:v>3407</c:v>
                </c:pt>
                <c:pt idx="66">
                  <c:v>3408</c:v>
                </c:pt>
                <c:pt idx="67">
                  <c:v>3409</c:v>
                </c:pt>
                <c:pt idx="68">
                  <c:v>3410</c:v>
                </c:pt>
                <c:pt idx="69">
                  <c:v>3411</c:v>
                </c:pt>
                <c:pt idx="70">
                  <c:v>3412</c:v>
                </c:pt>
                <c:pt idx="71">
                  <c:v>3413</c:v>
                </c:pt>
                <c:pt idx="72">
                  <c:v>3414</c:v>
                </c:pt>
                <c:pt idx="73">
                  <c:v>3415</c:v>
                </c:pt>
                <c:pt idx="74">
                  <c:v>3416</c:v>
                </c:pt>
                <c:pt idx="75">
                  <c:v>3417</c:v>
                </c:pt>
                <c:pt idx="76">
                  <c:v>3418</c:v>
                </c:pt>
                <c:pt idx="77">
                  <c:v>3419</c:v>
                </c:pt>
                <c:pt idx="78">
                  <c:v>3420</c:v>
                </c:pt>
                <c:pt idx="79">
                  <c:v>3421</c:v>
                </c:pt>
                <c:pt idx="80">
                  <c:v>3422</c:v>
                </c:pt>
                <c:pt idx="81">
                  <c:v>3423</c:v>
                </c:pt>
                <c:pt idx="82">
                  <c:v>3424</c:v>
                </c:pt>
                <c:pt idx="83">
                  <c:v>3425</c:v>
                </c:pt>
                <c:pt idx="84">
                  <c:v>3426</c:v>
                </c:pt>
                <c:pt idx="85">
                  <c:v>3427</c:v>
                </c:pt>
                <c:pt idx="86">
                  <c:v>3428</c:v>
                </c:pt>
                <c:pt idx="87">
                  <c:v>3429</c:v>
                </c:pt>
                <c:pt idx="88">
                  <c:v>3430</c:v>
                </c:pt>
                <c:pt idx="89">
                  <c:v>3431</c:v>
                </c:pt>
                <c:pt idx="90">
                  <c:v>3432</c:v>
                </c:pt>
                <c:pt idx="91">
                  <c:v>3433</c:v>
                </c:pt>
                <c:pt idx="92">
                  <c:v>3434</c:v>
                </c:pt>
                <c:pt idx="93">
                  <c:v>3435</c:v>
                </c:pt>
                <c:pt idx="94">
                  <c:v>3436</c:v>
                </c:pt>
                <c:pt idx="95">
                  <c:v>3437</c:v>
                </c:pt>
                <c:pt idx="96">
                  <c:v>3438</c:v>
                </c:pt>
                <c:pt idx="97">
                  <c:v>3439</c:v>
                </c:pt>
                <c:pt idx="98">
                  <c:v>3440</c:v>
                </c:pt>
                <c:pt idx="99">
                  <c:v>3441</c:v>
                </c:pt>
                <c:pt idx="100">
                  <c:v>3442</c:v>
                </c:pt>
                <c:pt idx="101">
                  <c:v>3443</c:v>
                </c:pt>
                <c:pt idx="102">
                  <c:v>3444</c:v>
                </c:pt>
                <c:pt idx="103">
                  <c:v>3445</c:v>
                </c:pt>
                <c:pt idx="104">
                  <c:v>3446</c:v>
                </c:pt>
                <c:pt idx="105">
                  <c:v>3447</c:v>
                </c:pt>
                <c:pt idx="106">
                  <c:v>3448</c:v>
                </c:pt>
                <c:pt idx="107">
                  <c:v>3449</c:v>
                </c:pt>
                <c:pt idx="108">
                  <c:v>3450</c:v>
                </c:pt>
                <c:pt idx="109">
                  <c:v>3451</c:v>
                </c:pt>
                <c:pt idx="110">
                  <c:v>3452</c:v>
                </c:pt>
                <c:pt idx="111">
                  <c:v>3453</c:v>
                </c:pt>
                <c:pt idx="112">
                  <c:v>3454</c:v>
                </c:pt>
                <c:pt idx="113">
                  <c:v>3455</c:v>
                </c:pt>
                <c:pt idx="114">
                  <c:v>3456</c:v>
                </c:pt>
                <c:pt idx="115">
                  <c:v>3457</c:v>
                </c:pt>
                <c:pt idx="116">
                  <c:v>3458</c:v>
                </c:pt>
                <c:pt idx="117">
                  <c:v>3459</c:v>
                </c:pt>
                <c:pt idx="118">
                  <c:v>3460</c:v>
                </c:pt>
                <c:pt idx="119">
                  <c:v>3461</c:v>
                </c:pt>
                <c:pt idx="120">
                  <c:v>3462</c:v>
                </c:pt>
                <c:pt idx="121">
                  <c:v>3463</c:v>
                </c:pt>
                <c:pt idx="122">
                  <c:v>3464</c:v>
                </c:pt>
                <c:pt idx="123">
                  <c:v>3465</c:v>
                </c:pt>
                <c:pt idx="124">
                  <c:v>3466</c:v>
                </c:pt>
                <c:pt idx="125">
                  <c:v>3467</c:v>
                </c:pt>
                <c:pt idx="126">
                  <c:v>3468</c:v>
                </c:pt>
                <c:pt idx="127">
                  <c:v>3469</c:v>
                </c:pt>
                <c:pt idx="128">
                  <c:v>3470</c:v>
                </c:pt>
                <c:pt idx="129">
                  <c:v>3471</c:v>
                </c:pt>
                <c:pt idx="130">
                  <c:v>3472</c:v>
                </c:pt>
                <c:pt idx="131">
                  <c:v>3473</c:v>
                </c:pt>
                <c:pt idx="132">
                  <c:v>3474</c:v>
                </c:pt>
                <c:pt idx="133">
                  <c:v>3475</c:v>
                </c:pt>
                <c:pt idx="134">
                  <c:v>3476</c:v>
                </c:pt>
                <c:pt idx="135">
                  <c:v>3477</c:v>
                </c:pt>
                <c:pt idx="136">
                  <c:v>3478</c:v>
                </c:pt>
                <c:pt idx="137">
                  <c:v>3479</c:v>
                </c:pt>
                <c:pt idx="138">
                  <c:v>3480</c:v>
                </c:pt>
                <c:pt idx="139">
                  <c:v>3481</c:v>
                </c:pt>
                <c:pt idx="140">
                  <c:v>3482</c:v>
                </c:pt>
                <c:pt idx="141">
                  <c:v>3483</c:v>
                </c:pt>
                <c:pt idx="142">
                  <c:v>3484</c:v>
                </c:pt>
                <c:pt idx="143">
                  <c:v>3485</c:v>
                </c:pt>
                <c:pt idx="144">
                  <c:v>3486</c:v>
                </c:pt>
                <c:pt idx="145">
                  <c:v>3487</c:v>
                </c:pt>
                <c:pt idx="146">
                  <c:v>3488</c:v>
                </c:pt>
                <c:pt idx="147">
                  <c:v>3489</c:v>
                </c:pt>
                <c:pt idx="148">
                  <c:v>3490</c:v>
                </c:pt>
                <c:pt idx="149">
                  <c:v>3491</c:v>
                </c:pt>
                <c:pt idx="150">
                  <c:v>3492</c:v>
                </c:pt>
                <c:pt idx="151">
                  <c:v>3493</c:v>
                </c:pt>
                <c:pt idx="152">
                  <c:v>3494</c:v>
                </c:pt>
                <c:pt idx="153">
                  <c:v>3495</c:v>
                </c:pt>
                <c:pt idx="154">
                  <c:v>3496</c:v>
                </c:pt>
                <c:pt idx="155">
                  <c:v>3497</c:v>
                </c:pt>
                <c:pt idx="156">
                  <c:v>3498</c:v>
                </c:pt>
                <c:pt idx="157">
                  <c:v>3499</c:v>
                </c:pt>
                <c:pt idx="158">
                  <c:v>3500</c:v>
                </c:pt>
                <c:pt idx="159">
                  <c:v>3501</c:v>
                </c:pt>
                <c:pt idx="160">
                  <c:v>3502</c:v>
                </c:pt>
                <c:pt idx="161">
                  <c:v>3503</c:v>
                </c:pt>
                <c:pt idx="162">
                  <c:v>3504</c:v>
                </c:pt>
                <c:pt idx="163">
                  <c:v>3505</c:v>
                </c:pt>
                <c:pt idx="164">
                  <c:v>3506</c:v>
                </c:pt>
                <c:pt idx="165">
                  <c:v>3507</c:v>
                </c:pt>
                <c:pt idx="166">
                  <c:v>3508</c:v>
                </c:pt>
                <c:pt idx="167">
                  <c:v>3509</c:v>
                </c:pt>
                <c:pt idx="168">
                  <c:v>3510</c:v>
                </c:pt>
                <c:pt idx="169">
                  <c:v>3511</c:v>
                </c:pt>
              </c:numCache>
            </c:numRef>
          </c:xVal>
          <c:yVal>
            <c:numRef>
              <c:f>Graph!$D$3344:$D$3511</c:f>
              <c:numCache>
                <c:formatCode>General</c:formatCode>
                <c:ptCount val="168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6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E-45AD-8AB9-53A40EC5D4D0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Graph!$A$3343:$A$3512</c:f>
              <c:numCache>
                <c:formatCode>General</c:formatCode>
                <c:ptCount val="170"/>
                <c:pt idx="0">
                  <c:v>3342</c:v>
                </c:pt>
                <c:pt idx="1">
                  <c:v>3343</c:v>
                </c:pt>
                <c:pt idx="2">
                  <c:v>3344</c:v>
                </c:pt>
                <c:pt idx="3">
                  <c:v>3345</c:v>
                </c:pt>
                <c:pt idx="4">
                  <c:v>3346</c:v>
                </c:pt>
                <c:pt idx="5">
                  <c:v>3347</c:v>
                </c:pt>
                <c:pt idx="6">
                  <c:v>3348</c:v>
                </c:pt>
                <c:pt idx="7">
                  <c:v>3349</c:v>
                </c:pt>
                <c:pt idx="8">
                  <c:v>3350</c:v>
                </c:pt>
                <c:pt idx="9">
                  <c:v>3351</c:v>
                </c:pt>
                <c:pt idx="10">
                  <c:v>3352</c:v>
                </c:pt>
                <c:pt idx="11">
                  <c:v>3353</c:v>
                </c:pt>
                <c:pt idx="12">
                  <c:v>3354</c:v>
                </c:pt>
                <c:pt idx="13">
                  <c:v>3355</c:v>
                </c:pt>
                <c:pt idx="14">
                  <c:v>3356</c:v>
                </c:pt>
                <c:pt idx="15">
                  <c:v>3357</c:v>
                </c:pt>
                <c:pt idx="16">
                  <c:v>3358</c:v>
                </c:pt>
                <c:pt idx="17">
                  <c:v>3359</c:v>
                </c:pt>
                <c:pt idx="18">
                  <c:v>3360</c:v>
                </c:pt>
                <c:pt idx="19">
                  <c:v>3361</c:v>
                </c:pt>
                <c:pt idx="20">
                  <c:v>3362</c:v>
                </c:pt>
                <c:pt idx="21">
                  <c:v>3363</c:v>
                </c:pt>
                <c:pt idx="22">
                  <c:v>3364</c:v>
                </c:pt>
                <c:pt idx="23">
                  <c:v>3365</c:v>
                </c:pt>
                <c:pt idx="24">
                  <c:v>3366</c:v>
                </c:pt>
                <c:pt idx="25">
                  <c:v>3367</c:v>
                </c:pt>
                <c:pt idx="26">
                  <c:v>3368</c:v>
                </c:pt>
                <c:pt idx="27">
                  <c:v>3369</c:v>
                </c:pt>
                <c:pt idx="28">
                  <c:v>3370</c:v>
                </c:pt>
                <c:pt idx="29">
                  <c:v>3371</c:v>
                </c:pt>
                <c:pt idx="30">
                  <c:v>3372</c:v>
                </c:pt>
                <c:pt idx="31">
                  <c:v>3373</c:v>
                </c:pt>
                <c:pt idx="32">
                  <c:v>3374</c:v>
                </c:pt>
                <c:pt idx="33">
                  <c:v>3375</c:v>
                </c:pt>
                <c:pt idx="34">
                  <c:v>3376</c:v>
                </c:pt>
                <c:pt idx="35">
                  <c:v>3377</c:v>
                </c:pt>
                <c:pt idx="36">
                  <c:v>3378</c:v>
                </c:pt>
                <c:pt idx="37">
                  <c:v>3379</c:v>
                </c:pt>
                <c:pt idx="38">
                  <c:v>3380</c:v>
                </c:pt>
                <c:pt idx="39">
                  <c:v>3381</c:v>
                </c:pt>
                <c:pt idx="40">
                  <c:v>3382</c:v>
                </c:pt>
                <c:pt idx="41">
                  <c:v>3383</c:v>
                </c:pt>
                <c:pt idx="42">
                  <c:v>3384</c:v>
                </c:pt>
                <c:pt idx="43">
                  <c:v>3385</c:v>
                </c:pt>
                <c:pt idx="44">
                  <c:v>3386</c:v>
                </c:pt>
                <c:pt idx="45">
                  <c:v>3387</c:v>
                </c:pt>
                <c:pt idx="46">
                  <c:v>3388</c:v>
                </c:pt>
                <c:pt idx="47">
                  <c:v>3389</c:v>
                </c:pt>
                <c:pt idx="48">
                  <c:v>3390</c:v>
                </c:pt>
                <c:pt idx="49">
                  <c:v>3391</c:v>
                </c:pt>
                <c:pt idx="50">
                  <c:v>3392</c:v>
                </c:pt>
                <c:pt idx="51">
                  <c:v>3393</c:v>
                </c:pt>
                <c:pt idx="52">
                  <c:v>3394</c:v>
                </c:pt>
                <c:pt idx="53">
                  <c:v>3395</c:v>
                </c:pt>
                <c:pt idx="54">
                  <c:v>3396</c:v>
                </c:pt>
                <c:pt idx="55">
                  <c:v>3397</c:v>
                </c:pt>
                <c:pt idx="56">
                  <c:v>3398</c:v>
                </c:pt>
                <c:pt idx="57">
                  <c:v>3399</c:v>
                </c:pt>
                <c:pt idx="58">
                  <c:v>3400</c:v>
                </c:pt>
                <c:pt idx="59">
                  <c:v>3401</c:v>
                </c:pt>
                <c:pt idx="60">
                  <c:v>3402</c:v>
                </c:pt>
                <c:pt idx="61">
                  <c:v>3403</c:v>
                </c:pt>
                <c:pt idx="62">
                  <c:v>3404</c:v>
                </c:pt>
                <c:pt idx="63">
                  <c:v>3405</c:v>
                </c:pt>
                <c:pt idx="64">
                  <c:v>3406</c:v>
                </c:pt>
                <c:pt idx="65">
                  <c:v>3407</c:v>
                </c:pt>
                <c:pt idx="66">
                  <c:v>3408</c:v>
                </c:pt>
                <c:pt idx="67">
                  <c:v>3409</c:v>
                </c:pt>
                <c:pt idx="68">
                  <c:v>3410</c:v>
                </c:pt>
                <c:pt idx="69">
                  <c:v>3411</c:v>
                </c:pt>
                <c:pt idx="70">
                  <c:v>3412</c:v>
                </c:pt>
                <c:pt idx="71">
                  <c:v>3413</c:v>
                </c:pt>
                <c:pt idx="72">
                  <c:v>3414</c:v>
                </c:pt>
                <c:pt idx="73">
                  <c:v>3415</c:v>
                </c:pt>
                <c:pt idx="74">
                  <c:v>3416</c:v>
                </c:pt>
                <c:pt idx="75">
                  <c:v>3417</c:v>
                </c:pt>
                <c:pt idx="76">
                  <c:v>3418</c:v>
                </c:pt>
                <c:pt idx="77">
                  <c:v>3419</c:v>
                </c:pt>
                <c:pt idx="78">
                  <c:v>3420</c:v>
                </c:pt>
                <c:pt idx="79">
                  <c:v>3421</c:v>
                </c:pt>
                <c:pt idx="80">
                  <c:v>3422</c:v>
                </c:pt>
                <c:pt idx="81">
                  <c:v>3423</c:v>
                </c:pt>
                <c:pt idx="82">
                  <c:v>3424</c:v>
                </c:pt>
                <c:pt idx="83">
                  <c:v>3425</c:v>
                </c:pt>
                <c:pt idx="84">
                  <c:v>3426</c:v>
                </c:pt>
                <c:pt idx="85">
                  <c:v>3427</c:v>
                </c:pt>
                <c:pt idx="86">
                  <c:v>3428</c:v>
                </c:pt>
                <c:pt idx="87">
                  <c:v>3429</c:v>
                </c:pt>
                <c:pt idx="88">
                  <c:v>3430</c:v>
                </c:pt>
                <c:pt idx="89">
                  <c:v>3431</c:v>
                </c:pt>
                <c:pt idx="90">
                  <c:v>3432</c:v>
                </c:pt>
                <c:pt idx="91">
                  <c:v>3433</c:v>
                </c:pt>
                <c:pt idx="92">
                  <c:v>3434</c:v>
                </c:pt>
                <c:pt idx="93">
                  <c:v>3435</c:v>
                </c:pt>
                <c:pt idx="94">
                  <c:v>3436</c:v>
                </c:pt>
                <c:pt idx="95">
                  <c:v>3437</c:v>
                </c:pt>
                <c:pt idx="96">
                  <c:v>3438</c:v>
                </c:pt>
                <c:pt idx="97">
                  <c:v>3439</c:v>
                </c:pt>
                <c:pt idx="98">
                  <c:v>3440</c:v>
                </c:pt>
                <c:pt idx="99">
                  <c:v>3441</c:v>
                </c:pt>
                <c:pt idx="100">
                  <c:v>3442</c:v>
                </c:pt>
                <c:pt idx="101">
                  <c:v>3443</c:v>
                </c:pt>
                <c:pt idx="102">
                  <c:v>3444</c:v>
                </c:pt>
                <c:pt idx="103">
                  <c:v>3445</c:v>
                </c:pt>
                <c:pt idx="104">
                  <c:v>3446</c:v>
                </c:pt>
                <c:pt idx="105">
                  <c:v>3447</c:v>
                </c:pt>
                <c:pt idx="106">
                  <c:v>3448</c:v>
                </c:pt>
                <c:pt idx="107">
                  <c:v>3449</c:v>
                </c:pt>
                <c:pt idx="108">
                  <c:v>3450</c:v>
                </c:pt>
                <c:pt idx="109">
                  <c:v>3451</c:v>
                </c:pt>
                <c:pt idx="110">
                  <c:v>3452</c:v>
                </c:pt>
                <c:pt idx="111">
                  <c:v>3453</c:v>
                </c:pt>
                <c:pt idx="112">
                  <c:v>3454</c:v>
                </c:pt>
                <c:pt idx="113">
                  <c:v>3455</c:v>
                </c:pt>
                <c:pt idx="114">
                  <c:v>3456</c:v>
                </c:pt>
                <c:pt idx="115">
                  <c:v>3457</c:v>
                </c:pt>
                <c:pt idx="116">
                  <c:v>3458</c:v>
                </c:pt>
                <c:pt idx="117">
                  <c:v>3459</c:v>
                </c:pt>
                <c:pt idx="118">
                  <c:v>3460</c:v>
                </c:pt>
                <c:pt idx="119">
                  <c:v>3461</c:v>
                </c:pt>
                <c:pt idx="120">
                  <c:v>3462</c:v>
                </c:pt>
                <c:pt idx="121">
                  <c:v>3463</c:v>
                </c:pt>
                <c:pt idx="122">
                  <c:v>3464</c:v>
                </c:pt>
                <c:pt idx="123">
                  <c:v>3465</c:v>
                </c:pt>
                <c:pt idx="124">
                  <c:v>3466</c:v>
                </c:pt>
                <c:pt idx="125">
                  <c:v>3467</c:v>
                </c:pt>
                <c:pt idx="126">
                  <c:v>3468</c:v>
                </c:pt>
                <c:pt idx="127">
                  <c:v>3469</c:v>
                </c:pt>
                <c:pt idx="128">
                  <c:v>3470</c:v>
                </c:pt>
                <c:pt idx="129">
                  <c:v>3471</c:v>
                </c:pt>
                <c:pt idx="130">
                  <c:v>3472</c:v>
                </c:pt>
                <c:pt idx="131">
                  <c:v>3473</c:v>
                </c:pt>
                <c:pt idx="132">
                  <c:v>3474</c:v>
                </c:pt>
                <c:pt idx="133">
                  <c:v>3475</c:v>
                </c:pt>
                <c:pt idx="134">
                  <c:v>3476</c:v>
                </c:pt>
                <c:pt idx="135">
                  <c:v>3477</c:v>
                </c:pt>
                <c:pt idx="136">
                  <c:v>3478</c:v>
                </c:pt>
                <c:pt idx="137">
                  <c:v>3479</c:v>
                </c:pt>
                <c:pt idx="138">
                  <c:v>3480</c:v>
                </c:pt>
                <c:pt idx="139">
                  <c:v>3481</c:v>
                </c:pt>
                <c:pt idx="140">
                  <c:v>3482</c:v>
                </c:pt>
                <c:pt idx="141">
                  <c:v>3483</c:v>
                </c:pt>
                <c:pt idx="142">
                  <c:v>3484</c:v>
                </c:pt>
                <c:pt idx="143">
                  <c:v>3485</c:v>
                </c:pt>
                <c:pt idx="144">
                  <c:v>3486</c:v>
                </c:pt>
                <c:pt idx="145">
                  <c:v>3487</c:v>
                </c:pt>
                <c:pt idx="146">
                  <c:v>3488</c:v>
                </c:pt>
                <c:pt idx="147">
                  <c:v>3489</c:v>
                </c:pt>
                <c:pt idx="148">
                  <c:v>3490</c:v>
                </c:pt>
                <c:pt idx="149">
                  <c:v>3491</c:v>
                </c:pt>
                <c:pt idx="150">
                  <c:v>3492</c:v>
                </c:pt>
                <c:pt idx="151">
                  <c:v>3493</c:v>
                </c:pt>
                <c:pt idx="152">
                  <c:v>3494</c:v>
                </c:pt>
                <c:pt idx="153">
                  <c:v>3495</c:v>
                </c:pt>
                <c:pt idx="154">
                  <c:v>3496</c:v>
                </c:pt>
                <c:pt idx="155">
                  <c:v>3497</c:v>
                </c:pt>
                <c:pt idx="156">
                  <c:v>3498</c:v>
                </c:pt>
                <c:pt idx="157">
                  <c:v>3499</c:v>
                </c:pt>
                <c:pt idx="158">
                  <c:v>3500</c:v>
                </c:pt>
                <c:pt idx="159">
                  <c:v>3501</c:v>
                </c:pt>
                <c:pt idx="160">
                  <c:v>3502</c:v>
                </c:pt>
                <c:pt idx="161">
                  <c:v>3503</c:v>
                </c:pt>
                <c:pt idx="162">
                  <c:v>3504</c:v>
                </c:pt>
                <c:pt idx="163">
                  <c:v>3505</c:v>
                </c:pt>
                <c:pt idx="164">
                  <c:v>3506</c:v>
                </c:pt>
                <c:pt idx="165">
                  <c:v>3507</c:v>
                </c:pt>
                <c:pt idx="166">
                  <c:v>3508</c:v>
                </c:pt>
                <c:pt idx="167">
                  <c:v>3509</c:v>
                </c:pt>
                <c:pt idx="168">
                  <c:v>3510</c:v>
                </c:pt>
                <c:pt idx="169">
                  <c:v>3511</c:v>
                </c:pt>
              </c:numCache>
            </c:numRef>
          </c:xVal>
          <c:yVal>
            <c:numRef>
              <c:f>Graph!$B$3344:$B$3511</c:f>
              <c:numCache>
                <c:formatCode>General</c:formatCode>
                <c:ptCount val="168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9E-45AD-8AB9-53A40EC5D4D0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Graph!$A$3343:$A$3512</c:f>
              <c:numCache>
                <c:formatCode>General</c:formatCode>
                <c:ptCount val="170"/>
                <c:pt idx="0">
                  <c:v>3342</c:v>
                </c:pt>
                <c:pt idx="1">
                  <c:v>3343</c:v>
                </c:pt>
                <c:pt idx="2">
                  <c:v>3344</c:v>
                </c:pt>
                <c:pt idx="3">
                  <c:v>3345</c:v>
                </c:pt>
                <c:pt idx="4">
                  <c:v>3346</c:v>
                </c:pt>
                <c:pt idx="5">
                  <c:v>3347</c:v>
                </c:pt>
                <c:pt idx="6">
                  <c:v>3348</c:v>
                </c:pt>
                <c:pt idx="7">
                  <c:v>3349</c:v>
                </c:pt>
                <c:pt idx="8">
                  <c:v>3350</c:v>
                </c:pt>
                <c:pt idx="9">
                  <c:v>3351</c:v>
                </c:pt>
                <c:pt idx="10">
                  <c:v>3352</c:v>
                </c:pt>
                <c:pt idx="11">
                  <c:v>3353</c:v>
                </c:pt>
                <c:pt idx="12">
                  <c:v>3354</c:v>
                </c:pt>
                <c:pt idx="13">
                  <c:v>3355</c:v>
                </c:pt>
                <c:pt idx="14">
                  <c:v>3356</c:v>
                </c:pt>
                <c:pt idx="15">
                  <c:v>3357</c:v>
                </c:pt>
                <c:pt idx="16">
                  <c:v>3358</c:v>
                </c:pt>
                <c:pt idx="17">
                  <c:v>3359</c:v>
                </c:pt>
                <c:pt idx="18">
                  <c:v>3360</c:v>
                </c:pt>
                <c:pt idx="19">
                  <c:v>3361</c:v>
                </c:pt>
                <c:pt idx="20">
                  <c:v>3362</c:v>
                </c:pt>
                <c:pt idx="21">
                  <c:v>3363</c:v>
                </c:pt>
                <c:pt idx="22">
                  <c:v>3364</c:v>
                </c:pt>
                <c:pt idx="23">
                  <c:v>3365</c:v>
                </c:pt>
                <c:pt idx="24">
                  <c:v>3366</c:v>
                </c:pt>
                <c:pt idx="25">
                  <c:v>3367</c:v>
                </c:pt>
                <c:pt idx="26">
                  <c:v>3368</c:v>
                </c:pt>
                <c:pt idx="27">
                  <c:v>3369</c:v>
                </c:pt>
                <c:pt idx="28">
                  <c:v>3370</c:v>
                </c:pt>
                <c:pt idx="29">
                  <c:v>3371</c:v>
                </c:pt>
                <c:pt idx="30">
                  <c:v>3372</c:v>
                </c:pt>
                <c:pt idx="31">
                  <c:v>3373</c:v>
                </c:pt>
                <c:pt idx="32">
                  <c:v>3374</c:v>
                </c:pt>
                <c:pt idx="33">
                  <c:v>3375</c:v>
                </c:pt>
                <c:pt idx="34">
                  <c:v>3376</c:v>
                </c:pt>
                <c:pt idx="35">
                  <c:v>3377</c:v>
                </c:pt>
                <c:pt idx="36">
                  <c:v>3378</c:v>
                </c:pt>
                <c:pt idx="37">
                  <c:v>3379</c:v>
                </c:pt>
                <c:pt idx="38">
                  <c:v>3380</c:v>
                </c:pt>
                <c:pt idx="39">
                  <c:v>3381</c:v>
                </c:pt>
                <c:pt idx="40">
                  <c:v>3382</c:v>
                </c:pt>
                <c:pt idx="41">
                  <c:v>3383</c:v>
                </c:pt>
                <c:pt idx="42">
                  <c:v>3384</c:v>
                </c:pt>
                <c:pt idx="43">
                  <c:v>3385</c:v>
                </c:pt>
                <c:pt idx="44">
                  <c:v>3386</c:v>
                </c:pt>
                <c:pt idx="45">
                  <c:v>3387</c:v>
                </c:pt>
                <c:pt idx="46">
                  <c:v>3388</c:v>
                </c:pt>
                <c:pt idx="47">
                  <c:v>3389</c:v>
                </c:pt>
                <c:pt idx="48">
                  <c:v>3390</c:v>
                </c:pt>
                <c:pt idx="49">
                  <c:v>3391</c:v>
                </c:pt>
                <c:pt idx="50">
                  <c:v>3392</c:v>
                </c:pt>
                <c:pt idx="51">
                  <c:v>3393</c:v>
                </c:pt>
                <c:pt idx="52">
                  <c:v>3394</c:v>
                </c:pt>
                <c:pt idx="53">
                  <c:v>3395</c:v>
                </c:pt>
                <c:pt idx="54">
                  <c:v>3396</c:v>
                </c:pt>
                <c:pt idx="55">
                  <c:v>3397</c:v>
                </c:pt>
                <c:pt idx="56">
                  <c:v>3398</c:v>
                </c:pt>
                <c:pt idx="57">
                  <c:v>3399</c:v>
                </c:pt>
                <c:pt idx="58">
                  <c:v>3400</c:v>
                </c:pt>
                <c:pt idx="59">
                  <c:v>3401</c:v>
                </c:pt>
                <c:pt idx="60">
                  <c:v>3402</c:v>
                </c:pt>
                <c:pt idx="61">
                  <c:v>3403</c:v>
                </c:pt>
                <c:pt idx="62">
                  <c:v>3404</c:v>
                </c:pt>
                <c:pt idx="63">
                  <c:v>3405</c:v>
                </c:pt>
                <c:pt idx="64">
                  <c:v>3406</c:v>
                </c:pt>
                <c:pt idx="65">
                  <c:v>3407</c:v>
                </c:pt>
                <c:pt idx="66">
                  <c:v>3408</c:v>
                </c:pt>
                <c:pt idx="67">
                  <c:v>3409</c:v>
                </c:pt>
                <c:pt idx="68">
                  <c:v>3410</c:v>
                </c:pt>
                <c:pt idx="69">
                  <c:v>3411</c:v>
                </c:pt>
                <c:pt idx="70">
                  <c:v>3412</c:v>
                </c:pt>
                <c:pt idx="71">
                  <c:v>3413</c:v>
                </c:pt>
                <c:pt idx="72">
                  <c:v>3414</c:v>
                </c:pt>
                <c:pt idx="73">
                  <c:v>3415</c:v>
                </c:pt>
                <c:pt idx="74">
                  <c:v>3416</c:v>
                </c:pt>
                <c:pt idx="75">
                  <c:v>3417</c:v>
                </c:pt>
                <c:pt idx="76">
                  <c:v>3418</c:v>
                </c:pt>
                <c:pt idx="77">
                  <c:v>3419</c:v>
                </c:pt>
                <c:pt idx="78">
                  <c:v>3420</c:v>
                </c:pt>
                <c:pt idx="79">
                  <c:v>3421</c:v>
                </c:pt>
                <c:pt idx="80">
                  <c:v>3422</c:v>
                </c:pt>
                <c:pt idx="81">
                  <c:v>3423</c:v>
                </c:pt>
                <c:pt idx="82">
                  <c:v>3424</c:v>
                </c:pt>
                <c:pt idx="83">
                  <c:v>3425</c:v>
                </c:pt>
                <c:pt idx="84">
                  <c:v>3426</c:v>
                </c:pt>
                <c:pt idx="85">
                  <c:v>3427</c:v>
                </c:pt>
                <c:pt idx="86">
                  <c:v>3428</c:v>
                </c:pt>
                <c:pt idx="87">
                  <c:v>3429</c:v>
                </c:pt>
                <c:pt idx="88">
                  <c:v>3430</c:v>
                </c:pt>
                <c:pt idx="89">
                  <c:v>3431</c:v>
                </c:pt>
                <c:pt idx="90">
                  <c:v>3432</c:v>
                </c:pt>
                <c:pt idx="91">
                  <c:v>3433</c:v>
                </c:pt>
                <c:pt idx="92">
                  <c:v>3434</c:v>
                </c:pt>
                <c:pt idx="93">
                  <c:v>3435</c:v>
                </c:pt>
                <c:pt idx="94">
                  <c:v>3436</c:v>
                </c:pt>
                <c:pt idx="95">
                  <c:v>3437</c:v>
                </c:pt>
                <c:pt idx="96">
                  <c:v>3438</c:v>
                </c:pt>
                <c:pt idx="97">
                  <c:v>3439</c:v>
                </c:pt>
                <c:pt idx="98">
                  <c:v>3440</c:v>
                </c:pt>
                <c:pt idx="99">
                  <c:v>3441</c:v>
                </c:pt>
                <c:pt idx="100">
                  <c:v>3442</c:v>
                </c:pt>
                <c:pt idx="101">
                  <c:v>3443</c:v>
                </c:pt>
                <c:pt idx="102">
                  <c:v>3444</c:v>
                </c:pt>
                <c:pt idx="103">
                  <c:v>3445</c:v>
                </c:pt>
                <c:pt idx="104">
                  <c:v>3446</c:v>
                </c:pt>
                <c:pt idx="105">
                  <c:v>3447</c:v>
                </c:pt>
                <c:pt idx="106">
                  <c:v>3448</c:v>
                </c:pt>
                <c:pt idx="107">
                  <c:v>3449</c:v>
                </c:pt>
                <c:pt idx="108">
                  <c:v>3450</c:v>
                </c:pt>
                <c:pt idx="109">
                  <c:v>3451</c:v>
                </c:pt>
                <c:pt idx="110">
                  <c:v>3452</c:v>
                </c:pt>
                <c:pt idx="111">
                  <c:v>3453</c:v>
                </c:pt>
                <c:pt idx="112">
                  <c:v>3454</c:v>
                </c:pt>
                <c:pt idx="113">
                  <c:v>3455</c:v>
                </c:pt>
                <c:pt idx="114">
                  <c:v>3456</c:v>
                </c:pt>
                <c:pt idx="115">
                  <c:v>3457</c:v>
                </c:pt>
                <c:pt idx="116">
                  <c:v>3458</c:v>
                </c:pt>
                <c:pt idx="117">
                  <c:v>3459</c:v>
                </c:pt>
                <c:pt idx="118">
                  <c:v>3460</c:v>
                </c:pt>
                <c:pt idx="119">
                  <c:v>3461</c:v>
                </c:pt>
                <c:pt idx="120">
                  <c:v>3462</c:v>
                </c:pt>
                <c:pt idx="121">
                  <c:v>3463</c:v>
                </c:pt>
                <c:pt idx="122">
                  <c:v>3464</c:v>
                </c:pt>
                <c:pt idx="123">
                  <c:v>3465</c:v>
                </c:pt>
                <c:pt idx="124">
                  <c:v>3466</c:v>
                </c:pt>
                <c:pt idx="125">
                  <c:v>3467</c:v>
                </c:pt>
                <c:pt idx="126">
                  <c:v>3468</c:v>
                </c:pt>
                <c:pt idx="127">
                  <c:v>3469</c:v>
                </c:pt>
                <c:pt idx="128">
                  <c:v>3470</c:v>
                </c:pt>
                <c:pt idx="129">
                  <c:v>3471</c:v>
                </c:pt>
                <c:pt idx="130">
                  <c:v>3472</c:v>
                </c:pt>
                <c:pt idx="131">
                  <c:v>3473</c:v>
                </c:pt>
                <c:pt idx="132">
                  <c:v>3474</c:v>
                </c:pt>
                <c:pt idx="133">
                  <c:v>3475</c:v>
                </c:pt>
                <c:pt idx="134">
                  <c:v>3476</c:v>
                </c:pt>
                <c:pt idx="135">
                  <c:v>3477</c:v>
                </c:pt>
                <c:pt idx="136">
                  <c:v>3478</c:v>
                </c:pt>
                <c:pt idx="137">
                  <c:v>3479</c:v>
                </c:pt>
                <c:pt idx="138">
                  <c:v>3480</c:v>
                </c:pt>
                <c:pt idx="139">
                  <c:v>3481</c:v>
                </c:pt>
                <c:pt idx="140">
                  <c:v>3482</c:v>
                </c:pt>
                <c:pt idx="141">
                  <c:v>3483</c:v>
                </c:pt>
                <c:pt idx="142">
                  <c:v>3484</c:v>
                </c:pt>
                <c:pt idx="143">
                  <c:v>3485</c:v>
                </c:pt>
                <c:pt idx="144">
                  <c:v>3486</c:v>
                </c:pt>
                <c:pt idx="145">
                  <c:v>3487</c:v>
                </c:pt>
                <c:pt idx="146">
                  <c:v>3488</c:v>
                </c:pt>
                <c:pt idx="147">
                  <c:v>3489</c:v>
                </c:pt>
                <c:pt idx="148">
                  <c:v>3490</c:v>
                </c:pt>
                <c:pt idx="149">
                  <c:v>3491</c:v>
                </c:pt>
                <c:pt idx="150">
                  <c:v>3492</c:v>
                </c:pt>
                <c:pt idx="151">
                  <c:v>3493</c:v>
                </c:pt>
                <c:pt idx="152">
                  <c:v>3494</c:v>
                </c:pt>
                <c:pt idx="153">
                  <c:v>3495</c:v>
                </c:pt>
                <c:pt idx="154">
                  <c:v>3496</c:v>
                </c:pt>
                <c:pt idx="155">
                  <c:v>3497</c:v>
                </c:pt>
                <c:pt idx="156">
                  <c:v>3498</c:v>
                </c:pt>
                <c:pt idx="157">
                  <c:v>3499</c:v>
                </c:pt>
                <c:pt idx="158">
                  <c:v>3500</c:v>
                </c:pt>
                <c:pt idx="159">
                  <c:v>3501</c:v>
                </c:pt>
                <c:pt idx="160">
                  <c:v>3502</c:v>
                </c:pt>
                <c:pt idx="161">
                  <c:v>3503</c:v>
                </c:pt>
                <c:pt idx="162">
                  <c:v>3504</c:v>
                </c:pt>
                <c:pt idx="163">
                  <c:v>3505</c:v>
                </c:pt>
                <c:pt idx="164">
                  <c:v>3506</c:v>
                </c:pt>
                <c:pt idx="165">
                  <c:v>3507</c:v>
                </c:pt>
                <c:pt idx="166">
                  <c:v>3508</c:v>
                </c:pt>
                <c:pt idx="167">
                  <c:v>3509</c:v>
                </c:pt>
                <c:pt idx="168">
                  <c:v>3510</c:v>
                </c:pt>
                <c:pt idx="169">
                  <c:v>3511</c:v>
                </c:pt>
              </c:numCache>
            </c:numRef>
          </c:xVal>
          <c:yVal>
            <c:numRef>
              <c:f>Graph!$C$3344:$C$3511</c:f>
              <c:numCache>
                <c:formatCode>General</c:formatCode>
                <c:ptCount val="16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E-45AD-8AB9-53A40EC5D4D0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Graph!$A$3343:$A$3512</c:f>
              <c:numCache>
                <c:formatCode>General</c:formatCode>
                <c:ptCount val="170"/>
                <c:pt idx="0">
                  <c:v>3342</c:v>
                </c:pt>
                <c:pt idx="1">
                  <c:v>3343</c:v>
                </c:pt>
                <c:pt idx="2">
                  <c:v>3344</c:v>
                </c:pt>
                <c:pt idx="3">
                  <c:v>3345</c:v>
                </c:pt>
                <c:pt idx="4">
                  <c:v>3346</c:v>
                </c:pt>
                <c:pt idx="5">
                  <c:v>3347</c:v>
                </c:pt>
                <c:pt idx="6">
                  <c:v>3348</c:v>
                </c:pt>
                <c:pt idx="7">
                  <c:v>3349</c:v>
                </c:pt>
                <c:pt idx="8">
                  <c:v>3350</c:v>
                </c:pt>
                <c:pt idx="9">
                  <c:v>3351</c:v>
                </c:pt>
                <c:pt idx="10">
                  <c:v>3352</c:v>
                </c:pt>
                <c:pt idx="11">
                  <c:v>3353</c:v>
                </c:pt>
                <c:pt idx="12">
                  <c:v>3354</c:v>
                </c:pt>
                <c:pt idx="13">
                  <c:v>3355</c:v>
                </c:pt>
                <c:pt idx="14">
                  <c:v>3356</c:v>
                </c:pt>
                <c:pt idx="15">
                  <c:v>3357</c:v>
                </c:pt>
                <c:pt idx="16">
                  <c:v>3358</c:v>
                </c:pt>
                <c:pt idx="17">
                  <c:v>3359</c:v>
                </c:pt>
                <c:pt idx="18">
                  <c:v>3360</c:v>
                </c:pt>
                <c:pt idx="19">
                  <c:v>3361</c:v>
                </c:pt>
                <c:pt idx="20">
                  <c:v>3362</c:v>
                </c:pt>
                <c:pt idx="21">
                  <c:v>3363</c:v>
                </c:pt>
                <c:pt idx="22">
                  <c:v>3364</c:v>
                </c:pt>
                <c:pt idx="23">
                  <c:v>3365</c:v>
                </c:pt>
                <c:pt idx="24">
                  <c:v>3366</c:v>
                </c:pt>
                <c:pt idx="25">
                  <c:v>3367</c:v>
                </c:pt>
                <c:pt idx="26">
                  <c:v>3368</c:v>
                </c:pt>
                <c:pt idx="27">
                  <c:v>3369</c:v>
                </c:pt>
                <c:pt idx="28">
                  <c:v>3370</c:v>
                </c:pt>
                <c:pt idx="29">
                  <c:v>3371</c:v>
                </c:pt>
                <c:pt idx="30">
                  <c:v>3372</c:v>
                </c:pt>
                <c:pt idx="31">
                  <c:v>3373</c:v>
                </c:pt>
                <c:pt idx="32">
                  <c:v>3374</c:v>
                </c:pt>
                <c:pt idx="33">
                  <c:v>3375</c:v>
                </c:pt>
                <c:pt idx="34">
                  <c:v>3376</c:v>
                </c:pt>
                <c:pt idx="35">
                  <c:v>3377</c:v>
                </c:pt>
                <c:pt idx="36">
                  <c:v>3378</c:v>
                </c:pt>
                <c:pt idx="37">
                  <c:v>3379</c:v>
                </c:pt>
                <c:pt idx="38">
                  <c:v>3380</c:v>
                </c:pt>
                <c:pt idx="39">
                  <c:v>3381</c:v>
                </c:pt>
                <c:pt idx="40">
                  <c:v>3382</c:v>
                </c:pt>
                <c:pt idx="41">
                  <c:v>3383</c:v>
                </c:pt>
                <c:pt idx="42">
                  <c:v>3384</c:v>
                </c:pt>
                <c:pt idx="43">
                  <c:v>3385</c:v>
                </c:pt>
                <c:pt idx="44">
                  <c:v>3386</c:v>
                </c:pt>
                <c:pt idx="45">
                  <c:v>3387</c:v>
                </c:pt>
                <c:pt idx="46">
                  <c:v>3388</c:v>
                </c:pt>
                <c:pt idx="47">
                  <c:v>3389</c:v>
                </c:pt>
                <c:pt idx="48">
                  <c:v>3390</c:v>
                </c:pt>
                <c:pt idx="49">
                  <c:v>3391</c:v>
                </c:pt>
                <c:pt idx="50">
                  <c:v>3392</c:v>
                </c:pt>
                <c:pt idx="51">
                  <c:v>3393</c:v>
                </c:pt>
                <c:pt idx="52">
                  <c:v>3394</c:v>
                </c:pt>
                <c:pt idx="53">
                  <c:v>3395</c:v>
                </c:pt>
                <c:pt idx="54">
                  <c:v>3396</c:v>
                </c:pt>
                <c:pt idx="55">
                  <c:v>3397</c:v>
                </c:pt>
                <c:pt idx="56">
                  <c:v>3398</c:v>
                </c:pt>
                <c:pt idx="57">
                  <c:v>3399</c:v>
                </c:pt>
                <c:pt idx="58">
                  <c:v>3400</c:v>
                </c:pt>
                <c:pt idx="59">
                  <c:v>3401</c:v>
                </c:pt>
                <c:pt idx="60">
                  <c:v>3402</c:v>
                </c:pt>
                <c:pt idx="61">
                  <c:v>3403</c:v>
                </c:pt>
                <c:pt idx="62">
                  <c:v>3404</c:v>
                </c:pt>
                <c:pt idx="63">
                  <c:v>3405</c:v>
                </c:pt>
                <c:pt idx="64">
                  <c:v>3406</c:v>
                </c:pt>
                <c:pt idx="65">
                  <c:v>3407</c:v>
                </c:pt>
                <c:pt idx="66">
                  <c:v>3408</c:v>
                </c:pt>
                <c:pt idx="67">
                  <c:v>3409</c:v>
                </c:pt>
                <c:pt idx="68">
                  <c:v>3410</c:v>
                </c:pt>
                <c:pt idx="69">
                  <c:v>3411</c:v>
                </c:pt>
                <c:pt idx="70">
                  <c:v>3412</c:v>
                </c:pt>
                <c:pt idx="71">
                  <c:v>3413</c:v>
                </c:pt>
                <c:pt idx="72">
                  <c:v>3414</c:v>
                </c:pt>
                <c:pt idx="73">
                  <c:v>3415</c:v>
                </c:pt>
                <c:pt idx="74">
                  <c:v>3416</c:v>
                </c:pt>
                <c:pt idx="75">
                  <c:v>3417</c:v>
                </c:pt>
                <c:pt idx="76">
                  <c:v>3418</c:v>
                </c:pt>
                <c:pt idx="77">
                  <c:v>3419</c:v>
                </c:pt>
                <c:pt idx="78">
                  <c:v>3420</c:v>
                </c:pt>
                <c:pt idx="79">
                  <c:v>3421</c:v>
                </c:pt>
                <c:pt idx="80">
                  <c:v>3422</c:v>
                </c:pt>
                <c:pt idx="81">
                  <c:v>3423</c:v>
                </c:pt>
                <c:pt idx="82">
                  <c:v>3424</c:v>
                </c:pt>
                <c:pt idx="83">
                  <c:v>3425</c:v>
                </c:pt>
                <c:pt idx="84">
                  <c:v>3426</c:v>
                </c:pt>
                <c:pt idx="85">
                  <c:v>3427</c:v>
                </c:pt>
                <c:pt idx="86">
                  <c:v>3428</c:v>
                </c:pt>
                <c:pt idx="87">
                  <c:v>3429</c:v>
                </c:pt>
                <c:pt idx="88">
                  <c:v>3430</c:v>
                </c:pt>
                <c:pt idx="89">
                  <c:v>3431</c:v>
                </c:pt>
                <c:pt idx="90">
                  <c:v>3432</c:v>
                </c:pt>
                <c:pt idx="91">
                  <c:v>3433</c:v>
                </c:pt>
                <c:pt idx="92">
                  <c:v>3434</c:v>
                </c:pt>
                <c:pt idx="93">
                  <c:v>3435</c:v>
                </c:pt>
                <c:pt idx="94">
                  <c:v>3436</c:v>
                </c:pt>
                <c:pt idx="95">
                  <c:v>3437</c:v>
                </c:pt>
                <c:pt idx="96">
                  <c:v>3438</c:v>
                </c:pt>
                <c:pt idx="97">
                  <c:v>3439</c:v>
                </c:pt>
                <c:pt idx="98">
                  <c:v>3440</c:v>
                </c:pt>
                <c:pt idx="99">
                  <c:v>3441</c:v>
                </c:pt>
                <c:pt idx="100">
                  <c:v>3442</c:v>
                </c:pt>
                <c:pt idx="101">
                  <c:v>3443</c:v>
                </c:pt>
                <c:pt idx="102">
                  <c:v>3444</c:v>
                </c:pt>
                <c:pt idx="103">
                  <c:v>3445</c:v>
                </c:pt>
                <c:pt idx="104">
                  <c:v>3446</c:v>
                </c:pt>
                <c:pt idx="105">
                  <c:v>3447</c:v>
                </c:pt>
                <c:pt idx="106">
                  <c:v>3448</c:v>
                </c:pt>
                <c:pt idx="107">
                  <c:v>3449</c:v>
                </c:pt>
                <c:pt idx="108">
                  <c:v>3450</c:v>
                </c:pt>
                <c:pt idx="109">
                  <c:v>3451</c:v>
                </c:pt>
                <c:pt idx="110">
                  <c:v>3452</c:v>
                </c:pt>
                <c:pt idx="111">
                  <c:v>3453</c:v>
                </c:pt>
                <c:pt idx="112">
                  <c:v>3454</c:v>
                </c:pt>
                <c:pt idx="113">
                  <c:v>3455</c:v>
                </c:pt>
                <c:pt idx="114">
                  <c:v>3456</c:v>
                </c:pt>
                <c:pt idx="115">
                  <c:v>3457</c:v>
                </c:pt>
                <c:pt idx="116">
                  <c:v>3458</c:v>
                </c:pt>
                <c:pt idx="117">
                  <c:v>3459</c:v>
                </c:pt>
                <c:pt idx="118">
                  <c:v>3460</c:v>
                </c:pt>
                <c:pt idx="119">
                  <c:v>3461</c:v>
                </c:pt>
                <c:pt idx="120">
                  <c:v>3462</c:v>
                </c:pt>
                <c:pt idx="121">
                  <c:v>3463</c:v>
                </c:pt>
                <c:pt idx="122">
                  <c:v>3464</c:v>
                </c:pt>
                <c:pt idx="123">
                  <c:v>3465</c:v>
                </c:pt>
                <c:pt idx="124">
                  <c:v>3466</c:v>
                </c:pt>
                <c:pt idx="125">
                  <c:v>3467</c:v>
                </c:pt>
                <c:pt idx="126">
                  <c:v>3468</c:v>
                </c:pt>
                <c:pt idx="127">
                  <c:v>3469</c:v>
                </c:pt>
                <c:pt idx="128">
                  <c:v>3470</c:v>
                </c:pt>
                <c:pt idx="129">
                  <c:v>3471</c:v>
                </c:pt>
                <c:pt idx="130">
                  <c:v>3472</c:v>
                </c:pt>
                <c:pt idx="131">
                  <c:v>3473</c:v>
                </c:pt>
                <c:pt idx="132">
                  <c:v>3474</c:v>
                </c:pt>
                <c:pt idx="133">
                  <c:v>3475</c:v>
                </c:pt>
                <c:pt idx="134">
                  <c:v>3476</c:v>
                </c:pt>
                <c:pt idx="135">
                  <c:v>3477</c:v>
                </c:pt>
                <c:pt idx="136">
                  <c:v>3478</c:v>
                </c:pt>
                <c:pt idx="137">
                  <c:v>3479</c:v>
                </c:pt>
                <c:pt idx="138">
                  <c:v>3480</c:v>
                </c:pt>
                <c:pt idx="139">
                  <c:v>3481</c:v>
                </c:pt>
                <c:pt idx="140">
                  <c:v>3482</c:v>
                </c:pt>
                <c:pt idx="141">
                  <c:v>3483</c:v>
                </c:pt>
                <c:pt idx="142">
                  <c:v>3484</c:v>
                </c:pt>
                <c:pt idx="143">
                  <c:v>3485</c:v>
                </c:pt>
                <c:pt idx="144">
                  <c:v>3486</c:v>
                </c:pt>
                <c:pt idx="145">
                  <c:v>3487</c:v>
                </c:pt>
                <c:pt idx="146">
                  <c:v>3488</c:v>
                </c:pt>
                <c:pt idx="147">
                  <c:v>3489</c:v>
                </c:pt>
                <c:pt idx="148">
                  <c:v>3490</c:v>
                </c:pt>
                <c:pt idx="149">
                  <c:v>3491</c:v>
                </c:pt>
                <c:pt idx="150">
                  <c:v>3492</c:v>
                </c:pt>
                <c:pt idx="151">
                  <c:v>3493</c:v>
                </c:pt>
                <c:pt idx="152">
                  <c:v>3494</c:v>
                </c:pt>
                <c:pt idx="153">
                  <c:v>3495</c:v>
                </c:pt>
                <c:pt idx="154">
                  <c:v>3496</c:v>
                </c:pt>
                <c:pt idx="155">
                  <c:v>3497</c:v>
                </c:pt>
                <c:pt idx="156">
                  <c:v>3498</c:v>
                </c:pt>
                <c:pt idx="157">
                  <c:v>3499</c:v>
                </c:pt>
                <c:pt idx="158">
                  <c:v>3500</c:v>
                </c:pt>
                <c:pt idx="159">
                  <c:v>3501</c:v>
                </c:pt>
                <c:pt idx="160">
                  <c:v>3502</c:v>
                </c:pt>
                <c:pt idx="161">
                  <c:v>3503</c:v>
                </c:pt>
                <c:pt idx="162">
                  <c:v>3504</c:v>
                </c:pt>
                <c:pt idx="163">
                  <c:v>3505</c:v>
                </c:pt>
                <c:pt idx="164">
                  <c:v>3506</c:v>
                </c:pt>
                <c:pt idx="165">
                  <c:v>3507</c:v>
                </c:pt>
                <c:pt idx="166">
                  <c:v>3508</c:v>
                </c:pt>
                <c:pt idx="167">
                  <c:v>3509</c:v>
                </c:pt>
                <c:pt idx="168">
                  <c:v>3510</c:v>
                </c:pt>
                <c:pt idx="169">
                  <c:v>3511</c:v>
                </c:pt>
              </c:numCache>
            </c:numRef>
          </c:xVal>
          <c:yVal>
            <c:numRef>
              <c:f>Graph!$E$3344:$E$3511</c:f>
              <c:numCache>
                <c:formatCode>General</c:formatCode>
                <c:ptCount val="168"/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9E-45AD-8AB9-53A40EC5D4D0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Graph!$A$3343:$A$3512</c:f>
              <c:numCache>
                <c:formatCode>General</c:formatCode>
                <c:ptCount val="170"/>
                <c:pt idx="0">
                  <c:v>3342</c:v>
                </c:pt>
                <c:pt idx="1">
                  <c:v>3343</c:v>
                </c:pt>
                <c:pt idx="2">
                  <c:v>3344</c:v>
                </c:pt>
                <c:pt idx="3">
                  <c:v>3345</c:v>
                </c:pt>
                <c:pt idx="4">
                  <c:v>3346</c:v>
                </c:pt>
                <c:pt idx="5">
                  <c:v>3347</c:v>
                </c:pt>
                <c:pt idx="6">
                  <c:v>3348</c:v>
                </c:pt>
                <c:pt idx="7">
                  <c:v>3349</c:v>
                </c:pt>
                <c:pt idx="8">
                  <c:v>3350</c:v>
                </c:pt>
                <c:pt idx="9">
                  <c:v>3351</c:v>
                </c:pt>
                <c:pt idx="10">
                  <c:v>3352</c:v>
                </c:pt>
                <c:pt idx="11">
                  <c:v>3353</c:v>
                </c:pt>
                <c:pt idx="12">
                  <c:v>3354</c:v>
                </c:pt>
                <c:pt idx="13">
                  <c:v>3355</c:v>
                </c:pt>
                <c:pt idx="14">
                  <c:v>3356</c:v>
                </c:pt>
                <c:pt idx="15">
                  <c:v>3357</c:v>
                </c:pt>
                <c:pt idx="16">
                  <c:v>3358</c:v>
                </c:pt>
                <c:pt idx="17">
                  <c:v>3359</c:v>
                </c:pt>
                <c:pt idx="18">
                  <c:v>3360</c:v>
                </c:pt>
                <c:pt idx="19">
                  <c:v>3361</c:v>
                </c:pt>
                <c:pt idx="20">
                  <c:v>3362</c:v>
                </c:pt>
                <c:pt idx="21">
                  <c:v>3363</c:v>
                </c:pt>
                <c:pt idx="22">
                  <c:v>3364</c:v>
                </c:pt>
                <c:pt idx="23">
                  <c:v>3365</c:v>
                </c:pt>
                <c:pt idx="24">
                  <c:v>3366</c:v>
                </c:pt>
                <c:pt idx="25">
                  <c:v>3367</c:v>
                </c:pt>
                <c:pt idx="26">
                  <c:v>3368</c:v>
                </c:pt>
                <c:pt idx="27">
                  <c:v>3369</c:v>
                </c:pt>
                <c:pt idx="28">
                  <c:v>3370</c:v>
                </c:pt>
                <c:pt idx="29">
                  <c:v>3371</c:v>
                </c:pt>
                <c:pt idx="30">
                  <c:v>3372</c:v>
                </c:pt>
                <c:pt idx="31">
                  <c:v>3373</c:v>
                </c:pt>
                <c:pt idx="32">
                  <c:v>3374</c:v>
                </c:pt>
                <c:pt idx="33">
                  <c:v>3375</c:v>
                </c:pt>
                <c:pt idx="34">
                  <c:v>3376</c:v>
                </c:pt>
                <c:pt idx="35">
                  <c:v>3377</c:v>
                </c:pt>
                <c:pt idx="36">
                  <c:v>3378</c:v>
                </c:pt>
                <c:pt idx="37">
                  <c:v>3379</c:v>
                </c:pt>
                <c:pt idx="38">
                  <c:v>3380</c:v>
                </c:pt>
                <c:pt idx="39">
                  <c:v>3381</c:v>
                </c:pt>
                <c:pt idx="40">
                  <c:v>3382</c:v>
                </c:pt>
                <c:pt idx="41">
                  <c:v>3383</c:v>
                </c:pt>
                <c:pt idx="42">
                  <c:v>3384</c:v>
                </c:pt>
                <c:pt idx="43">
                  <c:v>3385</c:v>
                </c:pt>
                <c:pt idx="44">
                  <c:v>3386</c:v>
                </c:pt>
                <c:pt idx="45">
                  <c:v>3387</c:v>
                </c:pt>
                <c:pt idx="46">
                  <c:v>3388</c:v>
                </c:pt>
                <c:pt idx="47">
                  <c:v>3389</c:v>
                </c:pt>
                <c:pt idx="48">
                  <c:v>3390</c:v>
                </c:pt>
                <c:pt idx="49">
                  <c:v>3391</c:v>
                </c:pt>
                <c:pt idx="50">
                  <c:v>3392</c:v>
                </c:pt>
                <c:pt idx="51">
                  <c:v>3393</c:v>
                </c:pt>
                <c:pt idx="52">
                  <c:v>3394</c:v>
                </c:pt>
                <c:pt idx="53">
                  <c:v>3395</c:v>
                </c:pt>
                <c:pt idx="54">
                  <c:v>3396</c:v>
                </c:pt>
                <c:pt idx="55">
                  <c:v>3397</c:v>
                </c:pt>
                <c:pt idx="56">
                  <c:v>3398</c:v>
                </c:pt>
                <c:pt idx="57">
                  <c:v>3399</c:v>
                </c:pt>
                <c:pt idx="58">
                  <c:v>3400</c:v>
                </c:pt>
                <c:pt idx="59">
                  <c:v>3401</c:v>
                </c:pt>
                <c:pt idx="60">
                  <c:v>3402</c:v>
                </c:pt>
                <c:pt idx="61">
                  <c:v>3403</c:v>
                </c:pt>
                <c:pt idx="62">
                  <c:v>3404</c:v>
                </c:pt>
                <c:pt idx="63">
                  <c:v>3405</c:v>
                </c:pt>
                <c:pt idx="64">
                  <c:v>3406</c:v>
                </c:pt>
                <c:pt idx="65">
                  <c:v>3407</c:v>
                </c:pt>
                <c:pt idx="66">
                  <c:v>3408</c:v>
                </c:pt>
                <c:pt idx="67">
                  <c:v>3409</c:v>
                </c:pt>
                <c:pt idx="68">
                  <c:v>3410</c:v>
                </c:pt>
                <c:pt idx="69">
                  <c:v>3411</c:v>
                </c:pt>
                <c:pt idx="70">
                  <c:v>3412</c:v>
                </c:pt>
                <c:pt idx="71">
                  <c:v>3413</c:v>
                </c:pt>
                <c:pt idx="72">
                  <c:v>3414</c:v>
                </c:pt>
                <c:pt idx="73">
                  <c:v>3415</c:v>
                </c:pt>
                <c:pt idx="74">
                  <c:v>3416</c:v>
                </c:pt>
                <c:pt idx="75">
                  <c:v>3417</c:v>
                </c:pt>
                <c:pt idx="76">
                  <c:v>3418</c:v>
                </c:pt>
                <c:pt idx="77">
                  <c:v>3419</c:v>
                </c:pt>
                <c:pt idx="78">
                  <c:v>3420</c:v>
                </c:pt>
                <c:pt idx="79">
                  <c:v>3421</c:v>
                </c:pt>
                <c:pt idx="80">
                  <c:v>3422</c:v>
                </c:pt>
                <c:pt idx="81">
                  <c:v>3423</c:v>
                </c:pt>
                <c:pt idx="82">
                  <c:v>3424</c:v>
                </c:pt>
                <c:pt idx="83">
                  <c:v>3425</c:v>
                </c:pt>
                <c:pt idx="84">
                  <c:v>3426</c:v>
                </c:pt>
                <c:pt idx="85">
                  <c:v>3427</c:v>
                </c:pt>
                <c:pt idx="86">
                  <c:v>3428</c:v>
                </c:pt>
                <c:pt idx="87">
                  <c:v>3429</c:v>
                </c:pt>
                <c:pt idx="88">
                  <c:v>3430</c:v>
                </c:pt>
                <c:pt idx="89">
                  <c:v>3431</c:v>
                </c:pt>
                <c:pt idx="90">
                  <c:v>3432</c:v>
                </c:pt>
                <c:pt idx="91">
                  <c:v>3433</c:v>
                </c:pt>
                <c:pt idx="92">
                  <c:v>3434</c:v>
                </c:pt>
                <c:pt idx="93">
                  <c:v>3435</c:v>
                </c:pt>
                <c:pt idx="94">
                  <c:v>3436</c:v>
                </c:pt>
                <c:pt idx="95">
                  <c:v>3437</c:v>
                </c:pt>
                <c:pt idx="96">
                  <c:v>3438</c:v>
                </c:pt>
                <c:pt idx="97">
                  <c:v>3439</c:v>
                </c:pt>
                <c:pt idx="98">
                  <c:v>3440</c:v>
                </c:pt>
                <c:pt idx="99">
                  <c:v>3441</c:v>
                </c:pt>
                <c:pt idx="100">
                  <c:v>3442</c:v>
                </c:pt>
                <c:pt idx="101">
                  <c:v>3443</c:v>
                </c:pt>
                <c:pt idx="102">
                  <c:v>3444</c:v>
                </c:pt>
                <c:pt idx="103">
                  <c:v>3445</c:v>
                </c:pt>
                <c:pt idx="104">
                  <c:v>3446</c:v>
                </c:pt>
                <c:pt idx="105">
                  <c:v>3447</c:v>
                </c:pt>
                <c:pt idx="106">
                  <c:v>3448</c:v>
                </c:pt>
                <c:pt idx="107">
                  <c:v>3449</c:v>
                </c:pt>
                <c:pt idx="108">
                  <c:v>3450</c:v>
                </c:pt>
                <c:pt idx="109">
                  <c:v>3451</c:v>
                </c:pt>
                <c:pt idx="110">
                  <c:v>3452</c:v>
                </c:pt>
                <c:pt idx="111">
                  <c:v>3453</c:v>
                </c:pt>
                <c:pt idx="112">
                  <c:v>3454</c:v>
                </c:pt>
                <c:pt idx="113">
                  <c:v>3455</c:v>
                </c:pt>
                <c:pt idx="114">
                  <c:v>3456</c:v>
                </c:pt>
                <c:pt idx="115">
                  <c:v>3457</c:v>
                </c:pt>
                <c:pt idx="116">
                  <c:v>3458</c:v>
                </c:pt>
                <c:pt idx="117">
                  <c:v>3459</c:v>
                </c:pt>
                <c:pt idx="118">
                  <c:v>3460</c:v>
                </c:pt>
                <c:pt idx="119">
                  <c:v>3461</c:v>
                </c:pt>
                <c:pt idx="120">
                  <c:v>3462</c:v>
                </c:pt>
                <c:pt idx="121">
                  <c:v>3463</c:v>
                </c:pt>
                <c:pt idx="122">
                  <c:v>3464</c:v>
                </c:pt>
                <c:pt idx="123">
                  <c:v>3465</c:v>
                </c:pt>
                <c:pt idx="124">
                  <c:v>3466</c:v>
                </c:pt>
                <c:pt idx="125">
                  <c:v>3467</c:v>
                </c:pt>
                <c:pt idx="126">
                  <c:v>3468</c:v>
                </c:pt>
                <c:pt idx="127">
                  <c:v>3469</c:v>
                </c:pt>
                <c:pt idx="128">
                  <c:v>3470</c:v>
                </c:pt>
                <c:pt idx="129">
                  <c:v>3471</c:v>
                </c:pt>
                <c:pt idx="130">
                  <c:v>3472</c:v>
                </c:pt>
                <c:pt idx="131">
                  <c:v>3473</c:v>
                </c:pt>
                <c:pt idx="132">
                  <c:v>3474</c:v>
                </c:pt>
                <c:pt idx="133">
                  <c:v>3475</c:v>
                </c:pt>
                <c:pt idx="134">
                  <c:v>3476</c:v>
                </c:pt>
                <c:pt idx="135">
                  <c:v>3477</c:v>
                </c:pt>
                <c:pt idx="136">
                  <c:v>3478</c:v>
                </c:pt>
                <c:pt idx="137">
                  <c:v>3479</c:v>
                </c:pt>
                <c:pt idx="138">
                  <c:v>3480</c:v>
                </c:pt>
                <c:pt idx="139">
                  <c:v>3481</c:v>
                </c:pt>
                <c:pt idx="140">
                  <c:v>3482</c:v>
                </c:pt>
                <c:pt idx="141">
                  <c:v>3483</c:v>
                </c:pt>
                <c:pt idx="142">
                  <c:v>3484</c:v>
                </c:pt>
                <c:pt idx="143">
                  <c:v>3485</c:v>
                </c:pt>
                <c:pt idx="144">
                  <c:v>3486</c:v>
                </c:pt>
                <c:pt idx="145">
                  <c:v>3487</c:v>
                </c:pt>
                <c:pt idx="146">
                  <c:v>3488</c:v>
                </c:pt>
                <c:pt idx="147">
                  <c:v>3489</c:v>
                </c:pt>
                <c:pt idx="148">
                  <c:v>3490</c:v>
                </c:pt>
                <c:pt idx="149">
                  <c:v>3491</c:v>
                </c:pt>
                <c:pt idx="150">
                  <c:v>3492</c:v>
                </c:pt>
                <c:pt idx="151">
                  <c:v>3493</c:v>
                </c:pt>
                <c:pt idx="152">
                  <c:v>3494</c:v>
                </c:pt>
                <c:pt idx="153">
                  <c:v>3495</c:v>
                </c:pt>
                <c:pt idx="154">
                  <c:v>3496</c:v>
                </c:pt>
                <c:pt idx="155">
                  <c:v>3497</c:v>
                </c:pt>
                <c:pt idx="156">
                  <c:v>3498</c:v>
                </c:pt>
                <c:pt idx="157">
                  <c:v>3499</c:v>
                </c:pt>
                <c:pt idx="158">
                  <c:v>3500</c:v>
                </c:pt>
                <c:pt idx="159">
                  <c:v>3501</c:v>
                </c:pt>
                <c:pt idx="160">
                  <c:v>3502</c:v>
                </c:pt>
                <c:pt idx="161">
                  <c:v>3503</c:v>
                </c:pt>
                <c:pt idx="162">
                  <c:v>3504</c:v>
                </c:pt>
                <c:pt idx="163">
                  <c:v>3505</c:v>
                </c:pt>
                <c:pt idx="164">
                  <c:v>3506</c:v>
                </c:pt>
                <c:pt idx="165">
                  <c:v>3507</c:v>
                </c:pt>
                <c:pt idx="166">
                  <c:v>3508</c:v>
                </c:pt>
                <c:pt idx="167">
                  <c:v>3509</c:v>
                </c:pt>
                <c:pt idx="168">
                  <c:v>3510</c:v>
                </c:pt>
                <c:pt idx="169">
                  <c:v>3511</c:v>
                </c:pt>
              </c:numCache>
            </c:numRef>
          </c:xVal>
          <c:yVal>
            <c:numRef>
              <c:f>Graph!$G$3344:$G$3511</c:f>
              <c:numCache>
                <c:formatCode>General</c:formatCode>
                <c:ptCount val="16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9E-45AD-8AB9-53A40EC5D4D0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Graph!$A$3343:$A$3512</c:f>
              <c:numCache>
                <c:formatCode>General</c:formatCode>
                <c:ptCount val="170"/>
                <c:pt idx="0">
                  <c:v>3342</c:v>
                </c:pt>
                <c:pt idx="1">
                  <c:v>3343</c:v>
                </c:pt>
                <c:pt idx="2">
                  <c:v>3344</c:v>
                </c:pt>
                <c:pt idx="3">
                  <c:v>3345</c:v>
                </c:pt>
                <c:pt idx="4">
                  <c:v>3346</c:v>
                </c:pt>
                <c:pt idx="5">
                  <c:v>3347</c:v>
                </c:pt>
                <c:pt idx="6">
                  <c:v>3348</c:v>
                </c:pt>
                <c:pt idx="7">
                  <c:v>3349</c:v>
                </c:pt>
                <c:pt idx="8">
                  <c:v>3350</c:v>
                </c:pt>
                <c:pt idx="9">
                  <c:v>3351</c:v>
                </c:pt>
                <c:pt idx="10">
                  <c:v>3352</c:v>
                </c:pt>
                <c:pt idx="11">
                  <c:v>3353</c:v>
                </c:pt>
                <c:pt idx="12">
                  <c:v>3354</c:v>
                </c:pt>
                <c:pt idx="13">
                  <c:v>3355</c:v>
                </c:pt>
                <c:pt idx="14">
                  <c:v>3356</c:v>
                </c:pt>
                <c:pt idx="15">
                  <c:v>3357</c:v>
                </c:pt>
                <c:pt idx="16">
                  <c:v>3358</c:v>
                </c:pt>
                <c:pt idx="17">
                  <c:v>3359</c:v>
                </c:pt>
                <c:pt idx="18">
                  <c:v>3360</c:v>
                </c:pt>
                <c:pt idx="19">
                  <c:v>3361</c:v>
                </c:pt>
                <c:pt idx="20">
                  <c:v>3362</c:v>
                </c:pt>
                <c:pt idx="21">
                  <c:v>3363</c:v>
                </c:pt>
                <c:pt idx="22">
                  <c:v>3364</c:v>
                </c:pt>
                <c:pt idx="23">
                  <c:v>3365</c:v>
                </c:pt>
                <c:pt idx="24">
                  <c:v>3366</c:v>
                </c:pt>
                <c:pt idx="25">
                  <c:v>3367</c:v>
                </c:pt>
                <c:pt idx="26">
                  <c:v>3368</c:v>
                </c:pt>
                <c:pt idx="27">
                  <c:v>3369</c:v>
                </c:pt>
                <c:pt idx="28">
                  <c:v>3370</c:v>
                </c:pt>
                <c:pt idx="29">
                  <c:v>3371</c:v>
                </c:pt>
                <c:pt idx="30">
                  <c:v>3372</c:v>
                </c:pt>
                <c:pt idx="31">
                  <c:v>3373</c:v>
                </c:pt>
                <c:pt idx="32">
                  <c:v>3374</c:v>
                </c:pt>
                <c:pt idx="33">
                  <c:v>3375</c:v>
                </c:pt>
                <c:pt idx="34">
                  <c:v>3376</c:v>
                </c:pt>
                <c:pt idx="35">
                  <c:v>3377</c:v>
                </c:pt>
                <c:pt idx="36">
                  <c:v>3378</c:v>
                </c:pt>
                <c:pt idx="37">
                  <c:v>3379</c:v>
                </c:pt>
                <c:pt idx="38">
                  <c:v>3380</c:v>
                </c:pt>
                <c:pt idx="39">
                  <c:v>3381</c:v>
                </c:pt>
                <c:pt idx="40">
                  <c:v>3382</c:v>
                </c:pt>
                <c:pt idx="41">
                  <c:v>3383</c:v>
                </c:pt>
                <c:pt idx="42">
                  <c:v>3384</c:v>
                </c:pt>
                <c:pt idx="43">
                  <c:v>3385</c:v>
                </c:pt>
                <c:pt idx="44">
                  <c:v>3386</c:v>
                </c:pt>
                <c:pt idx="45">
                  <c:v>3387</c:v>
                </c:pt>
                <c:pt idx="46">
                  <c:v>3388</c:v>
                </c:pt>
                <c:pt idx="47">
                  <c:v>3389</c:v>
                </c:pt>
                <c:pt idx="48">
                  <c:v>3390</c:v>
                </c:pt>
                <c:pt idx="49">
                  <c:v>3391</c:v>
                </c:pt>
                <c:pt idx="50">
                  <c:v>3392</c:v>
                </c:pt>
                <c:pt idx="51">
                  <c:v>3393</c:v>
                </c:pt>
                <c:pt idx="52">
                  <c:v>3394</c:v>
                </c:pt>
                <c:pt idx="53">
                  <c:v>3395</c:v>
                </c:pt>
                <c:pt idx="54">
                  <c:v>3396</c:v>
                </c:pt>
                <c:pt idx="55">
                  <c:v>3397</c:v>
                </c:pt>
                <c:pt idx="56">
                  <c:v>3398</c:v>
                </c:pt>
                <c:pt idx="57">
                  <c:v>3399</c:v>
                </c:pt>
                <c:pt idx="58">
                  <c:v>3400</c:v>
                </c:pt>
                <c:pt idx="59">
                  <c:v>3401</c:v>
                </c:pt>
                <c:pt idx="60">
                  <c:v>3402</c:v>
                </c:pt>
                <c:pt idx="61">
                  <c:v>3403</c:v>
                </c:pt>
                <c:pt idx="62">
                  <c:v>3404</c:v>
                </c:pt>
                <c:pt idx="63">
                  <c:v>3405</c:v>
                </c:pt>
                <c:pt idx="64">
                  <c:v>3406</c:v>
                </c:pt>
                <c:pt idx="65">
                  <c:v>3407</c:v>
                </c:pt>
                <c:pt idx="66">
                  <c:v>3408</c:v>
                </c:pt>
                <c:pt idx="67">
                  <c:v>3409</c:v>
                </c:pt>
                <c:pt idx="68">
                  <c:v>3410</c:v>
                </c:pt>
                <c:pt idx="69">
                  <c:v>3411</c:v>
                </c:pt>
                <c:pt idx="70">
                  <c:v>3412</c:v>
                </c:pt>
                <c:pt idx="71">
                  <c:v>3413</c:v>
                </c:pt>
                <c:pt idx="72">
                  <c:v>3414</c:v>
                </c:pt>
                <c:pt idx="73">
                  <c:v>3415</c:v>
                </c:pt>
                <c:pt idx="74">
                  <c:v>3416</c:v>
                </c:pt>
                <c:pt idx="75">
                  <c:v>3417</c:v>
                </c:pt>
                <c:pt idx="76">
                  <c:v>3418</c:v>
                </c:pt>
                <c:pt idx="77">
                  <c:v>3419</c:v>
                </c:pt>
                <c:pt idx="78">
                  <c:v>3420</c:v>
                </c:pt>
                <c:pt idx="79">
                  <c:v>3421</c:v>
                </c:pt>
                <c:pt idx="80">
                  <c:v>3422</c:v>
                </c:pt>
                <c:pt idx="81">
                  <c:v>3423</c:v>
                </c:pt>
                <c:pt idx="82">
                  <c:v>3424</c:v>
                </c:pt>
                <c:pt idx="83">
                  <c:v>3425</c:v>
                </c:pt>
                <c:pt idx="84">
                  <c:v>3426</c:v>
                </c:pt>
                <c:pt idx="85">
                  <c:v>3427</c:v>
                </c:pt>
                <c:pt idx="86">
                  <c:v>3428</c:v>
                </c:pt>
                <c:pt idx="87">
                  <c:v>3429</c:v>
                </c:pt>
                <c:pt idx="88">
                  <c:v>3430</c:v>
                </c:pt>
                <c:pt idx="89">
                  <c:v>3431</c:v>
                </c:pt>
                <c:pt idx="90">
                  <c:v>3432</c:v>
                </c:pt>
                <c:pt idx="91">
                  <c:v>3433</c:v>
                </c:pt>
                <c:pt idx="92">
                  <c:v>3434</c:v>
                </c:pt>
                <c:pt idx="93">
                  <c:v>3435</c:v>
                </c:pt>
                <c:pt idx="94">
                  <c:v>3436</c:v>
                </c:pt>
                <c:pt idx="95">
                  <c:v>3437</c:v>
                </c:pt>
                <c:pt idx="96">
                  <c:v>3438</c:v>
                </c:pt>
                <c:pt idx="97">
                  <c:v>3439</c:v>
                </c:pt>
                <c:pt idx="98">
                  <c:v>3440</c:v>
                </c:pt>
                <c:pt idx="99">
                  <c:v>3441</c:v>
                </c:pt>
                <c:pt idx="100">
                  <c:v>3442</c:v>
                </c:pt>
                <c:pt idx="101">
                  <c:v>3443</c:v>
                </c:pt>
                <c:pt idx="102">
                  <c:v>3444</c:v>
                </c:pt>
                <c:pt idx="103">
                  <c:v>3445</c:v>
                </c:pt>
                <c:pt idx="104">
                  <c:v>3446</c:v>
                </c:pt>
                <c:pt idx="105">
                  <c:v>3447</c:v>
                </c:pt>
                <c:pt idx="106">
                  <c:v>3448</c:v>
                </c:pt>
                <c:pt idx="107">
                  <c:v>3449</c:v>
                </c:pt>
                <c:pt idx="108">
                  <c:v>3450</c:v>
                </c:pt>
                <c:pt idx="109">
                  <c:v>3451</c:v>
                </c:pt>
                <c:pt idx="110">
                  <c:v>3452</c:v>
                </c:pt>
                <c:pt idx="111">
                  <c:v>3453</c:v>
                </c:pt>
                <c:pt idx="112">
                  <c:v>3454</c:v>
                </c:pt>
                <c:pt idx="113">
                  <c:v>3455</c:v>
                </c:pt>
                <c:pt idx="114">
                  <c:v>3456</c:v>
                </c:pt>
                <c:pt idx="115">
                  <c:v>3457</c:v>
                </c:pt>
                <c:pt idx="116">
                  <c:v>3458</c:v>
                </c:pt>
                <c:pt idx="117">
                  <c:v>3459</c:v>
                </c:pt>
                <c:pt idx="118">
                  <c:v>3460</c:v>
                </c:pt>
                <c:pt idx="119">
                  <c:v>3461</c:v>
                </c:pt>
                <c:pt idx="120">
                  <c:v>3462</c:v>
                </c:pt>
                <c:pt idx="121">
                  <c:v>3463</c:v>
                </c:pt>
                <c:pt idx="122">
                  <c:v>3464</c:v>
                </c:pt>
                <c:pt idx="123">
                  <c:v>3465</c:v>
                </c:pt>
                <c:pt idx="124">
                  <c:v>3466</c:v>
                </c:pt>
                <c:pt idx="125">
                  <c:v>3467</c:v>
                </c:pt>
                <c:pt idx="126">
                  <c:v>3468</c:v>
                </c:pt>
                <c:pt idx="127">
                  <c:v>3469</c:v>
                </c:pt>
                <c:pt idx="128">
                  <c:v>3470</c:v>
                </c:pt>
                <c:pt idx="129">
                  <c:v>3471</c:v>
                </c:pt>
                <c:pt idx="130">
                  <c:v>3472</c:v>
                </c:pt>
                <c:pt idx="131">
                  <c:v>3473</c:v>
                </c:pt>
                <c:pt idx="132">
                  <c:v>3474</c:v>
                </c:pt>
                <c:pt idx="133">
                  <c:v>3475</c:v>
                </c:pt>
                <c:pt idx="134">
                  <c:v>3476</c:v>
                </c:pt>
                <c:pt idx="135">
                  <c:v>3477</c:v>
                </c:pt>
                <c:pt idx="136">
                  <c:v>3478</c:v>
                </c:pt>
                <c:pt idx="137">
                  <c:v>3479</c:v>
                </c:pt>
                <c:pt idx="138">
                  <c:v>3480</c:v>
                </c:pt>
                <c:pt idx="139">
                  <c:v>3481</c:v>
                </c:pt>
                <c:pt idx="140">
                  <c:v>3482</c:v>
                </c:pt>
                <c:pt idx="141">
                  <c:v>3483</c:v>
                </c:pt>
                <c:pt idx="142">
                  <c:v>3484</c:v>
                </c:pt>
                <c:pt idx="143">
                  <c:v>3485</c:v>
                </c:pt>
                <c:pt idx="144">
                  <c:v>3486</c:v>
                </c:pt>
                <c:pt idx="145">
                  <c:v>3487</c:v>
                </c:pt>
                <c:pt idx="146">
                  <c:v>3488</c:v>
                </c:pt>
                <c:pt idx="147">
                  <c:v>3489</c:v>
                </c:pt>
                <c:pt idx="148">
                  <c:v>3490</c:v>
                </c:pt>
                <c:pt idx="149">
                  <c:v>3491</c:v>
                </c:pt>
                <c:pt idx="150">
                  <c:v>3492</c:v>
                </c:pt>
                <c:pt idx="151">
                  <c:v>3493</c:v>
                </c:pt>
                <c:pt idx="152">
                  <c:v>3494</c:v>
                </c:pt>
                <c:pt idx="153">
                  <c:v>3495</c:v>
                </c:pt>
                <c:pt idx="154">
                  <c:v>3496</c:v>
                </c:pt>
                <c:pt idx="155">
                  <c:v>3497</c:v>
                </c:pt>
                <c:pt idx="156">
                  <c:v>3498</c:v>
                </c:pt>
                <c:pt idx="157">
                  <c:v>3499</c:v>
                </c:pt>
                <c:pt idx="158">
                  <c:v>3500</c:v>
                </c:pt>
                <c:pt idx="159">
                  <c:v>3501</c:v>
                </c:pt>
                <c:pt idx="160">
                  <c:v>3502</c:v>
                </c:pt>
                <c:pt idx="161">
                  <c:v>3503</c:v>
                </c:pt>
                <c:pt idx="162">
                  <c:v>3504</c:v>
                </c:pt>
                <c:pt idx="163">
                  <c:v>3505</c:v>
                </c:pt>
                <c:pt idx="164">
                  <c:v>3506</c:v>
                </c:pt>
                <c:pt idx="165">
                  <c:v>3507</c:v>
                </c:pt>
                <c:pt idx="166">
                  <c:v>3508</c:v>
                </c:pt>
                <c:pt idx="167">
                  <c:v>3509</c:v>
                </c:pt>
                <c:pt idx="168">
                  <c:v>3510</c:v>
                </c:pt>
                <c:pt idx="169">
                  <c:v>3511</c:v>
                </c:pt>
              </c:numCache>
            </c:numRef>
          </c:xVal>
          <c:yVal>
            <c:numRef>
              <c:f>Graph!$H$3344:$H$3511</c:f>
              <c:numCache>
                <c:formatCode>General</c:formatCode>
                <c:ptCount val="16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9E-45AD-8AB9-53A40EC5D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0655"/>
        <c:axId val="52782975"/>
      </c:scatterChart>
      <c:valAx>
        <c:axId val="52790655"/>
        <c:scaling>
          <c:orientation val="minMax"/>
          <c:max val="3511"/>
          <c:min val="3342"/>
        </c:scaling>
        <c:delete val="0"/>
        <c:axPos val="b"/>
        <c:numFmt formatCode="General" sourceLinked="1"/>
        <c:majorTickMark val="out"/>
        <c:minorTickMark val="none"/>
        <c:tickLblPos val="nextTo"/>
        <c:crossAx val="52782975"/>
        <c:crosses val="autoZero"/>
        <c:crossBetween val="midCat"/>
      </c:valAx>
      <c:valAx>
        <c:axId val="527829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7906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Graph!$A$275:$A$528</c:f>
              <c:numCache>
                <c:formatCode>General</c:formatCode>
                <c:ptCount val="254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277</c:v>
                </c:pt>
                <c:pt idx="4">
                  <c:v>278</c:v>
                </c:pt>
                <c:pt idx="5">
                  <c:v>279</c:v>
                </c:pt>
                <c:pt idx="6">
                  <c:v>280</c:v>
                </c:pt>
                <c:pt idx="7">
                  <c:v>281</c:v>
                </c:pt>
                <c:pt idx="8">
                  <c:v>282</c:v>
                </c:pt>
                <c:pt idx="9">
                  <c:v>283</c:v>
                </c:pt>
                <c:pt idx="10">
                  <c:v>284</c:v>
                </c:pt>
                <c:pt idx="11">
                  <c:v>285</c:v>
                </c:pt>
                <c:pt idx="12">
                  <c:v>286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290</c:v>
                </c:pt>
                <c:pt idx="17">
                  <c:v>291</c:v>
                </c:pt>
                <c:pt idx="18">
                  <c:v>292</c:v>
                </c:pt>
                <c:pt idx="19">
                  <c:v>293</c:v>
                </c:pt>
                <c:pt idx="20">
                  <c:v>294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299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315</c:v>
                </c:pt>
                <c:pt idx="42">
                  <c:v>316</c:v>
                </c:pt>
                <c:pt idx="43">
                  <c:v>317</c:v>
                </c:pt>
                <c:pt idx="44">
                  <c:v>318</c:v>
                </c:pt>
                <c:pt idx="45">
                  <c:v>319</c:v>
                </c:pt>
                <c:pt idx="46">
                  <c:v>320</c:v>
                </c:pt>
                <c:pt idx="47">
                  <c:v>321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328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333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342</c:v>
                </c:pt>
                <c:pt idx="69">
                  <c:v>343</c:v>
                </c:pt>
                <c:pt idx="70">
                  <c:v>344</c:v>
                </c:pt>
                <c:pt idx="71">
                  <c:v>345</c:v>
                </c:pt>
                <c:pt idx="72">
                  <c:v>346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363</c:v>
                </c:pt>
                <c:pt idx="90">
                  <c:v>364</c:v>
                </c:pt>
                <c:pt idx="91">
                  <c:v>365</c:v>
                </c:pt>
                <c:pt idx="92">
                  <c:v>366</c:v>
                </c:pt>
                <c:pt idx="93">
                  <c:v>367</c:v>
                </c:pt>
                <c:pt idx="94">
                  <c:v>368</c:v>
                </c:pt>
                <c:pt idx="95">
                  <c:v>369</c:v>
                </c:pt>
                <c:pt idx="96">
                  <c:v>370</c:v>
                </c:pt>
                <c:pt idx="97">
                  <c:v>371</c:v>
                </c:pt>
                <c:pt idx="98">
                  <c:v>372</c:v>
                </c:pt>
                <c:pt idx="99">
                  <c:v>373</c:v>
                </c:pt>
                <c:pt idx="100">
                  <c:v>374</c:v>
                </c:pt>
                <c:pt idx="101">
                  <c:v>375</c:v>
                </c:pt>
                <c:pt idx="102">
                  <c:v>376</c:v>
                </c:pt>
                <c:pt idx="103">
                  <c:v>377</c:v>
                </c:pt>
                <c:pt idx="104">
                  <c:v>378</c:v>
                </c:pt>
                <c:pt idx="105">
                  <c:v>379</c:v>
                </c:pt>
                <c:pt idx="106">
                  <c:v>380</c:v>
                </c:pt>
                <c:pt idx="107">
                  <c:v>381</c:v>
                </c:pt>
                <c:pt idx="108">
                  <c:v>382</c:v>
                </c:pt>
                <c:pt idx="109">
                  <c:v>383</c:v>
                </c:pt>
                <c:pt idx="110">
                  <c:v>384</c:v>
                </c:pt>
                <c:pt idx="111">
                  <c:v>385</c:v>
                </c:pt>
                <c:pt idx="112">
                  <c:v>386</c:v>
                </c:pt>
                <c:pt idx="113">
                  <c:v>387</c:v>
                </c:pt>
                <c:pt idx="114">
                  <c:v>388</c:v>
                </c:pt>
                <c:pt idx="115">
                  <c:v>389</c:v>
                </c:pt>
                <c:pt idx="116">
                  <c:v>390</c:v>
                </c:pt>
                <c:pt idx="117">
                  <c:v>391</c:v>
                </c:pt>
                <c:pt idx="118">
                  <c:v>392</c:v>
                </c:pt>
                <c:pt idx="119">
                  <c:v>393</c:v>
                </c:pt>
                <c:pt idx="120">
                  <c:v>394</c:v>
                </c:pt>
                <c:pt idx="121">
                  <c:v>395</c:v>
                </c:pt>
                <c:pt idx="122">
                  <c:v>396</c:v>
                </c:pt>
                <c:pt idx="123">
                  <c:v>397</c:v>
                </c:pt>
                <c:pt idx="124">
                  <c:v>398</c:v>
                </c:pt>
                <c:pt idx="125">
                  <c:v>399</c:v>
                </c:pt>
                <c:pt idx="126">
                  <c:v>400</c:v>
                </c:pt>
                <c:pt idx="127">
                  <c:v>401</c:v>
                </c:pt>
                <c:pt idx="128">
                  <c:v>402</c:v>
                </c:pt>
                <c:pt idx="129">
                  <c:v>403</c:v>
                </c:pt>
                <c:pt idx="130">
                  <c:v>404</c:v>
                </c:pt>
                <c:pt idx="131">
                  <c:v>405</c:v>
                </c:pt>
                <c:pt idx="132">
                  <c:v>406</c:v>
                </c:pt>
                <c:pt idx="133">
                  <c:v>407</c:v>
                </c:pt>
                <c:pt idx="134">
                  <c:v>408</c:v>
                </c:pt>
                <c:pt idx="135">
                  <c:v>409</c:v>
                </c:pt>
                <c:pt idx="136">
                  <c:v>410</c:v>
                </c:pt>
                <c:pt idx="137">
                  <c:v>411</c:v>
                </c:pt>
                <c:pt idx="138">
                  <c:v>412</c:v>
                </c:pt>
                <c:pt idx="139">
                  <c:v>413</c:v>
                </c:pt>
                <c:pt idx="140">
                  <c:v>414</c:v>
                </c:pt>
                <c:pt idx="141">
                  <c:v>415</c:v>
                </c:pt>
                <c:pt idx="142">
                  <c:v>416</c:v>
                </c:pt>
                <c:pt idx="143">
                  <c:v>417</c:v>
                </c:pt>
                <c:pt idx="144">
                  <c:v>418</c:v>
                </c:pt>
                <c:pt idx="145">
                  <c:v>419</c:v>
                </c:pt>
                <c:pt idx="146">
                  <c:v>420</c:v>
                </c:pt>
                <c:pt idx="147">
                  <c:v>421</c:v>
                </c:pt>
                <c:pt idx="148">
                  <c:v>422</c:v>
                </c:pt>
                <c:pt idx="149">
                  <c:v>423</c:v>
                </c:pt>
                <c:pt idx="150">
                  <c:v>424</c:v>
                </c:pt>
                <c:pt idx="151">
                  <c:v>425</c:v>
                </c:pt>
                <c:pt idx="152">
                  <c:v>426</c:v>
                </c:pt>
                <c:pt idx="153">
                  <c:v>427</c:v>
                </c:pt>
                <c:pt idx="154">
                  <c:v>428</c:v>
                </c:pt>
                <c:pt idx="155">
                  <c:v>429</c:v>
                </c:pt>
                <c:pt idx="156">
                  <c:v>430</c:v>
                </c:pt>
                <c:pt idx="157">
                  <c:v>431</c:v>
                </c:pt>
                <c:pt idx="158">
                  <c:v>432</c:v>
                </c:pt>
                <c:pt idx="159">
                  <c:v>433</c:v>
                </c:pt>
                <c:pt idx="160">
                  <c:v>434</c:v>
                </c:pt>
                <c:pt idx="161">
                  <c:v>435</c:v>
                </c:pt>
                <c:pt idx="162">
                  <c:v>436</c:v>
                </c:pt>
                <c:pt idx="163">
                  <c:v>437</c:v>
                </c:pt>
                <c:pt idx="164">
                  <c:v>438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453</c:v>
                </c:pt>
                <c:pt idx="180">
                  <c:v>454</c:v>
                </c:pt>
                <c:pt idx="181">
                  <c:v>455</c:v>
                </c:pt>
                <c:pt idx="182">
                  <c:v>456</c:v>
                </c:pt>
                <c:pt idx="183">
                  <c:v>457</c:v>
                </c:pt>
                <c:pt idx="184">
                  <c:v>458</c:v>
                </c:pt>
                <c:pt idx="185">
                  <c:v>459</c:v>
                </c:pt>
                <c:pt idx="186">
                  <c:v>460</c:v>
                </c:pt>
                <c:pt idx="187">
                  <c:v>461</c:v>
                </c:pt>
                <c:pt idx="188">
                  <c:v>462</c:v>
                </c:pt>
                <c:pt idx="189">
                  <c:v>463</c:v>
                </c:pt>
                <c:pt idx="190">
                  <c:v>464</c:v>
                </c:pt>
                <c:pt idx="191">
                  <c:v>465</c:v>
                </c:pt>
                <c:pt idx="192">
                  <c:v>466</c:v>
                </c:pt>
                <c:pt idx="193">
                  <c:v>467</c:v>
                </c:pt>
                <c:pt idx="194">
                  <c:v>468</c:v>
                </c:pt>
                <c:pt idx="195">
                  <c:v>469</c:v>
                </c:pt>
                <c:pt idx="196">
                  <c:v>470</c:v>
                </c:pt>
                <c:pt idx="197">
                  <c:v>471</c:v>
                </c:pt>
                <c:pt idx="198">
                  <c:v>472</c:v>
                </c:pt>
                <c:pt idx="199">
                  <c:v>473</c:v>
                </c:pt>
                <c:pt idx="200">
                  <c:v>474</c:v>
                </c:pt>
                <c:pt idx="201">
                  <c:v>475</c:v>
                </c:pt>
                <c:pt idx="202">
                  <c:v>476</c:v>
                </c:pt>
                <c:pt idx="203">
                  <c:v>477</c:v>
                </c:pt>
                <c:pt idx="204">
                  <c:v>478</c:v>
                </c:pt>
                <c:pt idx="205">
                  <c:v>479</c:v>
                </c:pt>
                <c:pt idx="206">
                  <c:v>480</c:v>
                </c:pt>
                <c:pt idx="207">
                  <c:v>481</c:v>
                </c:pt>
                <c:pt idx="208">
                  <c:v>482</c:v>
                </c:pt>
                <c:pt idx="209">
                  <c:v>483</c:v>
                </c:pt>
                <c:pt idx="210">
                  <c:v>484</c:v>
                </c:pt>
                <c:pt idx="211">
                  <c:v>485</c:v>
                </c:pt>
                <c:pt idx="212">
                  <c:v>486</c:v>
                </c:pt>
                <c:pt idx="213">
                  <c:v>487</c:v>
                </c:pt>
                <c:pt idx="214">
                  <c:v>488</c:v>
                </c:pt>
                <c:pt idx="215">
                  <c:v>489</c:v>
                </c:pt>
                <c:pt idx="216">
                  <c:v>490</c:v>
                </c:pt>
                <c:pt idx="217">
                  <c:v>491</c:v>
                </c:pt>
                <c:pt idx="218">
                  <c:v>492</c:v>
                </c:pt>
                <c:pt idx="219">
                  <c:v>493</c:v>
                </c:pt>
                <c:pt idx="220">
                  <c:v>494</c:v>
                </c:pt>
                <c:pt idx="221">
                  <c:v>495</c:v>
                </c:pt>
                <c:pt idx="222">
                  <c:v>496</c:v>
                </c:pt>
                <c:pt idx="223">
                  <c:v>497</c:v>
                </c:pt>
                <c:pt idx="224">
                  <c:v>498</c:v>
                </c:pt>
                <c:pt idx="225">
                  <c:v>499</c:v>
                </c:pt>
                <c:pt idx="226">
                  <c:v>500</c:v>
                </c:pt>
                <c:pt idx="227">
                  <c:v>501</c:v>
                </c:pt>
                <c:pt idx="228">
                  <c:v>502</c:v>
                </c:pt>
                <c:pt idx="229">
                  <c:v>503</c:v>
                </c:pt>
                <c:pt idx="230">
                  <c:v>504</c:v>
                </c:pt>
                <c:pt idx="231">
                  <c:v>505</c:v>
                </c:pt>
                <c:pt idx="232">
                  <c:v>506</c:v>
                </c:pt>
                <c:pt idx="233">
                  <c:v>507</c:v>
                </c:pt>
                <c:pt idx="234">
                  <c:v>508</c:v>
                </c:pt>
                <c:pt idx="235">
                  <c:v>509</c:v>
                </c:pt>
                <c:pt idx="236">
                  <c:v>510</c:v>
                </c:pt>
                <c:pt idx="237">
                  <c:v>511</c:v>
                </c:pt>
                <c:pt idx="238">
                  <c:v>512</c:v>
                </c:pt>
                <c:pt idx="239">
                  <c:v>513</c:v>
                </c:pt>
                <c:pt idx="240">
                  <c:v>514</c:v>
                </c:pt>
                <c:pt idx="241">
                  <c:v>515</c:v>
                </c:pt>
                <c:pt idx="242">
                  <c:v>516</c:v>
                </c:pt>
                <c:pt idx="243">
                  <c:v>517</c:v>
                </c:pt>
                <c:pt idx="244">
                  <c:v>518</c:v>
                </c:pt>
                <c:pt idx="245">
                  <c:v>519</c:v>
                </c:pt>
                <c:pt idx="246">
                  <c:v>520</c:v>
                </c:pt>
                <c:pt idx="247">
                  <c:v>521</c:v>
                </c:pt>
                <c:pt idx="248">
                  <c:v>522</c:v>
                </c:pt>
                <c:pt idx="249">
                  <c:v>523</c:v>
                </c:pt>
                <c:pt idx="250">
                  <c:v>524</c:v>
                </c:pt>
                <c:pt idx="251">
                  <c:v>525</c:v>
                </c:pt>
                <c:pt idx="252">
                  <c:v>526</c:v>
                </c:pt>
                <c:pt idx="253">
                  <c:v>527</c:v>
                </c:pt>
              </c:numCache>
            </c:numRef>
          </c:xVal>
          <c:yVal>
            <c:numRef>
              <c:f>Graph!$D$276:$D$527</c:f>
              <c:numCache>
                <c:formatCode>General</c:formatCode>
                <c:ptCount val="252"/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0-4CF9-8D67-E6104984A8A9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Graph!$A$275:$A$528</c:f>
              <c:numCache>
                <c:formatCode>General</c:formatCode>
                <c:ptCount val="254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277</c:v>
                </c:pt>
                <c:pt idx="4">
                  <c:v>278</c:v>
                </c:pt>
                <c:pt idx="5">
                  <c:v>279</c:v>
                </c:pt>
                <c:pt idx="6">
                  <c:v>280</c:v>
                </c:pt>
                <c:pt idx="7">
                  <c:v>281</c:v>
                </c:pt>
                <c:pt idx="8">
                  <c:v>282</c:v>
                </c:pt>
                <c:pt idx="9">
                  <c:v>283</c:v>
                </c:pt>
                <c:pt idx="10">
                  <c:v>284</c:v>
                </c:pt>
                <c:pt idx="11">
                  <c:v>285</c:v>
                </c:pt>
                <c:pt idx="12">
                  <c:v>286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290</c:v>
                </c:pt>
                <c:pt idx="17">
                  <c:v>291</c:v>
                </c:pt>
                <c:pt idx="18">
                  <c:v>292</c:v>
                </c:pt>
                <c:pt idx="19">
                  <c:v>293</c:v>
                </c:pt>
                <c:pt idx="20">
                  <c:v>294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299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315</c:v>
                </c:pt>
                <c:pt idx="42">
                  <c:v>316</c:v>
                </c:pt>
                <c:pt idx="43">
                  <c:v>317</c:v>
                </c:pt>
                <c:pt idx="44">
                  <c:v>318</c:v>
                </c:pt>
                <c:pt idx="45">
                  <c:v>319</c:v>
                </c:pt>
                <c:pt idx="46">
                  <c:v>320</c:v>
                </c:pt>
                <c:pt idx="47">
                  <c:v>321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328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333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342</c:v>
                </c:pt>
                <c:pt idx="69">
                  <c:v>343</c:v>
                </c:pt>
                <c:pt idx="70">
                  <c:v>344</c:v>
                </c:pt>
                <c:pt idx="71">
                  <c:v>345</c:v>
                </c:pt>
                <c:pt idx="72">
                  <c:v>346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363</c:v>
                </c:pt>
                <c:pt idx="90">
                  <c:v>364</c:v>
                </c:pt>
                <c:pt idx="91">
                  <c:v>365</c:v>
                </c:pt>
                <c:pt idx="92">
                  <c:v>366</c:v>
                </c:pt>
                <c:pt idx="93">
                  <c:v>367</c:v>
                </c:pt>
                <c:pt idx="94">
                  <c:v>368</c:v>
                </c:pt>
                <c:pt idx="95">
                  <c:v>369</c:v>
                </c:pt>
                <c:pt idx="96">
                  <c:v>370</c:v>
                </c:pt>
                <c:pt idx="97">
                  <c:v>371</c:v>
                </c:pt>
                <c:pt idx="98">
                  <c:v>372</c:v>
                </c:pt>
                <c:pt idx="99">
                  <c:v>373</c:v>
                </c:pt>
                <c:pt idx="100">
                  <c:v>374</c:v>
                </c:pt>
                <c:pt idx="101">
                  <c:v>375</c:v>
                </c:pt>
                <c:pt idx="102">
                  <c:v>376</c:v>
                </c:pt>
                <c:pt idx="103">
                  <c:v>377</c:v>
                </c:pt>
                <c:pt idx="104">
                  <c:v>378</c:v>
                </c:pt>
                <c:pt idx="105">
                  <c:v>379</c:v>
                </c:pt>
                <c:pt idx="106">
                  <c:v>380</c:v>
                </c:pt>
                <c:pt idx="107">
                  <c:v>381</c:v>
                </c:pt>
                <c:pt idx="108">
                  <c:v>382</c:v>
                </c:pt>
                <c:pt idx="109">
                  <c:v>383</c:v>
                </c:pt>
                <c:pt idx="110">
                  <c:v>384</c:v>
                </c:pt>
                <c:pt idx="111">
                  <c:v>385</c:v>
                </c:pt>
                <c:pt idx="112">
                  <c:v>386</c:v>
                </c:pt>
                <c:pt idx="113">
                  <c:v>387</c:v>
                </c:pt>
                <c:pt idx="114">
                  <c:v>388</c:v>
                </c:pt>
                <c:pt idx="115">
                  <c:v>389</c:v>
                </c:pt>
                <c:pt idx="116">
                  <c:v>390</c:v>
                </c:pt>
                <c:pt idx="117">
                  <c:v>391</c:v>
                </c:pt>
                <c:pt idx="118">
                  <c:v>392</c:v>
                </c:pt>
                <c:pt idx="119">
                  <c:v>393</c:v>
                </c:pt>
                <c:pt idx="120">
                  <c:v>394</c:v>
                </c:pt>
                <c:pt idx="121">
                  <c:v>395</c:v>
                </c:pt>
                <c:pt idx="122">
                  <c:v>396</c:v>
                </c:pt>
                <c:pt idx="123">
                  <c:v>397</c:v>
                </c:pt>
                <c:pt idx="124">
                  <c:v>398</c:v>
                </c:pt>
                <c:pt idx="125">
                  <c:v>399</c:v>
                </c:pt>
                <c:pt idx="126">
                  <c:v>400</c:v>
                </c:pt>
                <c:pt idx="127">
                  <c:v>401</c:v>
                </c:pt>
                <c:pt idx="128">
                  <c:v>402</c:v>
                </c:pt>
                <c:pt idx="129">
                  <c:v>403</c:v>
                </c:pt>
                <c:pt idx="130">
                  <c:v>404</c:v>
                </c:pt>
                <c:pt idx="131">
                  <c:v>405</c:v>
                </c:pt>
                <c:pt idx="132">
                  <c:v>406</c:v>
                </c:pt>
                <c:pt idx="133">
                  <c:v>407</c:v>
                </c:pt>
                <c:pt idx="134">
                  <c:v>408</c:v>
                </c:pt>
                <c:pt idx="135">
                  <c:v>409</c:v>
                </c:pt>
                <c:pt idx="136">
                  <c:v>410</c:v>
                </c:pt>
                <c:pt idx="137">
                  <c:v>411</c:v>
                </c:pt>
                <c:pt idx="138">
                  <c:v>412</c:v>
                </c:pt>
                <c:pt idx="139">
                  <c:v>413</c:v>
                </c:pt>
                <c:pt idx="140">
                  <c:v>414</c:v>
                </c:pt>
                <c:pt idx="141">
                  <c:v>415</c:v>
                </c:pt>
                <c:pt idx="142">
                  <c:v>416</c:v>
                </c:pt>
                <c:pt idx="143">
                  <c:v>417</c:v>
                </c:pt>
                <c:pt idx="144">
                  <c:v>418</c:v>
                </c:pt>
                <c:pt idx="145">
                  <c:v>419</c:v>
                </c:pt>
                <c:pt idx="146">
                  <c:v>420</c:v>
                </c:pt>
                <c:pt idx="147">
                  <c:v>421</c:v>
                </c:pt>
                <c:pt idx="148">
                  <c:v>422</c:v>
                </c:pt>
                <c:pt idx="149">
                  <c:v>423</c:v>
                </c:pt>
                <c:pt idx="150">
                  <c:v>424</c:v>
                </c:pt>
                <c:pt idx="151">
                  <c:v>425</c:v>
                </c:pt>
                <c:pt idx="152">
                  <c:v>426</c:v>
                </c:pt>
                <c:pt idx="153">
                  <c:v>427</c:v>
                </c:pt>
                <c:pt idx="154">
                  <c:v>428</c:v>
                </c:pt>
                <c:pt idx="155">
                  <c:v>429</c:v>
                </c:pt>
                <c:pt idx="156">
                  <c:v>430</c:v>
                </c:pt>
                <c:pt idx="157">
                  <c:v>431</c:v>
                </c:pt>
                <c:pt idx="158">
                  <c:v>432</c:v>
                </c:pt>
                <c:pt idx="159">
                  <c:v>433</c:v>
                </c:pt>
                <c:pt idx="160">
                  <c:v>434</c:v>
                </c:pt>
                <c:pt idx="161">
                  <c:v>435</c:v>
                </c:pt>
                <c:pt idx="162">
                  <c:v>436</c:v>
                </c:pt>
                <c:pt idx="163">
                  <c:v>437</c:v>
                </c:pt>
                <c:pt idx="164">
                  <c:v>438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453</c:v>
                </c:pt>
                <c:pt idx="180">
                  <c:v>454</c:v>
                </c:pt>
                <c:pt idx="181">
                  <c:v>455</c:v>
                </c:pt>
                <c:pt idx="182">
                  <c:v>456</c:v>
                </c:pt>
                <c:pt idx="183">
                  <c:v>457</c:v>
                </c:pt>
                <c:pt idx="184">
                  <c:v>458</c:v>
                </c:pt>
                <c:pt idx="185">
                  <c:v>459</c:v>
                </c:pt>
                <c:pt idx="186">
                  <c:v>460</c:v>
                </c:pt>
                <c:pt idx="187">
                  <c:v>461</c:v>
                </c:pt>
                <c:pt idx="188">
                  <c:v>462</c:v>
                </c:pt>
                <c:pt idx="189">
                  <c:v>463</c:v>
                </c:pt>
                <c:pt idx="190">
                  <c:v>464</c:v>
                </c:pt>
                <c:pt idx="191">
                  <c:v>465</c:v>
                </c:pt>
                <c:pt idx="192">
                  <c:v>466</c:v>
                </c:pt>
                <c:pt idx="193">
                  <c:v>467</c:v>
                </c:pt>
                <c:pt idx="194">
                  <c:v>468</c:v>
                </c:pt>
                <c:pt idx="195">
                  <c:v>469</c:v>
                </c:pt>
                <c:pt idx="196">
                  <c:v>470</c:v>
                </c:pt>
                <c:pt idx="197">
                  <c:v>471</c:v>
                </c:pt>
                <c:pt idx="198">
                  <c:v>472</c:v>
                </c:pt>
                <c:pt idx="199">
                  <c:v>473</c:v>
                </c:pt>
                <c:pt idx="200">
                  <c:v>474</c:v>
                </c:pt>
                <c:pt idx="201">
                  <c:v>475</c:v>
                </c:pt>
                <c:pt idx="202">
                  <c:v>476</c:v>
                </c:pt>
                <c:pt idx="203">
                  <c:v>477</c:v>
                </c:pt>
                <c:pt idx="204">
                  <c:v>478</c:v>
                </c:pt>
                <c:pt idx="205">
                  <c:v>479</c:v>
                </c:pt>
                <c:pt idx="206">
                  <c:v>480</c:v>
                </c:pt>
                <c:pt idx="207">
                  <c:v>481</c:v>
                </c:pt>
                <c:pt idx="208">
                  <c:v>482</c:v>
                </c:pt>
                <c:pt idx="209">
                  <c:v>483</c:v>
                </c:pt>
                <c:pt idx="210">
                  <c:v>484</c:v>
                </c:pt>
                <c:pt idx="211">
                  <c:v>485</c:v>
                </c:pt>
                <c:pt idx="212">
                  <c:v>486</c:v>
                </c:pt>
                <c:pt idx="213">
                  <c:v>487</c:v>
                </c:pt>
                <c:pt idx="214">
                  <c:v>488</c:v>
                </c:pt>
                <c:pt idx="215">
                  <c:v>489</c:v>
                </c:pt>
                <c:pt idx="216">
                  <c:v>490</c:v>
                </c:pt>
                <c:pt idx="217">
                  <c:v>491</c:v>
                </c:pt>
                <c:pt idx="218">
                  <c:v>492</c:v>
                </c:pt>
                <c:pt idx="219">
                  <c:v>493</c:v>
                </c:pt>
                <c:pt idx="220">
                  <c:v>494</c:v>
                </c:pt>
                <c:pt idx="221">
                  <c:v>495</c:v>
                </c:pt>
                <c:pt idx="222">
                  <c:v>496</c:v>
                </c:pt>
                <c:pt idx="223">
                  <c:v>497</c:v>
                </c:pt>
                <c:pt idx="224">
                  <c:v>498</c:v>
                </c:pt>
                <c:pt idx="225">
                  <c:v>499</c:v>
                </c:pt>
                <c:pt idx="226">
                  <c:v>500</c:v>
                </c:pt>
                <c:pt idx="227">
                  <c:v>501</c:v>
                </c:pt>
                <c:pt idx="228">
                  <c:v>502</c:v>
                </c:pt>
                <c:pt idx="229">
                  <c:v>503</c:v>
                </c:pt>
                <c:pt idx="230">
                  <c:v>504</c:v>
                </c:pt>
                <c:pt idx="231">
                  <c:v>505</c:v>
                </c:pt>
                <c:pt idx="232">
                  <c:v>506</c:v>
                </c:pt>
                <c:pt idx="233">
                  <c:v>507</c:v>
                </c:pt>
                <c:pt idx="234">
                  <c:v>508</c:v>
                </c:pt>
                <c:pt idx="235">
                  <c:v>509</c:v>
                </c:pt>
                <c:pt idx="236">
                  <c:v>510</c:v>
                </c:pt>
                <c:pt idx="237">
                  <c:v>511</c:v>
                </c:pt>
                <c:pt idx="238">
                  <c:v>512</c:v>
                </c:pt>
                <c:pt idx="239">
                  <c:v>513</c:v>
                </c:pt>
                <c:pt idx="240">
                  <c:v>514</c:v>
                </c:pt>
                <c:pt idx="241">
                  <c:v>515</c:v>
                </c:pt>
                <c:pt idx="242">
                  <c:v>516</c:v>
                </c:pt>
                <c:pt idx="243">
                  <c:v>517</c:v>
                </c:pt>
                <c:pt idx="244">
                  <c:v>518</c:v>
                </c:pt>
                <c:pt idx="245">
                  <c:v>519</c:v>
                </c:pt>
                <c:pt idx="246">
                  <c:v>520</c:v>
                </c:pt>
                <c:pt idx="247">
                  <c:v>521</c:v>
                </c:pt>
                <c:pt idx="248">
                  <c:v>522</c:v>
                </c:pt>
                <c:pt idx="249">
                  <c:v>523</c:v>
                </c:pt>
                <c:pt idx="250">
                  <c:v>524</c:v>
                </c:pt>
                <c:pt idx="251">
                  <c:v>525</c:v>
                </c:pt>
                <c:pt idx="252">
                  <c:v>526</c:v>
                </c:pt>
                <c:pt idx="253">
                  <c:v>527</c:v>
                </c:pt>
              </c:numCache>
            </c:numRef>
          </c:xVal>
          <c:yVal>
            <c:numRef>
              <c:f>Graph!$B$276:$B$527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00-4CF9-8D67-E6104984A8A9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Graph!$A$275:$A$528</c:f>
              <c:numCache>
                <c:formatCode>General</c:formatCode>
                <c:ptCount val="254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277</c:v>
                </c:pt>
                <c:pt idx="4">
                  <c:v>278</c:v>
                </c:pt>
                <c:pt idx="5">
                  <c:v>279</c:v>
                </c:pt>
                <c:pt idx="6">
                  <c:v>280</c:v>
                </c:pt>
                <c:pt idx="7">
                  <c:v>281</c:v>
                </c:pt>
                <c:pt idx="8">
                  <c:v>282</c:v>
                </c:pt>
                <c:pt idx="9">
                  <c:v>283</c:v>
                </c:pt>
                <c:pt idx="10">
                  <c:v>284</c:v>
                </c:pt>
                <c:pt idx="11">
                  <c:v>285</c:v>
                </c:pt>
                <c:pt idx="12">
                  <c:v>286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290</c:v>
                </c:pt>
                <c:pt idx="17">
                  <c:v>291</c:v>
                </c:pt>
                <c:pt idx="18">
                  <c:v>292</c:v>
                </c:pt>
                <c:pt idx="19">
                  <c:v>293</c:v>
                </c:pt>
                <c:pt idx="20">
                  <c:v>294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299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315</c:v>
                </c:pt>
                <c:pt idx="42">
                  <c:v>316</c:v>
                </c:pt>
                <c:pt idx="43">
                  <c:v>317</c:v>
                </c:pt>
                <c:pt idx="44">
                  <c:v>318</c:v>
                </c:pt>
                <c:pt idx="45">
                  <c:v>319</c:v>
                </c:pt>
                <c:pt idx="46">
                  <c:v>320</c:v>
                </c:pt>
                <c:pt idx="47">
                  <c:v>321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328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333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342</c:v>
                </c:pt>
                <c:pt idx="69">
                  <c:v>343</c:v>
                </c:pt>
                <c:pt idx="70">
                  <c:v>344</c:v>
                </c:pt>
                <c:pt idx="71">
                  <c:v>345</c:v>
                </c:pt>
                <c:pt idx="72">
                  <c:v>346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363</c:v>
                </c:pt>
                <c:pt idx="90">
                  <c:v>364</c:v>
                </c:pt>
                <c:pt idx="91">
                  <c:v>365</c:v>
                </c:pt>
                <c:pt idx="92">
                  <c:v>366</c:v>
                </c:pt>
                <c:pt idx="93">
                  <c:v>367</c:v>
                </c:pt>
                <c:pt idx="94">
                  <c:v>368</c:v>
                </c:pt>
                <c:pt idx="95">
                  <c:v>369</c:v>
                </c:pt>
                <c:pt idx="96">
                  <c:v>370</c:v>
                </c:pt>
                <c:pt idx="97">
                  <c:v>371</c:v>
                </c:pt>
                <c:pt idx="98">
                  <c:v>372</c:v>
                </c:pt>
                <c:pt idx="99">
                  <c:v>373</c:v>
                </c:pt>
                <c:pt idx="100">
                  <c:v>374</c:v>
                </c:pt>
                <c:pt idx="101">
                  <c:v>375</c:v>
                </c:pt>
                <c:pt idx="102">
                  <c:v>376</c:v>
                </c:pt>
                <c:pt idx="103">
                  <c:v>377</c:v>
                </c:pt>
                <c:pt idx="104">
                  <c:v>378</c:v>
                </c:pt>
                <c:pt idx="105">
                  <c:v>379</c:v>
                </c:pt>
                <c:pt idx="106">
                  <c:v>380</c:v>
                </c:pt>
                <c:pt idx="107">
                  <c:v>381</c:v>
                </c:pt>
                <c:pt idx="108">
                  <c:v>382</c:v>
                </c:pt>
                <c:pt idx="109">
                  <c:v>383</c:v>
                </c:pt>
                <c:pt idx="110">
                  <c:v>384</c:v>
                </c:pt>
                <c:pt idx="111">
                  <c:v>385</c:v>
                </c:pt>
                <c:pt idx="112">
                  <c:v>386</c:v>
                </c:pt>
                <c:pt idx="113">
                  <c:v>387</c:v>
                </c:pt>
                <c:pt idx="114">
                  <c:v>388</c:v>
                </c:pt>
                <c:pt idx="115">
                  <c:v>389</c:v>
                </c:pt>
                <c:pt idx="116">
                  <c:v>390</c:v>
                </c:pt>
                <c:pt idx="117">
                  <c:v>391</c:v>
                </c:pt>
                <c:pt idx="118">
                  <c:v>392</c:v>
                </c:pt>
                <c:pt idx="119">
                  <c:v>393</c:v>
                </c:pt>
                <c:pt idx="120">
                  <c:v>394</c:v>
                </c:pt>
                <c:pt idx="121">
                  <c:v>395</c:v>
                </c:pt>
                <c:pt idx="122">
                  <c:v>396</c:v>
                </c:pt>
                <c:pt idx="123">
                  <c:v>397</c:v>
                </c:pt>
                <c:pt idx="124">
                  <c:v>398</c:v>
                </c:pt>
                <c:pt idx="125">
                  <c:v>399</c:v>
                </c:pt>
                <c:pt idx="126">
                  <c:v>400</c:v>
                </c:pt>
                <c:pt idx="127">
                  <c:v>401</c:v>
                </c:pt>
                <c:pt idx="128">
                  <c:v>402</c:v>
                </c:pt>
                <c:pt idx="129">
                  <c:v>403</c:v>
                </c:pt>
                <c:pt idx="130">
                  <c:v>404</c:v>
                </c:pt>
                <c:pt idx="131">
                  <c:v>405</c:v>
                </c:pt>
                <c:pt idx="132">
                  <c:v>406</c:v>
                </c:pt>
                <c:pt idx="133">
                  <c:v>407</c:v>
                </c:pt>
                <c:pt idx="134">
                  <c:v>408</c:v>
                </c:pt>
                <c:pt idx="135">
                  <c:v>409</c:v>
                </c:pt>
                <c:pt idx="136">
                  <c:v>410</c:v>
                </c:pt>
                <c:pt idx="137">
                  <c:v>411</c:v>
                </c:pt>
                <c:pt idx="138">
                  <c:v>412</c:v>
                </c:pt>
                <c:pt idx="139">
                  <c:v>413</c:v>
                </c:pt>
                <c:pt idx="140">
                  <c:v>414</c:v>
                </c:pt>
                <c:pt idx="141">
                  <c:v>415</c:v>
                </c:pt>
                <c:pt idx="142">
                  <c:v>416</c:v>
                </c:pt>
                <c:pt idx="143">
                  <c:v>417</c:v>
                </c:pt>
                <c:pt idx="144">
                  <c:v>418</c:v>
                </c:pt>
                <c:pt idx="145">
                  <c:v>419</c:v>
                </c:pt>
                <c:pt idx="146">
                  <c:v>420</c:v>
                </c:pt>
                <c:pt idx="147">
                  <c:v>421</c:v>
                </c:pt>
                <c:pt idx="148">
                  <c:v>422</c:v>
                </c:pt>
                <c:pt idx="149">
                  <c:v>423</c:v>
                </c:pt>
                <c:pt idx="150">
                  <c:v>424</c:v>
                </c:pt>
                <c:pt idx="151">
                  <c:v>425</c:v>
                </c:pt>
                <c:pt idx="152">
                  <c:v>426</c:v>
                </c:pt>
                <c:pt idx="153">
                  <c:v>427</c:v>
                </c:pt>
                <c:pt idx="154">
                  <c:v>428</c:v>
                </c:pt>
                <c:pt idx="155">
                  <c:v>429</c:v>
                </c:pt>
                <c:pt idx="156">
                  <c:v>430</c:v>
                </c:pt>
                <c:pt idx="157">
                  <c:v>431</c:v>
                </c:pt>
                <c:pt idx="158">
                  <c:v>432</c:v>
                </c:pt>
                <c:pt idx="159">
                  <c:v>433</c:v>
                </c:pt>
                <c:pt idx="160">
                  <c:v>434</c:v>
                </c:pt>
                <c:pt idx="161">
                  <c:v>435</c:v>
                </c:pt>
                <c:pt idx="162">
                  <c:v>436</c:v>
                </c:pt>
                <c:pt idx="163">
                  <c:v>437</c:v>
                </c:pt>
                <c:pt idx="164">
                  <c:v>438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453</c:v>
                </c:pt>
                <c:pt idx="180">
                  <c:v>454</c:v>
                </c:pt>
                <c:pt idx="181">
                  <c:v>455</c:v>
                </c:pt>
                <c:pt idx="182">
                  <c:v>456</c:v>
                </c:pt>
                <c:pt idx="183">
                  <c:v>457</c:v>
                </c:pt>
                <c:pt idx="184">
                  <c:v>458</c:v>
                </c:pt>
                <c:pt idx="185">
                  <c:v>459</c:v>
                </c:pt>
                <c:pt idx="186">
                  <c:v>460</c:v>
                </c:pt>
                <c:pt idx="187">
                  <c:v>461</c:v>
                </c:pt>
                <c:pt idx="188">
                  <c:v>462</c:v>
                </c:pt>
                <c:pt idx="189">
                  <c:v>463</c:v>
                </c:pt>
                <c:pt idx="190">
                  <c:v>464</c:v>
                </c:pt>
                <c:pt idx="191">
                  <c:v>465</c:v>
                </c:pt>
                <c:pt idx="192">
                  <c:v>466</c:v>
                </c:pt>
                <c:pt idx="193">
                  <c:v>467</c:v>
                </c:pt>
                <c:pt idx="194">
                  <c:v>468</c:v>
                </c:pt>
                <c:pt idx="195">
                  <c:v>469</c:v>
                </c:pt>
                <c:pt idx="196">
                  <c:v>470</c:v>
                </c:pt>
                <c:pt idx="197">
                  <c:v>471</c:v>
                </c:pt>
                <c:pt idx="198">
                  <c:v>472</c:v>
                </c:pt>
                <c:pt idx="199">
                  <c:v>473</c:v>
                </c:pt>
                <c:pt idx="200">
                  <c:v>474</c:v>
                </c:pt>
                <c:pt idx="201">
                  <c:v>475</c:v>
                </c:pt>
                <c:pt idx="202">
                  <c:v>476</c:v>
                </c:pt>
                <c:pt idx="203">
                  <c:v>477</c:v>
                </c:pt>
                <c:pt idx="204">
                  <c:v>478</c:v>
                </c:pt>
                <c:pt idx="205">
                  <c:v>479</c:v>
                </c:pt>
                <c:pt idx="206">
                  <c:v>480</c:v>
                </c:pt>
                <c:pt idx="207">
                  <c:v>481</c:v>
                </c:pt>
                <c:pt idx="208">
                  <c:v>482</c:v>
                </c:pt>
                <c:pt idx="209">
                  <c:v>483</c:v>
                </c:pt>
                <c:pt idx="210">
                  <c:v>484</c:v>
                </c:pt>
                <c:pt idx="211">
                  <c:v>485</c:v>
                </c:pt>
                <c:pt idx="212">
                  <c:v>486</c:v>
                </c:pt>
                <c:pt idx="213">
                  <c:v>487</c:v>
                </c:pt>
                <c:pt idx="214">
                  <c:v>488</c:v>
                </c:pt>
                <c:pt idx="215">
                  <c:v>489</c:v>
                </c:pt>
                <c:pt idx="216">
                  <c:v>490</c:v>
                </c:pt>
                <c:pt idx="217">
                  <c:v>491</c:v>
                </c:pt>
                <c:pt idx="218">
                  <c:v>492</c:v>
                </c:pt>
                <c:pt idx="219">
                  <c:v>493</c:v>
                </c:pt>
                <c:pt idx="220">
                  <c:v>494</c:v>
                </c:pt>
                <c:pt idx="221">
                  <c:v>495</c:v>
                </c:pt>
                <c:pt idx="222">
                  <c:v>496</c:v>
                </c:pt>
                <c:pt idx="223">
                  <c:v>497</c:v>
                </c:pt>
                <c:pt idx="224">
                  <c:v>498</c:v>
                </c:pt>
                <c:pt idx="225">
                  <c:v>499</c:v>
                </c:pt>
                <c:pt idx="226">
                  <c:v>500</c:v>
                </c:pt>
                <c:pt idx="227">
                  <c:v>501</c:v>
                </c:pt>
                <c:pt idx="228">
                  <c:v>502</c:v>
                </c:pt>
                <c:pt idx="229">
                  <c:v>503</c:v>
                </c:pt>
                <c:pt idx="230">
                  <c:v>504</c:v>
                </c:pt>
                <c:pt idx="231">
                  <c:v>505</c:v>
                </c:pt>
                <c:pt idx="232">
                  <c:v>506</c:v>
                </c:pt>
                <c:pt idx="233">
                  <c:v>507</c:v>
                </c:pt>
                <c:pt idx="234">
                  <c:v>508</c:v>
                </c:pt>
                <c:pt idx="235">
                  <c:v>509</c:v>
                </c:pt>
                <c:pt idx="236">
                  <c:v>510</c:v>
                </c:pt>
                <c:pt idx="237">
                  <c:v>511</c:v>
                </c:pt>
                <c:pt idx="238">
                  <c:v>512</c:v>
                </c:pt>
                <c:pt idx="239">
                  <c:v>513</c:v>
                </c:pt>
                <c:pt idx="240">
                  <c:v>514</c:v>
                </c:pt>
                <c:pt idx="241">
                  <c:v>515</c:v>
                </c:pt>
                <c:pt idx="242">
                  <c:v>516</c:v>
                </c:pt>
                <c:pt idx="243">
                  <c:v>517</c:v>
                </c:pt>
                <c:pt idx="244">
                  <c:v>518</c:v>
                </c:pt>
                <c:pt idx="245">
                  <c:v>519</c:v>
                </c:pt>
                <c:pt idx="246">
                  <c:v>520</c:v>
                </c:pt>
                <c:pt idx="247">
                  <c:v>521</c:v>
                </c:pt>
                <c:pt idx="248">
                  <c:v>522</c:v>
                </c:pt>
                <c:pt idx="249">
                  <c:v>523</c:v>
                </c:pt>
                <c:pt idx="250">
                  <c:v>524</c:v>
                </c:pt>
                <c:pt idx="251">
                  <c:v>525</c:v>
                </c:pt>
                <c:pt idx="252">
                  <c:v>526</c:v>
                </c:pt>
                <c:pt idx="253">
                  <c:v>527</c:v>
                </c:pt>
              </c:numCache>
            </c:numRef>
          </c:xVal>
          <c:yVal>
            <c:numRef>
              <c:f>Graph!$C$276:$C$527</c:f>
              <c:numCache>
                <c:formatCode>General</c:formatCode>
                <c:ptCount val="252"/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00-4CF9-8D67-E6104984A8A9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Graph!$A$275:$A$528</c:f>
              <c:numCache>
                <c:formatCode>General</c:formatCode>
                <c:ptCount val="254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277</c:v>
                </c:pt>
                <c:pt idx="4">
                  <c:v>278</c:v>
                </c:pt>
                <c:pt idx="5">
                  <c:v>279</c:v>
                </c:pt>
                <c:pt idx="6">
                  <c:v>280</c:v>
                </c:pt>
                <c:pt idx="7">
                  <c:v>281</c:v>
                </c:pt>
                <c:pt idx="8">
                  <c:v>282</c:v>
                </c:pt>
                <c:pt idx="9">
                  <c:v>283</c:v>
                </c:pt>
                <c:pt idx="10">
                  <c:v>284</c:v>
                </c:pt>
                <c:pt idx="11">
                  <c:v>285</c:v>
                </c:pt>
                <c:pt idx="12">
                  <c:v>286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290</c:v>
                </c:pt>
                <c:pt idx="17">
                  <c:v>291</c:v>
                </c:pt>
                <c:pt idx="18">
                  <c:v>292</c:v>
                </c:pt>
                <c:pt idx="19">
                  <c:v>293</c:v>
                </c:pt>
                <c:pt idx="20">
                  <c:v>294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299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315</c:v>
                </c:pt>
                <c:pt idx="42">
                  <c:v>316</c:v>
                </c:pt>
                <c:pt idx="43">
                  <c:v>317</c:v>
                </c:pt>
                <c:pt idx="44">
                  <c:v>318</c:v>
                </c:pt>
                <c:pt idx="45">
                  <c:v>319</c:v>
                </c:pt>
                <c:pt idx="46">
                  <c:v>320</c:v>
                </c:pt>
                <c:pt idx="47">
                  <c:v>321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328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333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342</c:v>
                </c:pt>
                <c:pt idx="69">
                  <c:v>343</c:v>
                </c:pt>
                <c:pt idx="70">
                  <c:v>344</c:v>
                </c:pt>
                <c:pt idx="71">
                  <c:v>345</c:v>
                </c:pt>
                <c:pt idx="72">
                  <c:v>346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363</c:v>
                </c:pt>
                <c:pt idx="90">
                  <c:v>364</c:v>
                </c:pt>
                <c:pt idx="91">
                  <c:v>365</c:v>
                </c:pt>
                <c:pt idx="92">
                  <c:v>366</c:v>
                </c:pt>
                <c:pt idx="93">
                  <c:v>367</c:v>
                </c:pt>
                <c:pt idx="94">
                  <c:v>368</c:v>
                </c:pt>
                <c:pt idx="95">
                  <c:v>369</c:v>
                </c:pt>
                <c:pt idx="96">
                  <c:v>370</c:v>
                </c:pt>
                <c:pt idx="97">
                  <c:v>371</c:v>
                </c:pt>
                <c:pt idx="98">
                  <c:v>372</c:v>
                </c:pt>
                <c:pt idx="99">
                  <c:v>373</c:v>
                </c:pt>
                <c:pt idx="100">
                  <c:v>374</c:v>
                </c:pt>
                <c:pt idx="101">
                  <c:v>375</c:v>
                </c:pt>
                <c:pt idx="102">
                  <c:v>376</c:v>
                </c:pt>
                <c:pt idx="103">
                  <c:v>377</c:v>
                </c:pt>
                <c:pt idx="104">
                  <c:v>378</c:v>
                </c:pt>
                <c:pt idx="105">
                  <c:v>379</c:v>
                </c:pt>
                <c:pt idx="106">
                  <c:v>380</c:v>
                </c:pt>
                <c:pt idx="107">
                  <c:v>381</c:v>
                </c:pt>
                <c:pt idx="108">
                  <c:v>382</c:v>
                </c:pt>
                <c:pt idx="109">
                  <c:v>383</c:v>
                </c:pt>
                <c:pt idx="110">
                  <c:v>384</c:v>
                </c:pt>
                <c:pt idx="111">
                  <c:v>385</c:v>
                </c:pt>
                <c:pt idx="112">
                  <c:v>386</c:v>
                </c:pt>
                <c:pt idx="113">
                  <c:v>387</c:v>
                </c:pt>
                <c:pt idx="114">
                  <c:v>388</c:v>
                </c:pt>
                <c:pt idx="115">
                  <c:v>389</c:v>
                </c:pt>
                <c:pt idx="116">
                  <c:v>390</c:v>
                </c:pt>
                <c:pt idx="117">
                  <c:v>391</c:v>
                </c:pt>
                <c:pt idx="118">
                  <c:v>392</c:v>
                </c:pt>
                <c:pt idx="119">
                  <c:v>393</c:v>
                </c:pt>
                <c:pt idx="120">
                  <c:v>394</c:v>
                </c:pt>
                <c:pt idx="121">
                  <c:v>395</c:v>
                </c:pt>
                <c:pt idx="122">
                  <c:v>396</c:v>
                </c:pt>
                <c:pt idx="123">
                  <c:v>397</c:v>
                </c:pt>
                <c:pt idx="124">
                  <c:v>398</c:v>
                </c:pt>
                <c:pt idx="125">
                  <c:v>399</c:v>
                </c:pt>
                <c:pt idx="126">
                  <c:v>400</c:v>
                </c:pt>
                <c:pt idx="127">
                  <c:v>401</c:v>
                </c:pt>
                <c:pt idx="128">
                  <c:v>402</c:v>
                </c:pt>
                <c:pt idx="129">
                  <c:v>403</c:v>
                </c:pt>
                <c:pt idx="130">
                  <c:v>404</c:v>
                </c:pt>
                <c:pt idx="131">
                  <c:v>405</c:v>
                </c:pt>
                <c:pt idx="132">
                  <c:v>406</c:v>
                </c:pt>
                <c:pt idx="133">
                  <c:v>407</c:v>
                </c:pt>
                <c:pt idx="134">
                  <c:v>408</c:v>
                </c:pt>
                <c:pt idx="135">
                  <c:v>409</c:v>
                </c:pt>
                <c:pt idx="136">
                  <c:v>410</c:v>
                </c:pt>
                <c:pt idx="137">
                  <c:v>411</c:v>
                </c:pt>
                <c:pt idx="138">
                  <c:v>412</c:v>
                </c:pt>
                <c:pt idx="139">
                  <c:v>413</c:v>
                </c:pt>
                <c:pt idx="140">
                  <c:v>414</c:v>
                </c:pt>
                <c:pt idx="141">
                  <c:v>415</c:v>
                </c:pt>
                <c:pt idx="142">
                  <c:v>416</c:v>
                </c:pt>
                <c:pt idx="143">
                  <c:v>417</c:v>
                </c:pt>
                <c:pt idx="144">
                  <c:v>418</c:v>
                </c:pt>
                <c:pt idx="145">
                  <c:v>419</c:v>
                </c:pt>
                <c:pt idx="146">
                  <c:v>420</c:v>
                </c:pt>
                <c:pt idx="147">
                  <c:v>421</c:v>
                </c:pt>
                <c:pt idx="148">
                  <c:v>422</c:v>
                </c:pt>
                <c:pt idx="149">
                  <c:v>423</c:v>
                </c:pt>
                <c:pt idx="150">
                  <c:v>424</c:v>
                </c:pt>
                <c:pt idx="151">
                  <c:v>425</c:v>
                </c:pt>
                <c:pt idx="152">
                  <c:v>426</c:v>
                </c:pt>
                <c:pt idx="153">
                  <c:v>427</c:v>
                </c:pt>
                <c:pt idx="154">
                  <c:v>428</c:v>
                </c:pt>
                <c:pt idx="155">
                  <c:v>429</c:v>
                </c:pt>
                <c:pt idx="156">
                  <c:v>430</c:v>
                </c:pt>
                <c:pt idx="157">
                  <c:v>431</c:v>
                </c:pt>
                <c:pt idx="158">
                  <c:v>432</c:v>
                </c:pt>
                <c:pt idx="159">
                  <c:v>433</c:v>
                </c:pt>
                <c:pt idx="160">
                  <c:v>434</c:v>
                </c:pt>
                <c:pt idx="161">
                  <c:v>435</c:v>
                </c:pt>
                <c:pt idx="162">
                  <c:v>436</c:v>
                </c:pt>
                <c:pt idx="163">
                  <c:v>437</c:v>
                </c:pt>
                <c:pt idx="164">
                  <c:v>438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453</c:v>
                </c:pt>
                <c:pt idx="180">
                  <c:v>454</c:v>
                </c:pt>
                <c:pt idx="181">
                  <c:v>455</c:v>
                </c:pt>
                <c:pt idx="182">
                  <c:v>456</c:v>
                </c:pt>
                <c:pt idx="183">
                  <c:v>457</c:v>
                </c:pt>
                <c:pt idx="184">
                  <c:v>458</c:v>
                </c:pt>
                <c:pt idx="185">
                  <c:v>459</c:v>
                </c:pt>
                <c:pt idx="186">
                  <c:v>460</c:v>
                </c:pt>
                <c:pt idx="187">
                  <c:v>461</c:v>
                </c:pt>
                <c:pt idx="188">
                  <c:v>462</c:v>
                </c:pt>
                <c:pt idx="189">
                  <c:v>463</c:v>
                </c:pt>
                <c:pt idx="190">
                  <c:v>464</c:v>
                </c:pt>
                <c:pt idx="191">
                  <c:v>465</c:v>
                </c:pt>
                <c:pt idx="192">
                  <c:v>466</c:v>
                </c:pt>
                <c:pt idx="193">
                  <c:v>467</c:v>
                </c:pt>
                <c:pt idx="194">
                  <c:v>468</c:v>
                </c:pt>
                <c:pt idx="195">
                  <c:v>469</c:v>
                </c:pt>
                <c:pt idx="196">
                  <c:v>470</c:v>
                </c:pt>
                <c:pt idx="197">
                  <c:v>471</c:v>
                </c:pt>
                <c:pt idx="198">
                  <c:v>472</c:v>
                </c:pt>
                <c:pt idx="199">
                  <c:v>473</c:v>
                </c:pt>
                <c:pt idx="200">
                  <c:v>474</c:v>
                </c:pt>
                <c:pt idx="201">
                  <c:v>475</c:v>
                </c:pt>
                <c:pt idx="202">
                  <c:v>476</c:v>
                </c:pt>
                <c:pt idx="203">
                  <c:v>477</c:v>
                </c:pt>
                <c:pt idx="204">
                  <c:v>478</c:v>
                </c:pt>
                <c:pt idx="205">
                  <c:v>479</c:v>
                </c:pt>
                <c:pt idx="206">
                  <c:v>480</c:v>
                </c:pt>
                <c:pt idx="207">
                  <c:v>481</c:v>
                </c:pt>
                <c:pt idx="208">
                  <c:v>482</c:v>
                </c:pt>
                <c:pt idx="209">
                  <c:v>483</c:v>
                </c:pt>
                <c:pt idx="210">
                  <c:v>484</c:v>
                </c:pt>
                <c:pt idx="211">
                  <c:v>485</c:v>
                </c:pt>
                <c:pt idx="212">
                  <c:v>486</c:v>
                </c:pt>
                <c:pt idx="213">
                  <c:v>487</c:v>
                </c:pt>
                <c:pt idx="214">
                  <c:v>488</c:v>
                </c:pt>
                <c:pt idx="215">
                  <c:v>489</c:v>
                </c:pt>
                <c:pt idx="216">
                  <c:v>490</c:v>
                </c:pt>
                <c:pt idx="217">
                  <c:v>491</c:v>
                </c:pt>
                <c:pt idx="218">
                  <c:v>492</c:v>
                </c:pt>
                <c:pt idx="219">
                  <c:v>493</c:v>
                </c:pt>
                <c:pt idx="220">
                  <c:v>494</c:v>
                </c:pt>
                <c:pt idx="221">
                  <c:v>495</c:v>
                </c:pt>
                <c:pt idx="222">
                  <c:v>496</c:v>
                </c:pt>
                <c:pt idx="223">
                  <c:v>497</c:v>
                </c:pt>
                <c:pt idx="224">
                  <c:v>498</c:v>
                </c:pt>
                <c:pt idx="225">
                  <c:v>499</c:v>
                </c:pt>
                <c:pt idx="226">
                  <c:v>500</c:v>
                </c:pt>
                <c:pt idx="227">
                  <c:v>501</c:v>
                </c:pt>
                <c:pt idx="228">
                  <c:v>502</c:v>
                </c:pt>
                <c:pt idx="229">
                  <c:v>503</c:v>
                </c:pt>
                <c:pt idx="230">
                  <c:v>504</c:v>
                </c:pt>
                <c:pt idx="231">
                  <c:v>505</c:v>
                </c:pt>
                <c:pt idx="232">
                  <c:v>506</c:v>
                </c:pt>
                <c:pt idx="233">
                  <c:v>507</c:v>
                </c:pt>
                <c:pt idx="234">
                  <c:v>508</c:v>
                </c:pt>
                <c:pt idx="235">
                  <c:v>509</c:v>
                </c:pt>
                <c:pt idx="236">
                  <c:v>510</c:v>
                </c:pt>
                <c:pt idx="237">
                  <c:v>511</c:v>
                </c:pt>
                <c:pt idx="238">
                  <c:v>512</c:v>
                </c:pt>
                <c:pt idx="239">
                  <c:v>513</c:v>
                </c:pt>
                <c:pt idx="240">
                  <c:v>514</c:v>
                </c:pt>
                <c:pt idx="241">
                  <c:v>515</c:v>
                </c:pt>
                <c:pt idx="242">
                  <c:v>516</c:v>
                </c:pt>
                <c:pt idx="243">
                  <c:v>517</c:v>
                </c:pt>
                <c:pt idx="244">
                  <c:v>518</c:v>
                </c:pt>
                <c:pt idx="245">
                  <c:v>519</c:v>
                </c:pt>
                <c:pt idx="246">
                  <c:v>520</c:v>
                </c:pt>
                <c:pt idx="247">
                  <c:v>521</c:v>
                </c:pt>
                <c:pt idx="248">
                  <c:v>522</c:v>
                </c:pt>
                <c:pt idx="249">
                  <c:v>523</c:v>
                </c:pt>
                <c:pt idx="250">
                  <c:v>524</c:v>
                </c:pt>
                <c:pt idx="251">
                  <c:v>525</c:v>
                </c:pt>
                <c:pt idx="252">
                  <c:v>526</c:v>
                </c:pt>
                <c:pt idx="253">
                  <c:v>527</c:v>
                </c:pt>
              </c:numCache>
            </c:numRef>
          </c:xVal>
          <c:yVal>
            <c:numRef>
              <c:f>Graph!$E$276:$E$527</c:f>
              <c:numCache>
                <c:formatCode>General</c:formatCode>
                <c:ptCount val="252"/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00-4CF9-8D67-E6104984A8A9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Graph!$A$275:$A$528</c:f>
              <c:numCache>
                <c:formatCode>General</c:formatCode>
                <c:ptCount val="254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277</c:v>
                </c:pt>
                <c:pt idx="4">
                  <c:v>278</c:v>
                </c:pt>
                <c:pt idx="5">
                  <c:v>279</c:v>
                </c:pt>
                <c:pt idx="6">
                  <c:v>280</c:v>
                </c:pt>
                <c:pt idx="7">
                  <c:v>281</c:v>
                </c:pt>
                <c:pt idx="8">
                  <c:v>282</c:v>
                </c:pt>
                <c:pt idx="9">
                  <c:v>283</c:v>
                </c:pt>
                <c:pt idx="10">
                  <c:v>284</c:v>
                </c:pt>
                <c:pt idx="11">
                  <c:v>285</c:v>
                </c:pt>
                <c:pt idx="12">
                  <c:v>286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290</c:v>
                </c:pt>
                <c:pt idx="17">
                  <c:v>291</c:v>
                </c:pt>
                <c:pt idx="18">
                  <c:v>292</c:v>
                </c:pt>
                <c:pt idx="19">
                  <c:v>293</c:v>
                </c:pt>
                <c:pt idx="20">
                  <c:v>294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299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315</c:v>
                </c:pt>
                <c:pt idx="42">
                  <c:v>316</c:v>
                </c:pt>
                <c:pt idx="43">
                  <c:v>317</c:v>
                </c:pt>
                <c:pt idx="44">
                  <c:v>318</c:v>
                </c:pt>
                <c:pt idx="45">
                  <c:v>319</c:v>
                </c:pt>
                <c:pt idx="46">
                  <c:v>320</c:v>
                </c:pt>
                <c:pt idx="47">
                  <c:v>321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328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333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342</c:v>
                </c:pt>
                <c:pt idx="69">
                  <c:v>343</c:v>
                </c:pt>
                <c:pt idx="70">
                  <c:v>344</c:v>
                </c:pt>
                <c:pt idx="71">
                  <c:v>345</c:v>
                </c:pt>
                <c:pt idx="72">
                  <c:v>346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363</c:v>
                </c:pt>
                <c:pt idx="90">
                  <c:v>364</c:v>
                </c:pt>
                <c:pt idx="91">
                  <c:v>365</c:v>
                </c:pt>
                <c:pt idx="92">
                  <c:v>366</c:v>
                </c:pt>
                <c:pt idx="93">
                  <c:v>367</c:v>
                </c:pt>
                <c:pt idx="94">
                  <c:v>368</c:v>
                </c:pt>
                <c:pt idx="95">
                  <c:v>369</c:v>
                </c:pt>
                <c:pt idx="96">
                  <c:v>370</c:v>
                </c:pt>
                <c:pt idx="97">
                  <c:v>371</c:v>
                </c:pt>
                <c:pt idx="98">
                  <c:v>372</c:v>
                </c:pt>
                <c:pt idx="99">
                  <c:v>373</c:v>
                </c:pt>
                <c:pt idx="100">
                  <c:v>374</c:v>
                </c:pt>
                <c:pt idx="101">
                  <c:v>375</c:v>
                </c:pt>
                <c:pt idx="102">
                  <c:v>376</c:v>
                </c:pt>
                <c:pt idx="103">
                  <c:v>377</c:v>
                </c:pt>
                <c:pt idx="104">
                  <c:v>378</c:v>
                </c:pt>
                <c:pt idx="105">
                  <c:v>379</c:v>
                </c:pt>
                <c:pt idx="106">
                  <c:v>380</c:v>
                </c:pt>
                <c:pt idx="107">
                  <c:v>381</c:v>
                </c:pt>
                <c:pt idx="108">
                  <c:v>382</c:v>
                </c:pt>
                <c:pt idx="109">
                  <c:v>383</c:v>
                </c:pt>
                <c:pt idx="110">
                  <c:v>384</c:v>
                </c:pt>
                <c:pt idx="111">
                  <c:v>385</c:v>
                </c:pt>
                <c:pt idx="112">
                  <c:v>386</c:v>
                </c:pt>
                <c:pt idx="113">
                  <c:v>387</c:v>
                </c:pt>
                <c:pt idx="114">
                  <c:v>388</c:v>
                </c:pt>
                <c:pt idx="115">
                  <c:v>389</c:v>
                </c:pt>
                <c:pt idx="116">
                  <c:v>390</c:v>
                </c:pt>
                <c:pt idx="117">
                  <c:v>391</c:v>
                </c:pt>
                <c:pt idx="118">
                  <c:v>392</c:v>
                </c:pt>
                <c:pt idx="119">
                  <c:v>393</c:v>
                </c:pt>
                <c:pt idx="120">
                  <c:v>394</c:v>
                </c:pt>
                <c:pt idx="121">
                  <c:v>395</c:v>
                </c:pt>
                <c:pt idx="122">
                  <c:v>396</c:v>
                </c:pt>
                <c:pt idx="123">
                  <c:v>397</c:v>
                </c:pt>
                <c:pt idx="124">
                  <c:v>398</c:v>
                </c:pt>
                <c:pt idx="125">
                  <c:v>399</c:v>
                </c:pt>
                <c:pt idx="126">
                  <c:v>400</c:v>
                </c:pt>
                <c:pt idx="127">
                  <c:v>401</c:v>
                </c:pt>
                <c:pt idx="128">
                  <c:v>402</c:v>
                </c:pt>
                <c:pt idx="129">
                  <c:v>403</c:v>
                </c:pt>
                <c:pt idx="130">
                  <c:v>404</c:v>
                </c:pt>
                <c:pt idx="131">
                  <c:v>405</c:v>
                </c:pt>
                <c:pt idx="132">
                  <c:v>406</c:v>
                </c:pt>
                <c:pt idx="133">
                  <c:v>407</c:v>
                </c:pt>
                <c:pt idx="134">
                  <c:v>408</c:v>
                </c:pt>
                <c:pt idx="135">
                  <c:v>409</c:v>
                </c:pt>
                <c:pt idx="136">
                  <c:v>410</c:v>
                </c:pt>
                <c:pt idx="137">
                  <c:v>411</c:v>
                </c:pt>
                <c:pt idx="138">
                  <c:v>412</c:v>
                </c:pt>
                <c:pt idx="139">
                  <c:v>413</c:v>
                </c:pt>
                <c:pt idx="140">
                  <c:v>414</c:v>
                </c:pt>
                <c:pt idx="141">
                  <c:v>415</c:v>
                </c:pt>
                <c:pt idx="142">
                  <c:v>416</c:v>
                </c:pt>
                <c:pt idx="143">
                  <c:v>417</c:v>
                </c:pt>
                <c:pt idx="144">
                  <c:v>418</c:v>
                </c:pt>
                <c:pt idx="145">
                  <c:v>419</c:v>
                </c:pt>
                <c:pt idx="146">
                  <c:v>420</c:v>
                </c:pt>
                <c:pt idx="147">
                  <c:v>421</c:v>
                </c:pt>
                <c:pt idx="148">
                  <c:v>422</c:v>
                </c:pt>
                <c:pt idx="149">
                  <c:v>423</c:v>
                </c:pt>
                <c:pt idx="150">
                  <c:v>424</c:v>
                </c:pt>
                <c:pt idx="151">
                  <c:v>425</c:v>
                </c:pt>
                <c:pt idx="152">
                  <c:v>426</c:v>
                </c:pt>
                <c:pt idx="153">
                  <c:v>427</c:v>
                </c:pt>
                <c:pt idx="154">
                  <c:v>428</c:v>
                </c:pt>
                <c:pt idx="155">
                  <c:v>429</c:v>
                </c:pt>
                <c:pt idx="156">
                  <c:v>430</c:v>
                </c:pt>
                <c:pt idx="157">
                  <c:v>431</c:v>
                </c:pt>
                <c:pt idx="158">
                  <c:v>432</c:v>
                </c:pt>
                <c:pt idx="159">
                  <c:v>433</c:v>
                </c:pt>
                <c:pt idx="160">
                  <c:v>434</c:v>
                </c:pt>
                <c:pt idx="161">
                  <c:v>435</c:v>
                </c:pt>
                <c:pt idx="162">
                  <c:v>436</c:v>
                </c:pt>
                <c:pt idx="163">
                  <c:v>437</c:v>
                </c:pt>
                <c:pt idx="164">
                  <c:v>438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453</c:v>
                </c:pt>
                <c:pt idx="180">
                  <c:v>454</c:v>
                </c:pt>
                <c:pt idx="181">
                  <c:v>455</c:v>
                </c:pt>
                <c:pt idx="182">
                  <c:v>456</c:v>
                </c:pt>
                <c:pt idx="183">
                  <c:v>457</c:v>
                </c:pt>
                <c:pt idx="184">
                  <c:v>458</c:v>
                </c:pt>
                <c:pt idx="185">
                  <c:v>459</c:v>
                </c:pt>
                <c:pt idx="186">
                  <c:v>460</c:v>
                </c:pt>
                <c:pt idx="187">
                  <c:v>461</c:v>
                </c:pt>
                <c:pt idx="188">
                  <c:v>462</c:v>
                </c:pt>
                <c:pt idx="189">
                  <c:v>463</c:v>
                </c:pt>
                <c:pt idx="190">
                  <c:v>464</c:v>
                </c:pt>
                <c:pt idx="191">
                  <c:v>465</c:v>
                </c:pt>
                <c:pt idx="192">
                  <c:v>466</c:v>
                </c:pt>
                <c:pt idx="193">
                  <c:v>467</c:v>
                </c:pt>
                <c:pt idx="194">
                  <c:v>468</c:v>
                </c:pt>
                <c:pt idx="195">
                  <c:v>469</c:v>
                </c:pt>
                <c:pt idx="196">
                  <c:v>470</c:v>
                </c:pt>
                <c:pt idx="197">
                  <c:v>471</c:v>
                </c:pt>
                <c:pt idx="198">
                  <c:v>472</c:v>
                </c:pt>
                <c:pt idx="199">
                  <c:v>473</c:v>
                </c:pt>
                <c:pt idx="200">
                  <c:v>474</c:v>
                </c:pt>
                <c:pt idx="201">
                  <c:v>475</c:v>
                </c:pt>
                <c:pt idx="202">
                  <c:v>476</c:v>
                </c:pt>
                <c:pt idx="203">
                  <c:v>477</c:v>
                </c:pt>
                <c:pt idx="204">
                  <c:v>478</c:v>
                </c:pt>
                <c:pt idx="205">
                  <c:v>479</c:v>
                </c:pt>
                <c:pt idx="206">
                  <c:v>480</c:v>
                </c:pt>
                <c:pt idx="207">
                  <c:v>481</c:v>
                </c:pt>
                <c:pt idx="208">
                  <c:v>482</c:v>
                </c:pt>
                <c:pt idx="209">
                  <c:v>483</c:v>
                </c:pt>
                <c:pt idx="210">
                  <c:v>484</c:v>
                </c:pt>
                <c:pt idx="211">
                  <c:v>485</c:v>
                </c:pt>
                <c:pt idx="212">
                  <c:v>486</c:v>
                </c:pt>
                <c:pt idx="213">
                  <c:v>487</c:v>
                </c:pt>
                <c:pt idx="214">
                  <c:v>488</c:v>
                </c:pt>
                <c:pt idx="215">
                  <c:v>489</c:v>
                </c:pt>
                <c:pt idx="216">
                  <c:v>490</c:v>
                </c:pt>
                <c:pt idx="217">
                  <c:v>491</c:v>
                </c:pt>
                <c:pt idx="218">
                  <c:v>492</c:v>
                </c:pt>
                <c:pt idx="219">
                  <c:v>493</c:v>
                </c:pt>
                <c:pt idx="220">
                  <c:v>494</c:v>
                </c:pt>
                <c:pt idx="221">
                  <c:v>495</c:v>
                </c:pt>
                <c:pt idx="222">
                  <c:v>496</c:v>
                </c:pt>
                <c:pt idx="223">
                  <c:v>497</c:v>
                </c:pt>
                <c:pt idx="224">
                  <c:v>498</c:v>
                </c:pt>
                <c:pt idx="225">
                  <c:v>499</c:v>
                </c:pt>
                <c:pt idx="226">
                  <c:v>500</c:v>
                </c:pt>
                <c:pt idx="227">
                  <c:v>501</c:v>
                </c:pt>
                <c:pt idx="228">
                  <c:v>502</c:v>
                </c:pt>
                <c:pt idx="229">
                  <c:v>503</c:v>
                </c:pt>
                <c:pt idx="230">
                  <c:v>504</c:v>
                </c:pt>
                <c:pt idx="231">
                  <c:v>505</c:v>
                </c:pt>
                <c:pt idx="232">
                  <c:v>506</c:v>
                </c:pt>
                <c:pt idx="233">
                  <c:v>507</c:v>
                </c:pt>
                <c:pt idx="234">
                  <c:v>508</c:v>
                </c:pt>
                <c:pt idx="235">
                  <c:v>509</c:v>
                </c:pt>
                <c:pt idx="236">
                  <c:v>510</c:v>
                </c:pt>
                <c:pt idx="237">
                  <c:v>511</c:v>
                </c:pt>
                <c:pt idx="238">
                  <c:v>512</c:v>
                </c:pt>
                <c:pt idx="239">
                  <c:v>513</c:v>
                </c:pt>
                <c:pt idx="240">
                  <c:v>514</c:v>
                </c:pt>
                <c:pt idx="241">
                  <c:v>515</c:v>
                </c:pt>
                <c:pt idx="242">
                  <c:v>516</c:v>
                </c:pt>
                <c:pt idx="243">
                  <c:v>517</c:v>
                </c:pt>
                <c:pt idx="244">
                  <c:v>518</c:v>
                </c:pt>
                <c:pt idx="245">
                  <c:v>519</c:v>
                </c:pt>
                <c:pt idx="246">
                  <c:v>520</c:v>
                </c:pt>
                <c:pt idx="247">
                  <c:v>521</c:v>
                </c:pt>
                <c:pt idx="248">
                  <c:v>522</c:v>
                </c:pt>
                <c:pt idx="249">
                  <c:v>523</c:v>
                </c:pt>
                <c:pt idx="250">
                  <c:v>524</c:v>
                </c:pt>
                <c:pt idx="251">
                  <c:v>525</c:v>
                </c:pt>
                <c:pt idx="252">
                  <c:v>526</c:v>
                </c:pt>
                <c:pt idx="253">
                  <c:v>527</c:v>
                </c:pt>
              </c:numCache>
            </c:numRef>
          </c:xVal>
          <c:yVal>
            <c:numRef>
              <c:f>Graph!$G$276:$G$527</c:f>
              <c:numCache>
                <c:formatCode>General</c:formatCode>
                <c:ptCount val="25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00-4CF9-8D67-E6104984A8A9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Graph!$A$275:$A$528</c:f>
              <c:numCache>
                <c:formatCode>General</c:formatCode>
                <c:ptCount val="254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277</c:v>
                </c:pt>
                <c:pt idx="4">
                  <c:v>278</c:v>
                </c:pt>
                <c:pt idx="5">
                  <c:v>279</c:v>
                </c:pt>
                <c:pt idx="6">
                  <c:v>280</c:v>
                </c:pt>
                <c:pt idx="7">
                  <c:v>281</c:v>
                </c:pt>
                <c:pt idx="8">
                  <c:v>282</c:v>
                </c:pt>
                <c:pt idx="9">
                  <c:v>283</c:v>
                </c:pt>
                <c:pt idx="10">
                  <c:v>284</c:v>
                </c:pt>
                <c:pt idx="11">
                  <c:v>285</c:v>
                </c:pt>
                <c:pt idx="12">
                  <c:v>286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290</c:v>
                </c:pt>
                <c:pt idx="17">
                  <c:v>291</c:v>
                </c:pt>
                <c:pt idx="18">
                  <c:v>292</c:v>
                </c:pt>
                <c:pt idx="19">
                  <c:v>293</c:v>
                </c:pt>
                <c:pt idx="20">
                  <c:v>294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299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315</c:v>
                </c:pt>
                <c:pt idx="42">
                  <c:v>316</c:v>
                </c:pt>
                <c:pt idx="43">
                  <c:v>317</c:v>
                </c:pt>
                <c:pt idx="44">
                  <c:v>318</c:v>
                </c:pt>
                <c:pt idx="45">
                  <c:v>319</c:v>
                </c:pt>
                <c:pt idx="46">
                  <c:v>320</c:v>
                </c:pt>
                <c:pt idx="47">
                  <c:v>321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328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333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342</c:v>
                </c:pt>
                <c:pt idx="69">
                  <c:v>343</c:v>
                </c:pt>
                <c:pt idx="70">
                  <c:v>344</c:v>
                </c:pt>
                <c:pt idx="71">
                  <c:v>345</c:v>
                </c:pt>
                <c:pt idx="72">
                  <c:v>346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363</c:v>
                </c:pt>
                <c:pt idx="90">
                  <c:v>364</c:v>
                </c:pt>
                <c:pt idx="91">
                  <c:v>365</c:v>
                </c:pt>
                <c:pt idx="92">
                  <c:v>366</c:v>
                </c:pt>
                <c:pt idx="93">
                  <c:v>367</c:v>
                </c:pt>
                <c:pt idx="94">
                  <c:v>368</c:v>
                </c:pt>
                <c:pt idx="95">
                  <c:v>369</c:v>
                </c:pt>
                <c:pt idx="96">
                  <c:v>370</c:v>
                </c:pt>
                <c:pt idx="97">
                  <c:v>371</c:v>
                </c:pt>
                <c:pt idx="98">
                  <c:v>372</c:v>
                </c:pt>
                <c:pt idx="99">
                  <c:v>373</c:v>
                </c:pt>
                <c:pt idx="100">
                  <c:v>374</c:v>
                </c:pt>
                <c:pt idx="101">
                  <c:v>375</c:v>
                </c:pt>
                <c:pt idx="102">
                  <c:v>376</c:v>
                </c:pt>
                <c:pt idx="103">
                  <c:v>377</c:v>
                </c:pt>
                <c:pt idx="104">
                  <c:v>378</c:v>
                </c:pt>
                <c:pt idx="105">
                  <c:v>379</c:v>
                </c:pt>
                <c:pt idx="106">
                  <c:v>380</c:v>
                </c:pt>
                <c:pt idx="107">
                  <c:v>381</c:v>
                </c:pt>
                <c:pt idx="108">
                  <c:v>382</c:v>
                </c:pt>
                <c:pt idx="109">
                  <c:v>383</c:v>
                </c:pt>
                <c:pt idx="110">
                  <c:v>384</c:v>
                </c:pt>
                <c:pt idx="111">
                  <c:v>385</c:v>
                </c:pt>
                <c:pt idx="112">
                  <c:v>386</c:v>
                </c:pt>
                <c:pt idx="113">
                  <c:v>387</c:v>
                </c:pt>
                <c:pt idx="114">
                  <c:v>388</c:v>
                </c:pt>
                <c:pt idx="115">
                  <c:v>389</c:v>
                </c:pt>
                <c:pt idx="116">
                  <c:v>390</c:v>
                </c:pt>
                <c:pt idx="117">
                  <c:v>391</c:v>
                </c:pt>
                <c:pt idx="118">
                  <c:v>392</c:v>
                </c:pt>
                <c:pt idx="119">
                  <c:v>393</c:v>
                </c:pt>
                <c:pt idx="120">
                  <c:v>394</c:v>
                </c:pt>
                <c:pt idx="121">
                  <c:v>395</c:v>
                </c:pt>
                <c:pt idx="122">
                  <c:v>396</c:v>
                </c:pt>
                <c:pt idx="123">
                  <c:v>397</c:v>
                </c:pt>
                <c:pt idx="124">
                  <c:v>398</c:v>
                </c:pt>
                <c:pt idx="125">
                  <c:v>399</c:v>
                </c:pt>
                <c:pt idx="126">
                  <c:v>400</c:v>
                </c:pt>
                <c:pt idx="127">
                  <c:v>401</c:v>
                </c:pt>
                <c:pt idx="128">
                  <c:v>402</c:v>
                </c:pt>
                <c:pt idx="129">
                  <c:v>403</c:v>
                </c:pt>
                <c:pt idx="130">
                  <c:v>404</c:v>
                </c:pt>
                <c:pt idx="131">
                  <c:v>405</c:v>
                </c:pt>
                <c:pt idx="132">
                  <c:v>406</c:v>
                </c:pt>
                <c:pt idx="133">
                  <c:v>407</c:v>
                </c:pt>
                <c:pt idx="134">
                  <c:v>408</c:v>
                </c:pt>
                <c:pt idx="135">
                  <c:v>409</c:v>
                </c:pt>
                <c:pt idx="136">
                  <c:v>410</c:v>
                </c:pt>
                <c:pt idx="137">
                  <c:v>411</c:v>
                </c:pt>
                <c:pt idx="138">
                  <c:v>412</c:v>
                </c:pt>
                <c:pt idx="139">
                  <c:v>413</c:v>
                </c:pt>
                <c:pt idx="140">
                  <c:v>414</c:v>
                </c:pt>
                <c:pt idx="141">
                  <c:v>415</c:v>
                </c:pt>
                <c:pt idx="142">
                  <c:v>416</c:v>
                </c:pt>
                <c:pt idx="143">
                  <c:v>417</c:v>
                </c:pt>
                <c:pt idx="144">
                  <c:v>418</c:v>
                </c:pt>
                <c:pt idx="145">
                  <c:v>419</c:v>
                </c:pt>
                <c:pt idx="146">
                  <c:v>420</c:v>
                </c:pt>
                <c:pt idx="147">
                  <c:v>421</c:v>
                </c:pt>
                <c:pt idx="148">
                  <c:v>422</c:v>
                </c:pt>
                <c:pt idx="149">
                  <c:v>423</c:v>
                </c:pt>
                <c:pt idx="150">
                  <c:v>424</c:v>
                </c:pt>
                <c:pt idx="151">
                  <c:v>425</c:v>
                </c:pt>
                <c:pt idx="152">
                  <c:v>426</c:v>
                </c:pt>
                <c:pt idx="153">
                  <c:v>427</c:v>
                </c:pt>
                <c:pt idx="154">
                  <c:v>428</c:v>
                </c:pt>
                <c:pt idx="155">
                  <c:v>429</c:v>
                </c:pt>
                <c:pt idx="156">
                  <c:v>430</c:v>
                </c:pt>
                <c:pt idx="157">
                  <c:v>431</c:v>
                </c:pt>
                <c:pt idx="158">
                  <c:v>432</c:v>
                </c:pt>
                <c:pt idx="159">
                  <c:v>433</c:v>
                </c:pt>
                <c:pt idx="160">
                  <c:v>434</c:v>
                </c:pt>
                <c:pt idx="161">
                  <c:v>435</c:v>
                </c:pt>
                <c:pt idx="162">
                  <c:v>436</c:v>
                </c:pt>
                <c:pt idx="163">
                  <c:v>437</c:v>
                </c:pt>
                <c:pt idx="164">
                  <c:v>438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453</c:v>
                </c:pt>
                <c:pt idx="180">
                  <c:v>454</c:v>
                </c:pt>
                <c:pt idx="181">
                  <c:v>455</c:v>
                </c:pt>
                <c:pt idx="182">
                  <c:v>456</c:v>
                </c:pt>
                <c:pt idx="183">
                  <c:v>457</c:v>
                </c:pt>
                <c:pt idx="184">
                  <c:v>458</c:v>
                </c:pt>
                <c:pt idx="185">
                  <c:v>459</c:v>
                </c:pt>
                <c:pt idx="186">
                  <c:v>460</c:v>
                </c:pt>
                <c:pt idx="187">
                  <c:v>461</c:v>
                </c:pt>
                <c:pt idx="188">
                  <c:v>462</c:v>
                </c:pt>
                <c:pt idx="189">
                  <c:v>463</c:v>
                </c:pt>
                <c:pt idx="190">
                  <c:v>464</c:v>
                </c:pt>
                <c:pt idx="191">
                  <c:v>465</c:v>
                </c:pt>
                <c:pt idx="192">
                  <c:v>466</c:v>
                </c:pt>
                <c:pt idx="193">
                  <c:v>467</c:v>
                </c:pt>
                <c:pt idx="194">
                  <c:v>468</c:v>
                </c:pt>
                <c:pt idx="195">
                  <c:v>469</c:v>
                </c:pt>
                <c:pt idx="196">
                  <c:v>470</c:v>
                </c:pt>
                <c:pt idx="197">
                  <c:v>471</c:v>
                </c:pt>
                <c:pt idx="198">
                  <c:v>472</c:v>
                </c:pt>
                <c:pt idx="199">
                  <c:v>473</c:v>
                </c:pt>
                <c:pt idx="200">
                  <c:v>474</c:v>
                </c:pt>
                <c:pt idx="201">
                  <c:v>475</c:v>
                </c:pt>
                <c:pt idx="202">
                  <c:v>476</c:v>
                </c:pt>
                <c:pt idx="203">
                  <c:v>477</c:v>
                </c:pt>
                <c:pt idx="204">
                  <c:v>478</c:v>
                </c:pt>
                <c:pt idx="205">
                  <c:v>479</c:v>
                </c:pt>
                <c:pt idx="206">
                  <c:v>480</c:v>
                </c:pt>
                <c:pt idx="207">
                  <c:v>481</c:v>
                </c:pt>
                <c:pt idx="208">
                  <c:v>482</c:v>
                </c:pt>
                <c:pt idx="209">
                  <c:v>483</c:v>
                </c:pt>
                <c:pt idx="210">
                  <c:v>484</c:v>
                </c:pt>
                <c:pt idx="211">
                  <c:v>485</c:v>
                </c:pt>
                <c:pt idx="212">
                  <c:v>486</c:v>
                </c:pt>
                <c:pt idx="213">
                  <c:v>487</c:v>
                </c:pt>
                <c:pt idx="214">
                  <c:v>488</c:v>
                </c:pt>
                <c:pt idx="215">
                  <c:v>489</c:v>
                </c:pt>
                <c:pt idx="216">
                  <c:v>490</c:v>
                </c:pt>
                <c:pt idx="217">
                  <c:v>491</c:v>
                </c:pt>
                <c:pt idx="218">
                  <c:v>492</c:v>
                </c:pt>
                <c:pt idx="219">
                  <c:v>493</c:v>
                </c:pt>
                <c:pt idx="220">
                  <c:v>494</c:v>
                </c:pt>
                <c:pt idx="221">
                  <c:v>495</c:v>
                </c:pt>
                <c:pt idx="222">
                  <c:v>496</c:v>
                </c:pt>
                <c:pt idx="223">
                  <c:v>497</c:v>
                </c:pt>
                <c:pt idx="224">
                  <c:v>498</c:v>
                </c:pt>
                <c:pt idx="225">
                  <c:v>499</c:v>
                </c:pt>
                <c:pt idx="226">
                  <c:v>500</c:v>
                </c:pt>
                <c:pt idx="227">
                  <c:v>501</c:v>
                </c:pt>
                <c:pt idx="228">
                  <c:v>502</c:v>
                </c:pt>
                <c:pt idx="229">
                  <c:v>503</c:v>
                </c:pt>
                <c:pt idx="230">
                  <c:v>504</c:v>
                </c:pt>
                <c:pt idx="231">
                  <c:v>505</c:v>
                </c:pt>
                <c:pt idx="232">
                  <c:v>506</c:v>
                </c:pt>
                <c:pt idx="233">
                  <c:v>507</c:v>
                </c:pt>
                <c:pt idx="234">
                  <c:v>508</c:v>
                </c:pt>
                <c:pt idx="235">
                  <c:v>509</c:v>
                </c:pt>
                <c:pt idx="236">
                  <c:v>510</c:v>
                </c:pt>
                <c:pt idx="237">
                  <c:v>511</c:v>
                </c:pt>
                <c:pt idx="238">
                  <c:v>512</c:v>
                </c:pt>
                <c:pt idx="239">
                  <c:v>513</c:v>
                </c:pt>
                <c:pt idx="240">
                  <c:v>514</c:v>
                </c:pt>
                <c:pt idx="241">
                  <c:v>515</c:v>
                </c:pt>
                <c:pt idx="242">
                  <c:v>516</c:v>
                </c:pt>
                <c:pt idx="243">
                  <c:v>517</c:v>
                </c:pt>
                <c:pt idx="244">
                  <c:v>518</c:v>
                </c:pt>
                <c:pt idx="245">
                  <c:v>519</c:v>
                </c:pt>
                <c:pt idx="246">
                  <c:v>520</c:v>
                </c:pt>
                <c:pt idx="247">
                  <c:v>521</c:v>
                </c:pt>
                <c:pt idx="248">
                  <c:v>522</c:v>
                </c:pt>
                <c:pt idx="249">
                  <c:v>523</c:v>
                </c:pt>
                <c:pt idx="250">
                  <c:v>524</c:v>
                </c:pt>
                <c:pt idx="251">
                  <c:v>525</c:v>
                </c:pt>
                <c:pt idx="252">
                  <c:v>526</c:v>
                </c:pt>
                <c:pt idx="253">
                  <c:v>527</c:v>
                </c:pt>
              </c:numCache>
            </c:numRef>
          </c:xVal>
          <c:yVal>
            <c:numRef>
              <c:f>Graph!$H$276:$H$527</c:f>
              <c:numCache>
                <c:formatCode>General</c:formatCode>
                <c:ptCount val="25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00-4CF9-8D67-E6104984A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810479"/>
        <c:axId val="1657807119"/>
      </c:scatterChart>
      <c:valAx>
        <c:axId val="1657810479"/>
        <c:scaling>
          <c:orientation val="minMax"/>
          <c:max val="527"/>
          <c:min val="274"/>
        </c:scaling>
        <c:delete val="0"/>
        <c:axPos val="b"/>
        <c:numFmt formatCode="General" sourceLinked="1"/>
        <c:majorTickMark val="out"/>
        <c:minorTickMark val="none"/>
        <c:tickLblPos val="nextTo"/>
        <c:crossAx val="1657807119"/>
        <c:crosses val="autoZero"/>
        <c:crossBetween val="midCat"/>
      </c:valAx>
      <c:valAx>
        <c:axId val="16578071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578104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Graph!$A$530:$A$793</c:f>
              <c:numCache>
                <c:formatCode>General</c:formatCode>
                <c:ptCount val="264"/>
                <c:pt idx="0">
                  <c:v>529</c:v>
                </c:pt>
                <c:pt idx="1">
                  <c:v>530</c:v>
                </c:pt>
                <c:pt idx="2">
                  <c:v>531</c:v>
                </c:pt>
                <c:pt idx="3">
                  <c:v>532</c:v>
                </c:pt>
                <c:pt idx="4">
                  <c:v>533</c:v>
                </c:pt>
                <c:pt idx="5">
                  <c:v>534</c:v>
                </c:pt>
                <c:pt idx="6">
                  <c:v>535</c:v>
                </c:pt>
                <c:pt idx="7">
                  <c:v>536</c:v>
                </c:pt>
                <c:pt idx="8">
                  <c:v>537</c:v>
                </c:pt>
                <c:pt idx="9">
                  <c:v>538</c:v>
                </c:pt>
                <c:pt idx="10">
                  <c:v>539</c:v>
                </c:pt>
                <c:pt idx="11">
                  <c:v>540</c:v>
                </c:pt>
                <c:pt idx="12">
                  <c:v>541</c:v>
                </c:pt>
                <c:pt idx="13">
                  <c:v>542</c:v>
                </c:pt>
                <c:pt idx="14">
                  <c:v>543</c:v>
                </c:pt>
                <c:pt idx="15">
                  <c:v>544</c:v>
                </c:pt>
                <c:pt idx="16">
                  <c:v>545</c:v>
                </c:pt>
                <c:pt idx="17">
                  <c:v>546</c:v>
                </c:pt>
                <c:pt idx="18">
                  <c:v>547</c:v>
                </c:pt>
                <c:pt idx="19">
                  <c:v>548</c:v>
                </c:pt>
                <c:pt idx="20">
                  <c:v>549</c:v>
                </c:pt>
                <c:pt idx="21">
                  <c:v>550</c:v>
                </c:pt>
                <c:pt idx="22">
                  <c:v>551</c:v>
                </c:pt>
                <c:pt idx="23">
                  <c:v>552</c:v>
                </c:pt>
                <c:pt idx="24">
                  <c:v>553</c:v>
                </c:pt>
                <c:pt idx="25">
                  <c:v>554</c:v>
                </c:pt>
                <c:pt idx="26">
                  <c:v>555</c:v>
                </c:pt>
                <c:pt idx="27">
                  <c:v>556</c:v>
                </c:pt>
                <c:pt idx="28">
                  <c:v>557</c:v>
                </c:pt>
                <c:pt idx="29">
                  <c:v>558</c:v>
                </c:pt>
                <c:pt idx="30">
                  <c:v>559</c:v>
                </c:pt>
                <c:pt idx="31">
                  <c:v>560</c:v>
                </c:pt>
                <c:pt idx="32">
                  <c:v>561</c:v>
                </c:pt>
                <c:pt idx="33">
                  <c:v>562</c:v>
                </c:pt>
                <c:pt idx="34">
                  <c:v>563</c:v>
                </c:pt>
                <c:pt idx="35">
                  <c:v>564</c:v>
                </c:pt>
                <c:pt idx="36">
                  <c:v>565</c:v>
                </c:pt>
                <c:pt idx="37">
                  <c:v>566</c:v>
                </c:pt>
                <c:pt idx="38">
                  <c:v>567</c:v>
                </c:pt>
                <c:pt idx="39">
                  <c:v>568</c:v>
                </c:pt>
                <c:pt idx="40">
                  <c:v>569</c:v>
                </c:pt>
                <c:pt idx="41">
                  <c:v>570</c:v>
                </c:pt>
                <c:pt idx="42">
                  <c:v>571</c:v>
                </c:pt>
                <c:pt idx="43">
                  <c:v>572</c:v>
                </c:pt>
                <c:pt idx="44">
                  <c:v>573</c:v>
                </c:pt>
                <c:pt idx="45">
                  <c:v>574</c:v>
                </c:pt>
                <c:pt idx="46">
                  <c:v>575</c:v>
                </c:pt>
                <c:pt idx="47">
                  <c:v>576</c:v>
                </c:pt>
                <c:pt idx="48">
                  <c:v>577</c:v>
                </c:pt>
                <c:pt idx="49">
                  <c:v>578</c:v>
                </c:pt>
                <c:pt idx="50">
                  <c:v>579</c:v>
                </c:pt>
                <c:pt idx="51">
                  <c:v>580</c:v>
                </c:pt>
                <c:pt idx="52">
                  <c:v>581</c:v>
                </c:pt>
                <c:pt idx="53">
                  <c:v>582</c:v>
                </c:pt>
                <c:pt idx="54">
                  <c:v>583</c:v>
                </c:pt>
                <c:pt idx="55">
                  <c:v>584</c:v>
                </c:pt>
                <c:pt idx="56">
                  <c:v>585</c:v>
                </c:pt>
                <c:pt idx="57">
                  <c:v>586</c:v>
                </c:pt>
                <c:pt idx="58">
                  <c:v>587</c:v>
                </c:pt>
                <c:pt idx="59">
                  <c:v>588</c:v>
                </c:pt>
                <c:pt idx="60">
                  <c:v>589</c:v>
                </c:pt>
                <c:pt idx="61">
                  <c:v>590</c:v>
                </c:pt>
                <c:pt idx="62">
                  <c:v>591</c:v>
                </c:pt>
                <c:pt idx="63">
                  <c:v>592</c:v>
                </c:pt>
                <c:pt idx="64">
                  <c:v>593</c:v>
                </c:pt>
                <c:pt idx="65">
                  <c:v>594</c:v>
                </c:pt>
                <c:pt idx="66">
                  <c:v>595</c:v>
                </c:pt>
                <c:pt idx="67">
                  <c:v>596</c:v>
                </c:pt>
                <c:pt idx="68">
                  <c:v>597</c:v>
                </c:pt>
                <c:pt idx="69">
                  <c:v>598</c:v>
                </c:pt>
                <c:pt idx="70">
                  <c:v>599</c:v>
                </c:pt>
                <c:pt idx="71">
                  <c:v>600</c:v>
                </c:pt>
                <c:pt idx="72">
                  <c:v>601</c:v>
                </c:pt>
                <c:pt idx="73">
                  <c:v>602</c:v>
                </c:pt>
                <c:pt idx="74">
                  <c:v>603</c:v>
                </c:pt>
                <c:pt idx="75">
                  <c:v>604</c:v>
                </c:pt>
                <c:pt idx="76">
                  <c:v>605</c:v>
                </c:pt>
                <c:pt idx="77">
                  <c:v>606</c:v>
                </c:pt>
                <c:pt idx="78">
                  <c:v>607</c:v>
                </c:pt>
                <c:pt idx="79">
                  <c:v>608</c:v>
                </c:pt>
                <c:pt idx="80">
                  <c:v>609</c:v>
                </c:pt>
                <c:pt idx="81">
                  <c:v>610</c:v>
                </c:pt>
                <c:pt idx="82">
                  <c:v>611</c:v>
                </c:pt>
                <c:pt idx="83">
                  <c:v>612</c:v>
                </c:pt>
                <c:pt idx="84">
                  <c:v>613</c:v>
                </c:pt>
                <c:pt idx="85">
                  <c:v>614</c:v>
                </c:pt>
                <c:pt idx="86">
                  <c:v>615</c:v>
                </c:pt>
                <c:pt idx="87">
                  <c:v>616</c:v>
                </c:pt>
                <c:pt idx="88">
                  <c:v>617</c:v>
                </c:pt>
                <c:pt idx="89">
                  <c:v>618</c:v>
                </c:pt>
                <c:pt idx="90">
                  <c:v>619</c:v>
                </c:pt>
                <c:pt idx="91">
                  <c:v>620</c:v>
                </c:pt>
                <c:pt idx="92">
                  <c:v>621</c:v>
                </c:pt>
                <c:pt idx="93">
                  <c:v>622</c:v>
                </c:pt>
                <c:pt idx="94">
                  <c:v>623</c:v>
                </c:pt>
                <c:pt idx="95">
                  <c:v>624</c:v>
                </c:pt>
                <c:pt idx="96">
                  <c:v>625</c:v>
                </c:pt>
                <c:pt idx="97">
                  <c:v>626</c:v>
                </c:pt>
                <c:pt idx="98">
                  <c:v>627</c:v>
                </c:pt>
                <c:pt idx="99">
                  <c:v>628</c:v>
                </c:pt>
                <c:pt idx="100">
                  <c:v>629</c:v>
                </c:pt>
                <c:pt idx="101">
                  <c:v>630</c:v>
                </c:pt>
                <c:pt idx="102">
                  <c:v>631</c:v>
                </c:pt>
                <c:pt idx="103">
                  <c:v>632</c:v>
                </c:pt>
                <c:pt idx="104">
                  <c:v>633</c:v>
                </c:pt>
                <c:pt idx="105">
                  <c:v>634</c:v>
                </c:pt>
                <c:pt idx="106">
                  <c:v>635</c:v>
                </c:pt>
                <c:pt idx="107">
                  <c:v>636</c:v>
                </c:pt>
                <c:pt idx="108">
                  <c:v>637</c:v>
                </c:pt>
                <c:pt idx="109">
                  <c:v>638</c:v>
                </c:pt>
                <c:pt idx="110">
                  <c:v>639</c:v>
                </c:pt>
                <c:pt idx="111">
                  <c:v>640</c:v>
                </c:pt>
                <c:pt idx="112">
                  <c:v>641</c:v>
                </c:pt>
                <c:pt idx="113">
                  <c:v>642</c:v>
                </c:pt>
                <c:pt idx="114">
                  <c:v>643</c:v>
                </c:pt>
                <c:pt idx="115">
                  <c:v>644</c:v>
                </c:pt>
                <c:pt idx="116">
                  <c:v>645</c:v>
                </c:pt>
                <c:pt idx="117">
                  <c:v>646</c:v>
                </c:pt>
                <c:pt idx="118">
                  <c:v>647</c:v>
                </c:pt>
                <c:pt idx="119">
                  <c:v>648</c:v>
                </c:pt>
                <c:pt idx="120">
                  <c:v>649</c:v>
                </c:pt>
                <c:pt idx="121">
                  <c:v>650</c:v>
                </c:pt>
                <c:pt idx="122">
                  <c:v>651</c:v>
                </c:pt>
                <c:pt idx="123">
                  <c:v>652</c:v>
                </c:pt>
                <c:pt idx="124">
                  <c:v>653</c:v>
                </c:pt>
                <c:pt idx="125">
                  <c:v>654</c:v>
                </c:pt>
                <c:pt idx="126">
                  <c:v>655</c:v>
                </c:pt>
                <c:pt idx="127">
                  <c:v>656</c:v>
                </c:pt>
                <c:pt idx="128">
                  <c:v>657</c:v>
                </c:pt>
                <c:pt idx="129">
                  <c:v>658</c:v>
                </c:pt>
                <c:pt idx="130">
                  <c:v>659</c:v>
                </c:pt>
                <c:pt idx="131">
                  <c:v>660</c:v>
                </c:pt>
                <c:pt idx="132">
                  <c:v>661</c:v>
                </c:pt>
                <c:pt idx="133">
                  <c:v>662</c:v>
                </c:pt>
                <c:pt idx="134">
                  <c:v>663</c:v>
                </c:pt>
                <c:pt idx="135">
                  <c:v>664</c:v>
                </c:pt>
                <c:pt idx="136">
                  <c:v>665</c:v>
                </c:pt>
                <c:pt idx="137">
                  <c:v>666</c:v>
                </c:pt>
                <c:pt idx="138">
                  <c:v>667</c:v>
                </c:pt>
                <c:pt idx="139">
                  <c:v>668</c:v>
                </c:pt>
                <c:pt idx="140">
                  <c:v>669</c:v>
                </c:pt>
                <c:pt idx="141">
                  <c:v>670</c:v>
                </c:pt>
                <c:pt idx="142">
                  <c:v>671</c:v>
                </c:pt>
                <c:pt idx="143">
                  <c:v>672</c:v>
                </c:pt>
                <c:pt idx="144">
                  <c:v>673</c:v>
                </c:pt>
                <c:pt idx="145">
                  <c:v>674</c:v>
                </c:pt>
                <c:pt idx="146">
                  <c:v>675</c:v>
                </c:pt>
                <c:pt idx="147">
                  <c:v>676</c:v>
                </c:pt>
                <c:pt idx="148">
                  <c:v>677</c:v>
                </c:pt>
                <c:pt idx="149">
                  <c:v>678</c:v>
                </c:pt>
                <c:pt idx="150">
                  <c:v>679</c:v>
                </c:pt>
                <c:pt idx="151">
                  <c:v>680</c:v>
                </c:pt>
                <c:pt idx="152">
                  <c:v>681</c:v>
                </c:pt>
                <c:pt idx="153">
                  <c:v>682</c:v>
                </c:pt>
                <c:pt idx="154">
                  <c:v>683</c:v>
                </c:pt>
                <c:pt idx="155">
                  <c:v>684</c:v>
                </c:pt>
                <c:pt idx="156">
                  <c:v>685</c:v>
                </c:pt>
                <c:pt idx="157">
                  <c:v>686</c:v>
                </c:pt>
                <c:pt idx="158">
                  <c:v>687</c:v>
                </c:pt>
                <c:pt idx="159">
                  <c:v>688</c:v>
                </c:pt>
                <c:pt idx="160">
                  <c:v>689</c:v>
                </c:pt>
                <c:pt idx="161">
                  <c:v>690</c:v>
                </c:pt>
                <c:pt idx="162">
                  <c:v>691</c:v>
                </c:pt>
                <c:pt idx="163">
                  <c:v>692</c:v>
                </c:pt>
                <c:pt idx="164">
                  <c:v>693</c:v>
                </c:pt>
                <c:pt idx="165">
                  <c:v>694</c:v>
                </c:pt>
                <c:pt idx="166">
                  <c:v>695</c:v>
                </c:pt>
                <c:pt idx="167">
                  <c:v>696</c:v>
                </c:pt>
                <c:pt idx="168">
                  <c:v>697</c:v>
                </c:pt>
                <c:pt idx="169">
                  <c:v>698</c:v>
                </c:pt>
                <c:pt idx="170">
                  <c:v>699</c:v>
                </c:pt>
                <c:pt idx="171">
                  <c:v>700</c:v>
                </c:pt>
                <c:pt idx="172">
                  <c:v>701</c:v>
                </c:pt>
                <c:pt idx="173">
                  <c:v>702</c:v>
                </c:pt>
                <c:pt idx="174">
                  <c:v>703</c:v>
                </c:pt>
                <c:pt idx="175">
                  <c:v>704</c:v>
                </c:pt>
                <c:pt idx="176">
                  <c:v>705</c:v>
                </c:pt>
                <c:pt idx="177">
                  <c:v>706</c:v>
                </c:pt>
                <c:pt idx="178">
                  <c:v>707</c:v>
                </c:pt>
                <c:pt idx="179">
                  <c:v>708</c:v>
                </c:pt>
                <c:pt idx="180">
                  <c:v>709</c:v>
                </c:pt>
                <c:pt idx="181">
                  <c:v>710</c:v>
                </c:pt>
                <c:pt idx="182">
                  <c:v>711</c:v>
                </c:pt>
                <c:pt idx="183">
                  <c:v>712</c:v>
                </c:pt>
                <c:pt idx="184">
                  <c:v>713</c:v>
                </c:pt>
                <c:pt idx="185">
                  <c:v>714</c:v>
                </c:pt>
                <c:pt idx="186">
                  <c:v>715</c:v>
                </c:pt>
                <c:pt idx="187">
                  <c:v>716</c:v>
                </c:pt>
                <c:pt idx="188">
                  <c:v>717</c:v>
                </c:pt>
                <c:pt idx="189">
                  <c:v>718</c:v>
                </c:pt>
                <c:pt idx="190">
                  <c:v>719</c:v>
                </c:pt>
                <c:pt idx="191">
                  <c:v>720</c:v>
                </c:pt>
                <c:pt idx="192">
                  <c:v>721</c:v>
                </c:pt>
                <c:pt idx="193">
                  <c:v>722</c:v>
                </c:pt>
                <c:pt idx="194">
                  <c:v>723</c:v>
                </c:pt>
                <c:pt idx="195">
                  <c:v>724</c:v>
                </c:pt>
                <c:pt idx="196">
                  <c:v>725</c:v>
                </c:pt>
                <c:pt idx="197">
                  <c:v>726</c:v>
                </c:pt>
                <c:pt idx="198">
                  <c:v>727</c:v>
                </c:pt>
                <c:pt idx="199">
                  <c:v>728</c:v>
                </c:pt>
                <c:pt idx="200">
                  <c:v>729</c:v>
                </c:pt>
                <c:pt idx="201">
                  <c:v>730</c:v>
                </c:pt>
                <c:pt idx="202">
                  <c:v>731</c:v>
                </c:pt>
                <c:pt idx="203">
                  <c:v>732</c:v>
                </c:pt>
                <c:pt idx="204">
                  <c:v>733</c:v>
                </c:pt>
                <c:pt idx="205">
                  <c:v>734</c:v>
                </c:pt>
                <c:pt idx="206">
                  <c:v>735</c:v>
                </c:pt>
                <c:pt idx="207">
                  <c:v>736</c:v>
                </c:pt>
                <c:pt idx="208">
                  <c:v>737</c:v>
                </c:pt>
                <c:pt idx="209">
                  <c:v>738</c:v>
                </c:pt>
                <c:pt idx="210">
                  <c:v>739</c:v>
                </c:pt>
                <c:pt idx="211">
                  <c:v>740</c:v>
                </c:pt>
                <c:pt idx="212">
                  <c:v>741</c:v>
                </c:pt>
                <c:pt idx="213">
                  <c:v>742</c:v>
                </c:pt>
                <c:pt idx="214">
                  <c:v>743</c:v>
                </c:pt>
                <c:pt idx="215">
                  <c:v>744</c:v>
                </c:pt>
                <c:pt idx="216">
                  <c:v>745</c:v>
                </c:pt>
                <c:pt idx="217">
                  <c:v>746</c:v>
                </c:pt>
                <c:pt idx="218">
                  <c:v>747</c:v>
                </c:pt>
                <c:pt idx="219">
                  <c:v>748</c:v>
                </c:pt>
                <c:pt idx="220">
                  <c:v>749</c:v>
                </c:pt>
                <c:pt idx="221">
                  <c:v>750</c:v>
                </c:pt>
                <c:pt idx="222">
                  <c:v>751</c:v>
                </c:pt>
                <c:pt idx="223">
                  <c:v>752</c:v>
                </c:pt>
                <c:pt idx="224">
                  <c:v>753</c:v>
                </c:pt>
                <c:pt idx="225">
                  <c:v>754</c:v>
                </c:pt>
                <c:pt idx="226">
                  <c:v>755</c:v>
                </c:pt>
                <c:pt idx="227">
                  <c:v>756</c:v>
                </c:pt>
                <c:pt idx="228">
                  <c:v>757</c:v>
                </c:pt>
                <c:pt idx="229">
                  <c:v>758</c:v>
                </c:pt>
                <c:pt idx="230">
                  <c:v>759</c:v>
                </c:pt>
                <c:pt idx="231">
                  <c:v>760</c:v>
                </c:pt>
                <c:pt idx="232">
                  <c:v>761</c:v>
                </c:pt>
                <c:pt idx="233">
                  <c:v>762</c:v>
                </c:pt>
                <c:pt idx="234">
                  <c:v>763</c:v>
                </c:pt>
                <c:pt idx="235">
                  <c:v>764</c:v>
                </c:pt>
                <c:pt idx="236">
                  <c:v>765</c:v>
                </c:pt>
                <c:pt idx="237">
                  <c:v>766</c:v>
                </c:pt>
                <c:pt idx="238">
                  <c:v>767</c:v>
                </c:pt>
                <c:pt idx="239">
                  <c:v>768</c:v>
                </c:pt>
                <c:pt idx="240">
                  <c:v>769</c:v>
                </c:pt>
                <c:pt idx="241">
                  <c:v>770</c:v>
                </c:pt>
                <c:pt idx="242">
                  <c:v>771</c:v>
                </c:pt>
                <c:pt idx="243">
                  <c:v>772</c:v>
                </c:pt>
                <c:pt idx="244">
                  <c:v>773</c:v>
                </c:pt>
                <c:pt idx="245">
                  <c:v>774</c:v>
                </c:pt>
                <c:pt idx="246">
                  <c:v>775</c:v>
                </c:pt>
                <c:pt idx="247">
                  <c:v>776</c:v>
                </c:pt>
                <c:pt idx="248">
                  <c:v>777</c:v>
                </c:pt>
                <c:pt idx="249">
                  <c:v>778</c:v>
                </c:pt>
                <c:pt idx="250">
                  <c:v>779</c:v>
                </c:pt>
                <c:pt idx="251">
                  <c:v>780</c:v>
                </c:pt>
                <c:pt idx="252">
                  <c:v>781</c:v>
                </c:pt>
                <c:pt idx="253">
                  <c:v>782</c:v>
                </c:pt>
                <c:pt idx="254">
                  <c:v>783</c:v>
                </c:pt>
                <c:pt idx="255">
                  <c:v>784</c:v>
                </c:pt>
                <c:pt idx="256">
                  <c:v>785</c:v>
                </c:pt>
                <c:pt idx="257">
                  <c:v>786</c:v>
                </c:pt>
                <c:pt idx="258">
                  <c:v>787</c:v>
                </c:pt>
                <c:pt idx="259">
                  <c:v>788</c:v>
                </c:pt>
                <c:pt idx="260">
                  <c:v>789</c:v>
                </c:pt>
                <c:pt idx="261">
                  <c:v>790</c:v>
                </c:pt>
                <c:pt idx="262">
                  <c:v>791</c:v>
                </c:pt>
                <c:pt idx="263">
                  <c:v>792</c:v>
                </c:pt>
              </c:numCache>
            </c:numRef>
          </c:xVal>
          <c:yVal>
            <c:numRef>
              <c:f>Graph!$D$531:$D$792</c:f>
              <c:numCache>
                <c:formatCode>General</c:formatCode>
                <c:ptCount val="262"/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60">
                  <c:v>3</c:v>
                </c:pt>
                <c:pt idx="26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B0-4F12-819E-C496303CB5DD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Graph!$A$530:$A$793</c:f>
              <c:numCache>
                <c:formatCode>General</c:formatCode>
                <c:ptCount val="264"/>
                <c:pt idx="0">
                  <c:v>529</c:v>
                </c:pt>
                <c:pt idx="1">
                  <c:v>530</c:v>
                </c:pt>
                <c:pt idx="2">
                  <c:v>531</c:v>
                </c:pt>
                <c:pt idx="3">
                  <c:v>532</c:v>
                </c:pt>
                <c:pt idx="4">
                  <c:v>533</c:v>
                </c:pt>
                <c:pt idx="5">
                  <c:v>534</c:v>
                </c:pt>
                <c:pt idx="6">
                  <c:v>535</c:v>
                </c:pt>
                <c:pt idx="7">
                  <c:v>536</c:v>
                </c:pt>
                <c:pt idx="8">
                  <c:v>537</c:v>
                </c:pt>
                <c:pt idx="9">
                  <c:v>538</c:v>
                </c:pt>
                <c:pt idx="10">
                  <c:v>539</c:v>
                </c:pt>
                <c:pt idx="11">
                  <c:v>540</c:v>
                </c:pt>
                <c:pt idx="12">
                  <c:v>541</c:v>
                </c:pt>
                <c:pt idx="13">
                  <c:v>542</c:v>
                </c:pt>
                <c:pt idx="14">
                  <c:v>543</c:v>
                </c:pt>
                <c:pt idx="15">
                  <c:v>544</c:v>
                </c:pt>
                <c:pt idx="16">
                  <c:v>545</c:v>
                </c:pt>
                <c:pt idx="17">
                  <c:v>546</c:v>
                </c:pt>
                <c:pt idx="18">
                  <c:v>547</c:v>
                </c:pt>
                <c:pt idx="19">
                  <c:v>548</c:v>
                </c:pt>
                <c:pt idx="20">
                  <c:v>549</c:v>
                </c:pt>
                <c:pt idx="21">
                  <c:v>550</c:v>
                </c:pt>
                <c:pt idx="22">
                  <c:v>551</c:v>
                </c:pt>
                <c:pt idx="23">
                  <c:v>552</c:v>
                </c:pt>
                <c:pt idx="24">
                  <c:v>553</c:v>
                </c:pt>
                <c:pt idx="25">
                  <c:v>554</c:v>
                </c:pt>
                <c:pt idx="26">
                  <c:v>555</c:v>
                </c:pt>
                <c:pt idx="27">
                  <c:v>556</c:v>
                </c:pt>
                <c:pt idx="28">
                  <c:v>557</c:v>
                </c:pt>
                <c:pt idx="29">
                  <c:v>558</c:v>
                </c:pt>
                <c:pt idx="30">
                  <c:v>559</c:v>
                </c:pt>
                <c:pt idx="31">
                  <c:v>560</c:v>
                </c:pt>
                <c:pt idx="32">
                  <c:v>561</c:v>
                </c:pt>
                <c:pt idx="33">
                  <c:v>562</c:v>
                </c:pt>
                <c:pt idx="34">
                  <c:v>563</c:v>
                </c:pt>
                <c:pt idx="35">
                  <c:v>564</c:v>
                </c:pt>
                <c:pt idx="36">
                  <c:v>565</c:v>
                </c:pt>
                <c:pt idx="37">
                  <c:v>566</c:v>
                </c:pt>
                <c:pt idx="38">
                  <c:v>567</c:v>
                </c:pt>
                <c:pt idx="39">
                  <c:v>568</c:v>
                </c:pt>
                <c:pt idx="40">
                  <c:v>569</c:v>
                </c:pt>
                <c:pt idx="41">
                  <c:v>570</c:v>
                </c:pt>
                <c:pt idx="42">
                  <c:v>571</c:v>
                </c:pt>
                <c:pt idx="43">
                  <c:v>572</c:v>
                </c:pt>
                <c:pt idx="44">
                  <c:v>573</c:v>
                </c:pt>
                <c:pt idx="45">
                  <c:v>574</c:v>
                </c:pt>
                <c:pt idx="46">
                  <c:v>575</c:v>
                </c:pt>
                <c:pt idx="47">
                  <c:v>576</c:v>
                </c:pt>
                <c:pt idx="48">
                  <c:v>577</c:v>
                </c:pt>
                <c:pt idx="49">
                  <c:v>578</c:v>
                </c:pt>
                <c:pt idx="50">
                  <c:v>579</c:v>
                </c:pt>
                <c:pt idx="51">
                  <c:v>580</c:v>
                </c:pt>
                <c:pt idx="52">
                  <c:v>581</c:v>
                </c:pt>
                <c:pt idx="53">
                  <c:v>582</c:v>
                </c:pt>
                <c:pt idx="54">
                  <c:v>583</c:v>
                </c:pt>
                <c:pt idx="55">
                  <c:v>584</c:v>
                </c:pt>
                <c:pt idx="56">
                  <c:v>585</c:v>
                </c:pt>
                <c:pt idx="57">
                  <c:v>586</c:v>
                </c:pt>
                <c:pt idx="58">
                  <c:v>587</c:v>
                </c:pt>
                <c:pt idx="59">
                  <c:v>588</c:v>
                </c:pt>
                <c:pt idx="60">
                  <c:v>589</c:v>
                </c:pt>
                <c:pt idx="61">
                  <c:v>590</c:v>
                </c:pt>
                <c:pt idx="62">
                  <c:v>591</c:v>
                </c:pt>
                <c:pt idx="63">
                  <c:v>592</c:v>
                </c:pt>
                <c:pt idx="64">
                  <c:v>593</c:v>
                </c:pt>
                <c:pt idx="65">
                  <c:v>594</c:v>
                </c:pt>
                <c:pt idx="66">
                  <c:v>595</c:v>
                </c:pt>
                <c:pt idx="67">
                  <c:v>596</c:v>
                </c:pt>
                <c:pt idx="68">
                  <c:v>597</c:v>
                </c:pt>
                <c:pt idx="69">
                  <c:v>598</c:v>
                </c:pt>
                <c:pt idx="70">
                  <c:v>599</c:v>
                </c:pt>
                <c:pt idx="71">
                  <c:v>600</c:v>
                </c:pt>
                <c:pt idx="72">
                  <c:v>601</c:v>
                </c:pt>
                <c:pt idx="73">
                  <c:v>602</c:v>
                </c:pt>
                <c:pt idx="74">
                  <c:v>603</c:v>
                </c:pt>
                <c:pt idx="75">
                  <c:v>604</c:v>
                </c:pt>
                <c:pt idx="76">
                  <c:v>605</c:v>
                </c:pt>
                <c:pt idx="77">
                  <c:v>606</c:v>
                </c:pt>
                <c:pt idx="78">
                  <c:v>607</c:v>
                </c:pt>
                <c:pt idx="79">
                  <c:v>608</c:v>
                </c:pt>
                <c:pt idx="80">
                  <c:v>609</c:v>
                </c:pt>
                <c:pt idx="81">
                  <c:v>610</c:v>
                </c:pt>
                <c:pt idx="82">
                  <c:v>611</c:v>
                </c:pt>
                <c:pt idx="83">
                  <c:v>612</c:v>
                </c:pt>
                <c:pt idx="84">
                  <c:v>613</c:v>
                </c:pt>
                <c:pt idx="85">
                  <c:v>614</c:v>
                </c:pt>
                <c:pt idx="86">
                  <c:v>615</c:v>
                </c:pt>
                <c:pt idx="87">
                  <c:v>616</c:v>
                </c:pt>
                <c:pt idx="88">
                  <c:v>617</c:v>
                </c:pt>
                <c:pt idx="89">
                  <c:v>618</c:v>
                </c:pt>
                <c:pt idx="90">
                  <c:v>619</c:v>
                </c:pt>
                <c:pt idx="91">
                  <c:v>620</c:v>
                </c:pt>
                <c:pt idx="92">
                  <c:v>621</c:v>
                </c:pt>
                <c:pt idx="93">
                  <c:v>622</c:v>
                </c:pt>
                <c:pt idx="94">
                  <c:v>623</c:v>
                </c:pt>
                <c:pt idx="95">
                  <c:v>624</c:v>
                </c:pt>
                <c:pt idx="96">
                  <c:v>625</c:v>
                </c:pt>
                <c:pt idx="97">
                  <c:v>626</c:v>
                </c:pt>
                <c:pt idx="98">
                  <c:v>627</c:v>
                </c:pt>
                <c:pt idx="99">
                  <c:v>628</c:v>
                </c:pt>
                <c:pt idx="100">
                  <c:v>629</c:v>
                </c:pt>
                <c:pt idx="101">
                  <c:v>630</c:v>
                </c:pt>
                <c:pt idx="102">
                  <c:v>631</c:v>
                </c:pt>
                <c:pt idx="103">
                  <c:v>632</c:v>
                </c:pt>
                <c:pt idx="104">
                  <c:v>633</c:v>
                </c:pt>
                <c:pt idx="105">
                  <c:v>634</c:v>
                </c:pt>
                <c:pt idx="106">
                  <c:v>635</c:v>
                </c:pt>
                <c:pt idx="107">
                  <c:v>636</c:v>
                </c:pt>
                <c:pt idx="108">
                  <c:v>637</c:v>
                </c:pt>
                <c:pt idx="109">
                  <c:v>638</c:v>
                </c:pt>
                <c:pt idx="110">
                  <c:v>639</c:v>
                </c:pt>
                <c:pt idx="111">
                  <c:v>640</c:v>
                </c:pt>
                <c:pt idx="112">
                  <c:v>641</c:v>
                </c:pt>
                <c:pt idx="113">
                  <c:v>642</c:v>
                </c:pt>
                <c:pt idx="114">
                  <c:v>643</c:v>
                </c:pt>
                <c:pt idx="115">
                  <c:v>644</c:v>
                </c:pt>
                <c:pt idx="116">
                  <c:v>645</c:v>
                </c:pt>
                <c:pt idx="117">
                  <c:v>646</c:v>
                </c:pt>
                <c:pt idx="118">
                  <c:v>647</c:v>
                </c:pt>
                <c:pt idx="119">
                  <c:v>648</c:v>
                </c:pt>
                <c:pt idx="120">
                  <c:v>649</c:v>
                </c:pt>
                <c:pt idx="121">
                  <c:v>650</c:v>
                </c:pt>
                <c:pt idx="122">
                  <c:v>651</c:v>
                </c:pt>
                <c:pt idx="123">
                  <c:v>652</c:v>
                </c:pt>
                <c:pt idx="124">
                  <c:v>653</c:v>
                </c:pt>
                <c:pt idx="125">
                  <c:v>654</c:v>
                </c:pt>
                <c:pt idx="126">
                  <c:v>655</c:v>
                </c:pt>
                <c:pt idx="127">
                  <c:v>656</c:v>
                </c:pt>
                <c:pt idx="128">
                  <c:v>657</c:v>
                </c:pt>
                <c:pt idx="129">
                  <c:v>658</c:v>
                </c:pt>
                <c:pt idx="130">
                  <c:v>659</c:v>
                </c:pt>
                <c:pt idx="131">
                  <c:v>660</c:v>
                </c:pt>
                <c:pt idx="132">
                  <c:v>661</c:v>
                </c:pt>
                <c:pt idx="133">
                  <c:v>662</c:v>
                </c:pt>
                <c:pt idx="134">
                  <c:v>663</c:v>
                </c:pt>
                <c:pt idx="135">
                  <c:v>664</c:v>
                </c:pt>
                <c:pt idx="136">
                  <c:v>665</c:v>
                </c:pt>
                <c:pt idx="137">
                  <c:v>666</c:v>
                </c:pt>
                <c:pt idx="138">
                  <c:v>667</c:v>
                </c:pt>
                <c:pt idx="139">
                  <c:v>668</c:v>
                </c:pt>
                <c:pt idx="140">
                  <c:v>669</c:v>
                </c:pt>
                <c:pt idx="141">
                  <c:v>670</c:v>
                </c:pt>
                <c:pt idx="142">
                  <c:v>671</c:v>
                </c:pt>
                <c:pt idx="143">
                  <c:v>672</c:v>
                </c:pt>
                <c:pt idx="144">
                  <c:v>673</c:v>
                </c:pt>
                <c:pt idx="145">
                  <c:v>674</c:v>
                </c:pt>
                <c:pt idx="146">
                  <c:v>675</c:v>
                </c:pt>
                <c:pt idx="147">
                  <c:v>676</c:v>
                </c:pt>
                <c:pt idx="148">
                  <c:v>677</c:v>
                </c:pt>
                <c:pt idx="149">
                  <c:v>678</c:v>
                </c:pt>
                <c:pt idx="150">
                  <c:v>679</c:v>
                </c:pt>
                <c:pt idx="151">
                  <c:v>680</c:v>
                </c:pt>
                <c:pt idx="152">
                  <c:v>681</c:v>
                </c:pt>
                <c:pt idx="153">
                  <c:v>682</c:v>
                </c:pt>
                <c:pt idx="154">
                  <c:v>683</c:v>
                </c:pt>
                <c:pt idx="155">
                  <c:v>684</c:v>
                </c:pt>
                <c:pt idx="156">
                  <c:v>685</c:v>
                </c:pt>
                <c:pt idx="157">
                  <c:v>686</c:v>
                </c:pt>
                <c:pt idx="158">
                  <c:v>687</c:v>
                </c:pt>
                <c:pt idx="159">
                  <c:v>688</c:v>
                </c:pt>
                <c:pt idx="160">
                  <c:v>689</c:v>
                </c:pt>
                <c:pt idx="161">
                  <c:v>690</c:v>
                </c:pt>
                <c:pt idx="162">
                  <c:v>691</c:v>
                </c:pt>
                <c:pt idx="163">
                  <c:v>692</c:v>
                </c:pt>
                <c:pt idx="164">
                  <c:v>693</c:v>
                </c:pt>
                <c:pt idx="165">
                  <c:v>694</c:v>
                </c:pt>
                <c:pt idx="166">
                  <c:v>695</c:v>
                </c:pt>
                <c:pt idx="167">
                  <c:v>696</c:v>
                </c:pt>
                <c:pt idx="168">
                  <c:v>697</c:v>
                </c:pt>
                <c:pt idx="169">
                  <c:v>698</c:v>
                </c:pt>
                <c:pt idx="170">
                  <c:v>699</c:v>
                </c:pt>
                <c:pt idx="171">
                  <c:v>700</c:v>
                </c:pt>
                <c:pt idx="172">
                  <c:v>701</c:v>
                </c:pt>
                <c:pt idx="173">
                  <c:v>702</c:v>
                </c:pt>
                <c:pt idx="174">
                  <c:v>703</c:v>
                </c:pt>
                <c:pt idx="175">
                  <c:v>704</c:v>
                </c:pt>
                <c:pt idx="176">
                  <c:v>705</c:v>
                </c:pt>
                <c:pt idx="177">
                  <c:v>706</c:v>
                </c:pt>
                <c:pt idx="178">
                  <c:v>707</c:v>
                </c:pt>
                <c:pt idx="179">
                  <c:v>708</c:v>
                </c:pt>
                <c:pt idx="180">
                  <c:v>709</c:v>
                </c:pt>
                <c:pt idx="181">
                  <c:v>710</c:v>
                </c:pt>
                <c:pt idx="182">
                  <c:v>711</c:v>
                </c:pt>
                <c:pt idx="183">
                  <c:v>712</c:v>
                </c:pt>
                <c:pt idx="184">
                  <c:v>713</c:v>
                </c:pt>
                <c:pt idx="185">
                  <c:v>714</c:v>
                </c:pt>
                <c:pt idx="186">
                  <c:v>715</c:v>
                </c:pt>
                <c:pt idx="187">
                  <c:v>716</c:v>
                </c:pt>
                <c:pt idx="188">
                  <c:v>717</c:v>
                </c:pt>
                <c:pt idx="189">
                  <c:v>718</c:v>
                </c:pt>
                <c:pt idx="190">
                  <c:v>719</c:v>
                </c:pt>
                <c:pt idx="191">
                  <c:v>720</c:v>
                </c:pt>
                <c:pt idx="192">
                  <c:v>721</c:v>
                </c:pt>
                <c:pt idx="193">
                  <c:v>722</c:v>
                </c:pt>
                <c:pt idx="194">
                  <c:v>723</c:v>
                </c:pt>
                <c:pt idx="195">
                  <c:v>724</c:v>
                </c:pt>
                <c:pt idx="196">
                  <c:v>725</c:v>
                </c:pt>
                <c:pt idx="197">
                  <c:v>726</c:v>
                </c:pt>
                <c:pt idx="198">
                  <c:v>727</c:v>
                </c:pt>
                <c:pt idx="199">
                  <c:v>728</c:v>
                </c:pt>
                <c:pt idx="200">
                  <c:v>729</c:v>
                </c:pt>
                <c:pt idx="201">
                  <c:v>730</c:v>
                </c:pt>
                <c:pt idx="202">
                  <c:v>731</c:v>
                </c:pt>
                <c:pt idx="203">
                  <c:v>732</c:v>
                </c:pt>
                <c:pt idx="204">
                  <c:v>733</c:v>
                </c:pt>
                <c:pt idx="205">
                  <c:v>734</c:v>
                </c:pt>
                <c:pt idx="206">
                  <c:v>735</c:v>
                </c:pt>
                <c:pt idx="207">
                  <c:v>736</c:v>
                </c:pt>
                <c:pt idx="208">
                  <c:v>737</c:v>
                </c:pt>
                <c:pt idx="209">
                  <c:v>738</c:v>
                </c:pt>
                <c:pt idx="210">
                  <c:v>739</c:v>
                </c:pt>
                <c:pt idx="211">
                  <c:v>740</c:v>
                </c:pt>
                <c:pt idx="212">
                  <c:v>741</c:v>
                </c:pt>
                <c:pt idx="213">
                  <c:v>742</c:v>
                </c:pt>
                <c:pt idx="214">
                  <c:v>743</c:v>
                </c:pt>
                <c:pt idx="215">
                  <c:v>744</c:v>
                </c:pt>
                <c:pt idx="216">
                  <c:v>745</c:v>
                </c:pt>
                <c:pt idx="217">
                  <c:v>746</c:v>
                </c:pt>
                <c:pt idx="218">
                  <c:v>747</c:v>
                </c:pt>
                <c:pt idx="219">
                  <c:v>748</c:v>
                </c:pt>
                <c:pt idx="220">
                  <c:v>749</c:v>
                </c:pt>
                <c:pt idx="221">
                  <c:v>750</c:v>
                </c:pt>
                <c:pt idx="222">
                  <c:v>751</c:v>
                </c:pt>
                <c:pt idx="223">
                  <c:v>752</c:v>
                </c:pt>
                <c:pt idx="224">
                  <c:v>753</c:v>
                </c:pt>
                <c:pt idx="225">
                  <c:v>754</c:v>
                </c:pt>
                <c:pt idx="226">
                  <c:v>755</c:v>
                </c:pt>
                <c:pt idx="227">
                  <c:v>756</c:v>
                </c:pt>
                <c:pt idx="228">
                  <c:v>757</c:v>
                </c:pt>
                <c:pt idx="229">
                  <c:v>758</c:v>
                </c:pt>
                <c:pt idx="230">
                  <c:v>759</c:v>
                </c:pt>
                <c:pt idx="231">
                  <c:v>760</c:v>
                </c:pt>
                <c:pt idx="232">
                  <c:v>761</c:v>
                </c:pt>
                <c:pt idx="233">
                  <c:v>762</c:v>
                </c:pt>
                <c:pt idx="234">
                  <c:v>763</c:v>
                </c:pt>
                <c:pt idx="235">
                  <c:v>764</c:v>
                </c:pt>
                <c:pt idx="236">
                  <c:v>765</c:v>
                </c:pt>
                <c:pt idx="237">
                  <c:v>766</c:v>
                </c:pt>
                <c:pt idx="238">
                  <c:v>767</c:v>
                </c:pt>
                <c:pt idx="239">
                  <c:v>768</c:v>
                </c:pt>
                <c:pt idx="240">
                  <c:v>769</c:v>
                </c:pt>
                <c:pt idx="241">
                  <c:v>770</c:v>
                </c:pt>
                <c:pt idx="242">
                  <c:v>771</c:v>
                </c:pt>
                <c:pt idx="243">
                  <c:v>772</c:v>
                </c:pt>
                <c:pt idx="244">
                  <c:v>773</c:v>
                </c:pt>
                <c:pt idx="245">
                  <c:v>774</c:v>
                </c:pt>
                <c:pt idx="246">
                  <c:v>775</c:v>
                </c:pt>
                <c:pt idx="247">
                  <c:v>776</c:v>
                </c:pt>
                <c:pt idx="248">
                  <c:v>777</c:v>
                </c:pt>
                <c:pt idx="249">
                  <c:v>778</c:v>
                </c:pt>
                <c:pt idx="250">
                  <c:v>779</c:v>
                </c:pt>
                <c:pt idx="251">
                  <c:v>780</c:v>
                </c:pt>
                <c:pt idx="252">
                  <c:v>781</c:v>
                </c:pt>
                <c:pt idx="253">
                  <c:v>782</c:v>
                </c:pt>
                <c:pt idx="254">
                  <c:v>783</c:v>
                </c:pt>
                <c:pt idx="255">
                  <c:v>784</c:v>
                </c:pt>
                <c:pt idx="256">
                  <c:v>785</c:v>
                </c:pt>
                <c:pt idx="257">
                  <c:v>786</c:v>
                </c:pt>
                <c:pt idx="258">
                  <c:v>787</c:v>
                </c:pt>
                <c:pt idx="259">
                  <c:v>788</c:v>
                </c:pt>
                <c:pt idx="260">
                  <c:v>789</c:v>
                </c:pt>
                <c:pt idx="261">
                  <c:v>790</c:v>
                </c:pt>
                <c:pt idx="262">
                  <c:v>791</c:v>
                </c:pt>
                <c:pt idx="263">
                  <c:v>792</c:v>
                </c:pt>
              </c:numCache>
            </c:numRef>
          </c:xVal>
          <c:yVal>
            <c:numRef>
              <c:f>Graph!$B$531:$B$792</c:f>
              <c:numCache>
                <c:formatCode>General</c:formatCode>
                <c:ptCount val="2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B0-4F12-819E-C496303CB5DD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Graph!$A$530:$A$793</c:f>
              <c:numCache>
                <c:formatCode>General</c:formatCode>
                <c:ptCount val="264"/>
                <c:pt idx="0">
                  <c:v>529</c:v>
                </c:pt>
                <c:pt idx="1">
                  <c:v>530</c:v>
                </c:pt>
                <c:pt idx="2">
                  <c:v>531</c:v>
                </c:pt>
                <c:pt idx="3">
                  <c:v>532</c:v>
                </c:pt>
                <c:pt idx="4">
                  <c:v>533</c:v>
                </c:pt>
                <c:pt idx="5">
                  <c:v>534</c:v>
                </c:pt>
                <c:pt idx="6">
                  <c:v>535</c:v>
                </c:pt>
                <c:pt idx="7">
                  <c:v>536</c:v>
                </c:pt>
                <c:pt idx="8">
                  <c:v>537</c:v>
                </c:pt>
                <c:pt idx="9">
                  <c:v>538</c:v>
                </c:pt>
                <c:pt idx="10">
                  <c:v>539</c:v>
                </c:pt>
                <c:pt idx="11">
                  <c:v>540</c:v>
                </c:pt>
                <c:pt idx="12">
                  <c:v>541</c:v>
                </c:pt>
                <c:pt idx="13">
                  <c:v>542</c:v>
                </c:pt>
                <c:pt idx="14">
                  <c:v>543</c:v>
                </c:pt>
                <c:pt idx="15">
                  <c:v>544</c:v>
                </c:pt>
                <c:pt idx="16">
                  <c:v>545</c:v>
                </c:pt>
                <c:pt idx="17">
                  <c:v>546</c:v>
                </c:pt>
                <c:pt idx="18">
                  <c:v>547</c:v>
                </c:pt>
                <c:pt idx="19">
                  <c:v>548</c:v>
                </c:pt>
                <c:pt idx="20">
                  <c:v>549</c:v>
                </c:pt>
                <c:pt idx="21">
                  <c:v>550</c:v>
                </c:pt>
                <c:pt idx="22">
                  <c:v>551</c:v>
                </c:pt>
                <c:pt idx="23">
                  <c:v>552</c:v>
                </c:pt>
                <c:pt idx="24">
                  <c:v>553</c:v>
                </c:pt>
                <c:pt idx="25">
                  <c:v>554</c:v>
                </c:pt>
                <c:pt idx="26">
                  <c:v>555</c:v>
                </c:pt>
                <c:pt idx="27">
                  <c:v>556</c:v>
                </c:pt>
                <c:pt idx="28">
                  <c:v>557</c:v>
                </c:pt>
                <c:pt idx="29">
                  <c:v>558</c:v>
                </c:pt>
                <c:pt idx="30">
                  <c:v>559</c:v>
                </c:pt>
                <c:pt idx="31">
                  <c:v>560</c:v>
                </c:pt>
                <c:pt idx="32">
                  <c:v>561</c:v>
                </c:pt>
                <c:pt idx="33">
                  <c:v>562</c:v>
                </c:pt>
                <c:pt idx="34">
                  <c:v>563</c:v>
                </c:pt>
                <c:pt idx="35">
                  <c:v>564</c:v>
                </c:pt>
                <c:pt idx="36">
                  <c:v>565</c:v>
                </c:pt>
                <c:pt idx="37">
                  <c:v>566</c:v>
                </c:pt>
                <c:pt idx="38">
                  <c:v>567</c:v>
                </c:pt>
                <c:pt idx="39">
                  <c:v>568</c:v>
                </c:pt>
                <c:pt idx="40">
                  <c:v>569</c:v>
                </c:pt>
                <c:pt idx="41">
                  <c:v>570</c:v>
                </c:pt>
                <c:pt idx="42">
                  <c:v>571</c:v>
                </c:pt>
                <c:pt idx="43">
                  <c:v>572</c:v>
                </c:pt>
                <c:pt idx="44">
                  <c:v>573</c:v>
                </c:pt>
                <c:pt idx="45">
                  <c:v>574</c:v>
                </c:pt>
                <c:pt idx="46">
                  <c:v>575</c:v>
                </c:pt>
                <c:pt idx="47">
                  <c:v>576</c:v>
                </c:pt>
                <c:pt idx="48">
                  <c:v>577</c:v>
                </c:pt>
                <c:pt idx="49">
                  <c:v>578</c:v>
                </c:pt>
                <c:pt idx="50">
                  <c:v>579</c:v>
                </c:pt>
                <c:pt idx="51">
                  <c:v>580</c:v>
                </c:pt>
                <c:pt idx="52">
                  <c:v>581</c:v>
                </c:pt>
                <c:pt idx="53">
                  <c:v>582</c:v>
                </c:pt>
                <c:pt idx="54">
                  <c:v>583</c:v>
                </c:pt>
                <c:pt idx="55">
                  <c:v>584</c:v>
                </c:pt>
                <c:pt idx="56">
                  <c:v>585</c:v>
                </c:pt>
                <c:pt idx="57">
                  <c:v>586</c:v>
                </c:pt>
                <c:pt idx="58">
                  <c:v>587</c:v>
                </c:pt>
                <c:pt idx="59">
                  <c:v>588</c:v>
                </c:pt>
                <c:pt idx="60">
                  <c:v>589</c:v>
                </c:pt>
                <c:pt idx="61">
                  <c:v>590</c:v>
                </c:pt>
                <c:pt idx="62">
                  <c:v>591</c:v>
                </c:pt>
                <c:pt idx="63">
                  <c:v>592</c:v>
                </c:pt>
                <c:pt idx="64">
                  <c:v>593</c:v>
                </c:pt>
                <c:pt idx="65">
                  <c:v>594</c:v>
                </c:pt>
                <c:pt idx="66">
                  <c:v>595</c:v>
                </c:pt>
                <c:pt idx="67">
                  <c:v>596</c:v>
                </c:pt>
                <c:pt idx="68">
                  <c:v>597</c:v>
                </c:pt>
                <c:pt idx="69">
                  <c:v>598</c:v>
                </c:pt>
                <c:pt idx="70">
                  <c:v>599</c:v>
                </c:pt>
                <c:pt idx="71">
                  <c:v>600</c:v>
                </c:pt>
                <c:pt idx="72">
                  <c:v>601</c:v>
                </c:pt>
                <c:pt idx="73">
                  <c:v>602</c:v>
                </c:pt>
                <c:pt idx="74">
                  <c:v>603</c:v>
                </c:pt>
                <c:pt idx="75">
                  <c:v>604</c:v>
                </c:pt>
                <c:pt idx="76">
                  <c:v>605</c:v>
                </c:pt>
                <c:pt idx="77">
                  <c:v>606</c:v>
                </c:pt>
                <c:pt idx="78">
                  <c:v>607</c:v>
                </c:pt>
                <c:pt idx="79">
                  <c:v>608</c:v>
                </c:pt>
                <c:pt idx="80">
                  <c:v>609</c:v>
                </c:pt>
                <c:pt idx="81">
                  <c:v>610</c:v>
                </c:pt>
                <c:pt idx="82">
                  <c:v>611</c:v>
                </c:pt>
                <c:pt idx="83">
                  <c:v>612</c:v>
                </c:pt>
                <c:pt idx="84">
                  <c:v>613</c:v>
                </c:pt>
                <c:pt idx="85">
                  <c:v>614</c:v>
                </c:pt>
                <c:pt idx="86">
                  <c:v>615</c:v>
                </c:pt>
                <c:pt idx="87">
                  <c:v>616</c:v>
                </c:pt>
                <c:pt idx="88">
                  <c:v>617</c:v>
                </c:pt>
                <c:pt idx="89">
                  <c:v>618</c:v>
                </c:pt>
                <c:pt idx="90">
                  <c:v>619</c:v>
                </c:pt>
                <c:pt idx="91">
                  <c:v>620</c:v>
                </c:pt>
                <c:pt idx="92">
                  <c:v>621</c:v>
                </c:pt>
                <c:pt idx="93">
                  <c:v>622</c:v>
                </c:pt>
                <c:pt idx="94">
                  <c:v>623</c:v>
                </c:pt>
                <c:pt idx="95">
                  <c:v>624</c:v>
                </c:pt>
                <c:pt idx="96">
                  <c:v>625</c:v>
                </c:pt>
                <c:pt idx="97">
                  <c:v>626</c:v>
                </c:pt>
                <c:pt idx="98">
                  <c:v>627</c:v>
                </c:pt>
                <c:pt idx="99">
                  <c:v>628</c:v>
                </c:pt>
                <c:pt idx="100">
                  <c:v>629</c:v>
                </c:pt>
                <c:pt idx="101">
                  <c:v>630</c:v>
                </c:pt>
                <c:pt idx="102">
                  <c:v>631</c:v>
                </c:pt>
                <c:pt idx="103">
                  <c:v>632</c:v>
                </c:pt>
                <c:pt idx="104">
                  <c:v>633</c:v>
                </c:pt>
                <c:pt idx="105">
                  <c:v>634</c:v>
                </c:pt>
                <c:pt idx="106">
                  <c:v>635</c:v>
                </c:pt>
                <c:pt idx="107">
                  <c:v>636</c:v>
                </c:pt>
                <c:pt idx="108">
                  <c:v>637</c:v>
                </c:pt>
                <c:pt idx="109">
                  <c:v>638</c:v>
                </c:pt>
                <c:pt idx="110">
                  <c:v>639</c:v>
                </c:pt>
                <c:pt idx="111">
                  <c:v>640</c:v>
                </c:pt>
                <c:pt idx="112">
                  <c:v>641</c:v>
                </c:pt>
                <c:pt idx="113">
                  <c:v>642</c:v>
                </c:pt>
                <c:pt idx="114">
                  <c:v>643</c:v>
                </c:pt>
                <c:pt idx="115">
                  <c:v>644</c:v>
                </c:pt>
                <c:pt idx="116">
                  <c:v>645</c:v>
                </c:pt>
                <c:pt idx="117">
                  <c:v>646</c:v>
                </c:pt>
                <c:pt idx="118">
                  <c:v>647</c:v>
                </c:pt>
                <c:pt idx="119">
                  <c:v>648</c:v>
                </c:pt>
                <c:pt idx="120">
                  <c:v>649</c:v>
                </c:pt>
                <c:pt idx="121">
                  <c:v>650</c:v>
                </c:pt>
                <c:pt idx="122">
                  <c:v>651</c:v>
                </c:pt>
                <c:pt idx="123">
                  <c:v>652</c:v>
                </c:pt>
                <c:pt idx="124">
                  <c:v>653</c:v>
                </c:pt>
                <c:pt idx="125">
                  <c:v>654</c:v>
                </c:pt>
                <c:pt idx="126">
                  <c:v>655</c:v>
                </c:pt>
                <c:pt idx="127">
                  <c:v>656</c:v>
                </c:pt>
                <c:pt idx="128">
                  <c:v>657</c:v>
                </c:pt>
                <c:pt idx="129">
                  <c:v>658</c:v>
                </c:pt>
                <c:pt idx="130">
                  <c:v>659</c:v>
                </c:pt>
                <c:pt idx="131">
                  <c:v>660</c:v>
                </c:pt>
                <c:pt idx="132">
                  <c:v>661</c:v>
                </c:pt>
                <c:pt idx="133">
                  <c:v>662</c:v>
                </c:pt>
                <c:pt idx="134">
                  <c:v>663</c:v>
                </c:pt>
                <c:pt idx="135">
                  <c:v>664</c:v>
                </c:pt>
                <c:pt idx="136">
                  <c:v>665</c:v>
                </c:pt>
                <c:pt idx="137">
                  <c:v>666</c:v>
                </c:pt>
                <c:pt idx="138">
                  <c:v>667</c:v>
                </c:pt>
                <c:pt idx="139">
                  <c:v>668</c:v>
                </c:pt>
                <c:pt idx="140">
                  <c:v>669</c:v>
                </c:pt>
                <c:pt idx="141">
                  <c:v>670</c:v>
                </c:pt>
                <c:pt idx="142">
                  <c:v>671</c:v>
                </c:pt>
                <c:pt idx="143">
                  <c:v>672</c:v>
                </c:pt>
                <c:pt idx="144">
                  <c:v>673</c:v>
                </c:pt>
                <c:pt idx="145">
                  <c:v>674</c:v>
                </c:pt>
                <c:pt idx="146">
                  <c:v>675</c:v>
                </c:pt>
                <c:pt idx="147">
                  <c:v>676</c:v>
                </c:pt>
                <c:pt idx="148">
                  <c:v>677</c:v>
                </c:pt>
                <c:pt idx="149">
                  <c:v>678</c:v>
                </c:pt>
                <c:pt idx="150">
                  <c:v>679</c:v>
                </c:pt>
                <c:pt idx="151">
                  <c:v>680</c:v>
                </c:pt>
                <c:pt idx="152">
                  <c:v>681</c:v>
                </c:pt>
                <c:pt idx="153">
                  <c:v>682</c:v>
                </c:pt>
                <c:pt idx="154">
                  <c:v>683</c:v>
                </c:pt>
                <c:pt idx="155">
                  <c:v>684</c:v>
                </c:pt>
                <c:pt idx="156">
                  <c:v>685</c:v>
                </c:pt>
                <c:pt idx="157">
                  <c:v>686</c:v>
                </c:pt>
                <c:pt idx="158">
                  <c:v>687</c:v>
                </c:pt>
                <c:pt idx="159">
                  <c:v>688</c:v>
                </c:pt>
                <c:pt idx="160">
                  <c:v>689</c:v>
                </c:pt>
                <c:pt idx="161">
                  <c:v>690</c:v>
                </c:pt>
                <c:pt idx="162">
                  <c:v>691</c:v>
                </c:pt>
                <c:pt idx="163">
                  <c:v>692</c:v>
                </c:pt>
                <c:pt idx="164">
                  <c:v>693</c:v>
                </c:pt>
                <c:pt idx="165">
                  <c:v>694</c:v>
                </c:pt>
                <c:pt idx="166">
                  <c:v>695</c:v>
                </c:pt>
                <c:pt idx="167">
                  <c:v>696</c:v>
                </c:pt>
                <c:pt idx="168">
                  <c:v>697</c:v>
                </c:pt>
                <c:pt idx="169">
                  <c:v>698</c:v>
                </c:pt>
                <c:pt idx="170">
                  <c:v>699</c:v>
                </c:pt>
                <c:pt idx="171">
                  <c:v>700</c:v>
                </c:pt>
                <c:pt idx="172">
                  <c:v>701</c:v>
                </c:pt>
                <c:pt idx="173">
                  <c:v>702</c:v>
                </c:pt>
                <c:pt idx="174">
                  <c:v>703</c:v>
                </c:pt>
                <c:pt idx="175">
                  <c:v>704</c:v>
                </c:pt>
                <c:pt idx="176">
                  <c:v>705</c:v>
                </c:pt>
                <c:pt idx="177">
                  <c:v>706</c:v>
                </c:pt>
                <c:pt idx="178">
                  <c:v>707</c:v>
                </c:pt>
                <c:pt idx="179">
                  <c:v>708</c:v>
                </c:pt>
                <c:pt idx="180">
                  <c:v>709</c:v>
                </c:pt>
                <c:pt idx="181">
                  <c:v>710</c:v>
                </c:pt>
                <c:pt idx="182">
                  <c:v>711</c:v>
                </c:pt>
                <c:pt idx="183">
                  <c:v>712</c:v>
                </c:pt>
                <c:pt idx="184">
                  <c:v>713</c:v>
                </c:pt>
                <c:pt idx="185">
                  <c:v>714</c:v>
                </c:pt>
                <c:pt idx="186">
                  <c:v>715</c:v>
                </c:pt>
                <c:pt idx="187">
                  <c:v>716</c:v>
                </c:pt>
                <c:pt idx="188">
                  <c:v>717</c:v>
                </c:pt>
                <c:pt idx="189">
                  <c:v>718</c:v>
                </c:pt>
                <c:pt idx="190">
                  <c:v>719</c:v>
                </c:pt>
                <c:pt idx="191">
                  <c:v>720</c:v>
                </c:pt>
                <c:pt idx="192">
                  <c:v>721</c:v>
                </c:pt>
                <c:pt idx="193">
                  <c:v>722</c:v>
                </c:pt>
                <c:pt idx="194">
                  <c:v>723</c:v>
                </c:pt>
                <c:pt idx="195">
                  <c:v>724</c:v>
                </c:pt>
                <c:pt idx="196">
                  <c:v>725</c:v>
                </c:pt>
                <c:pt idx="197">
                  <c:v>726</c:v>
                </c:pt>
                <c:pt idx="198">
                  <c:v>727</c:v>
                </c:pt>
                <c:pt idx="199">
                  <c:v>728</c:v>
                </c:pt>
                <c:pt idx="200">
                  <c:v>729</c:v>
                </c:pt>
                <c:pt idx="201">
                  <c:v>730</c:v>
                </c:pt>
                <c:pt idx="202">
                  <c:v>731</c:v>
                </c:pt>
                <c:pt idx="203">
                  <c:v>732</c:v>
                </c:pt>
                <c:pt idx="204">
                  <c:v>733</c:v>
                </c:pt>
                <c:pt idx="205">
                  <c:v>734</c:v>
                </c:pt>
                <c:pt idx="206">
                  <c:v>735</c:v>
                </c:pt>
                <c:pt idx="207">
                  <c:v>736</c:v>
                </c:pt>
                <c:pt idx="208">
                  <c:v>737</c:v>
                </c:pt>
                <c:pt idx="209">
                  <c:v>738</c:v>
                </c:pt>
                <c:pt idx="210">
                  <c:v>739</c:v>
                </c:pt>
                <c:pt idx="211">
                  <c:v>740</c:v>
                </c:pt>
                <c:pt idx="212">
                  <c:v>741</c:v>
                </c:pt>
                <c:pt idx="213">
                  <c:v>742</c:v>
                </c:pt>
                <c:pt idx="214">
                  <c:v>743</c:v>
                </c:pt>
                <c:pt idx="215">
                  <c:v>744</c:v>
                </c:pt>
                <c:pt idx="216">
                  <c:v>745</c:v>
                </c:pt>
                <c:pt idx="217">
                  <c:v>746</c:v>
                </c:pt>
                <c:pt idx="218">
                  <c:v>747</c:v>
                </c:pt>
                <c:pt idx="219">
                  <c:v>748</c:v>
                </c:pt>
                <c:pt idx="220">
                  <c:v>749</c:v>
                </c:pt>
                <c:pt idx="221">
                  <c:v>750</c:v>
                </c:pt>
                <c:pt idx="222">
                  <c:v>751</c:v>
                </c:pt>
                <c:pt idx="223">
                  <c:v>752</c:v>
                </c:pt>
                <c:pt idx="224">
                  <c:v>753</c:v>
                </c:pt>
                <c:pt idx="225">
                  <c:v>754</c:v>
                </c:pt>
                <c:pt idx="226">
                  <c:v>755</c:v>
                </c:pt>
                <c:pt idx="227">
                  <c:v>756</c:v>
                </c:pt>
                <c:pt idx="228">
                  <c:v>757</c:v>
                </c:pt>
                <c:pt idx="229">
                  <c:v>758</c:v>
                </c:pt>
                <c:pt idx="230">
                  <c:v>759</c:v>
                </c:pt>
                <c:pt idx="231">
                  <c:v>760</c:v>
                </c:pt>
                <c:pt idx="232">
                  <c:v>761</c:v>
                </c:pt>
                <c:pt idx="233">
                  <c:v>762</c:v>
                </c:pt>
                <c:pt idx="234">
                  <c:v>763</c:v>
                </c:pt>
                <c:pt idx="235">
                  <c:v>764</c:v>
                </c:pt>
                <c:pt idx="236">
                  <c:v>765</c:v>
                </c:pt>
                <c:pt idx="237">
                  <c:v>766</c:v>
                </c:pt>
                <c:pt idx="238">
                  <c:v>767</c:v>
                </c:pt>
                <c:pt idx="239">
                  <c:v>768</c:v>
                </c:pt>
                <c:pt idx="240">
                  <c:v>769</c:v>
                </c:pt>
                <c:pt idx="241">
                  <c:v>770</c:v>
                </c:pt>
                <c:pt idx="242">
                  <c:v>771</c:v>
                </c:pt>
                <c:pt idx="243">
                  <c:v>772</c:v>
                </c:pt>
                <c:pt idx="244">
                  <c:v>773</c:v>
                </c:pt>
                <c:pt idx="245">
                  <c:v>774</c:v>
                </c:pt>
                <c:pt idx="246">
                  <c:v>775</c:v>
                </c:pt>
                <c:pt idx="247">
                  <c:v>776</c:v>
                </c:pt>
                <c:pt idx="248">
                  <c:v>777</c:v>
                </c:pt>
                <c:pt idx="249">
                  <c:v>778</c:v>
                </c:pt>
                <c:pt idx="250">
                  <c:v>779</c:v>
                </c:pt>
                <c:pt idx="251">
                  <c:v>780</c:v>
                </c:pt>
                <c:pt idx="252">
                  <c:v>781</c:v>
                </c:pt>
                <c:pt idx="253">
                  <c:v>782</c:v>
                </c:pt>
                <c:pt idx="254">
                  <c:v>783</c:v>
                </c:pt>
                <c:pt idx="255">
                  <c:v>784</c:v>
                </c:pt>
                <c:pt idx="256">
                  <c:v>785</c:v>
                </c:pt>
                <c:pt idx="257">
                  <c:v>786</c:v>
                </c:pt>
                <c:pt idx="258">
                  <c:v>787</c:v>
                </c:pt>
                <c:pt idx="259">
                  <c:v>788</c:v>
                </c:pt>
                <c:pt idx="260">
                  <c:v>789</c:v>
                </c:pt>
                <c:pt idx="261">
                  <c:v>790</c:v>
                </c:pt>
                <c:pt idx="262">
                  <c:v>791</c:v>
                </c:pt>
                <c:pt idx="263">
                  <c:v>792</c:v>
                </c:pt>
              </c:numCache>
            </c:numRef>
          </c:xVal>
          <c:yVal>
            <c:numRef>
              <c:f>Graph!$C$531:$C$792</c:f>
              <c:numCache>
                <c:formatCode>General</c:formatCode>
                <c:ptCount val="262"/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B0-4F12-819E-C496303CB5DD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Graph!$A$530:$A$793</c:f>
              <c:numCache>
                <c:formatCode>General</c:formatCode>
                <c:ptCount val="264"/>
                <c:pt idx="0">
                  <c:v>529</c:v>
                </c:pt>
                <c:pt idx="1">
                  <c:v>530</c:v>
                </c:pt>
                <c:pt idx="2">
                  <c:v>531</c:v>
                </c:pt>
                <c:pt idx="3">
                  <c:v>532</c:v>
                </c:pt>
                <c:pt idx="4">
                  <c:v>533</c:v>
                </c:pt>
                <c:pt idx="5">
                  <c:v>534</c:v>
                </c:pt>
                <c:pt idx="6">
                  <c:v>535</c:v>
                </c:pt>
                <c:pt idx="7">
                  <c:v>536</c:v>
                </c:pt>
                <c:pt idx="8">
                  <c:v>537</c:v>
                </c:pt>
                <c:pt idx="9">
                  <c:v>538</c:v>
                </c:pt>
                <c:pt idx="10">
                  <c:v>539</c:v>
                </c:pt>
                <c:pt idx="11">
                  <c:v>540</c:v>
                </c:pt>
                <c:pt idx="12">
                  <c:v>541</c:v>
                </c:pt>
                <c:pt idx="13">
                  <c:v>542</c:v>
                </c:pt>
                <c:pt idx="14">
                  <c:v>543</c:v>
                </c:pt>
                <c:pt idx="15">
                  <c:v>544</c:v>
                </c:pt>
                <c:pt idx="16">
                  <c:v>545</c:v>
                </c:pt>
                <c:pt idx="17">
                  <c:v>546</c:v>
                </c:pt>
                <c:pt idx="18">
                  <c:v>547</c:v>
                </c:pt>
                <c:pt idx="19">
                  <c:v>548</c:v>
                </c:pt>
                <c:pt idx="20">
                  <c:v>549</c:v>
                </c:pt>
                <c:pt idx="21">
                  <c:v>550</c:v>
                </c:pt>
                <c:pt idx="22">
                  <c:v>551</c:v>
                </c:pt>
                <c:pt idx="23">
                  <c:v>552</c:v>
                </c:pt>
                <c:pt idx="24">
                  <c:v>553</c:v>
                </c:pt>
                <c:pt idx="25">
                  <c:v>554</c:v>
                </c:pt>
                <c:pt idx="26">
                  <c:v>555</c:v>
                </c:pt>
                <c:pt idx="27">
                  <c:v>556</c:v>
                </c:pt>
                <c:pt idx="28">
                  <c:v>557</c:v>
                </c:pt>
                <c:pt idx="29">
                  <c:v>558</c:v>
                </c:pt>
                <c:pt idx="30">
                  <c:v>559</c:v>
                </c:pt>
                <c:pt idx="31">
                  <c:v>560</c:v>
                </c:pt>
                <c:pt idx="32">
                  <c:v>561</c:v>
                </c:pt>
                <c:pt idx="33">
                  <c:v>562</c:v>
                </c:pt>
                <c:pt idx="34">
                  <c:v>563</c:v>
                </c:pt>
                <c:pt idx="35">
                  <c:v>564</c:v>
                </c:pt>
                <c:pt idx="36">
                  <c:v>565</c:v>
                </c:pt>
                <c:pt idx="37">
                  <c:v>566</c:v>
                </c:pt>
                <c:pt idx="38">
                  <c:v>567</c:v>
                </c:pt>
                <c:pt idx="39">
                  <c:v>568</c:v>
                </c:pt>
                <c:pt idx="40">
                  <c:v>569</c:v>
                </c:pt>
                <c:pt idx="41">
                  <c:v>570</c:v>
                </c:pt>
                <c:pt idx="42">
                  <c:v>571</c:v>
                </c:pt>
                <c:pt idx="43">
                  <c:v>572</c:v>
                </c:pt>
                <c:pt idx="44">
                  <c:v>573</c:v>
                </c:pt>
                <c:pt idx="45">
                  <c:v>574</c:v>
                </c:pt>
                <c:pt idx="46">
                  <c:v>575</c:v>
                </c:pt>
                <c:pt idx="47">
                  <c:v>576</c:v>
                </c:pt>
                <c:pt idx="48">
                  <c:v>577</c:v>
                </c:pt>
                <c:pt idx="49">
                  <c:v>578</c:v>
                </c:pt>
                <c:pt idx="50">
                  <c:v>579</c:v>
                </c:pt>
                <c:pt idx="51">
                  <c:v>580</c:v>
                </c:pt>
                <c:pt idx="52">
                  <c:v>581</c:v>
                </c:pt>
                <c:pt idx="53">
                  <c:v>582</c:v>
                </c:pt>
                <c:pt idx="54">
                  <c:v>583</c:v>
                </c:pt>
                <c:pt idx="55">
                  <c:v>584</c:v>
                </c:pt>
                <c:pt idx="56">
                  <c:v>585</c:v>
                </c:pt>
                <c:pt idx="57">
                  <c:v>586</c:v>
                </c:pt>
                <c:pt idx="58">
                  <c:v>587</c:v>
                </c:pt>
                <c:pt idx="59">
                  <c:v>588</c:v>
                </c:pt>
                <c:pt idx="60">
                  <c:v>589</c:v>
                </c:pt>
                <c:pt idx="61">
                  <c:v>590</c:v>
                </c:pt>
                <c:pt idx="62">
                  <c:v>591</c:v>
                </c:pt>
                <c:pt idx="63">
                  <c:v>592</c:v>
                </c:pt>
                <c:pt idx="64">
                  <c:v>593</c:v>
                </c:pt>
                <c:pt idx="65">
                  <c:v>594</c:v>
                </c:pt>
                <c:pt idx="66">
                  <c:v>595</c:v>
                </c:pt>
                <c:pt idx="67">
                  <c:v>596</c:v>
                </c:pt>
                <c:pt idx="68">
                  <c:v>597</c:v>
                </c:pt>
                <c:pt idx="69">
                  <c:v>598</c:v>
                </c:pt>
                <c:pt idx="70">
                  <c:v>599</c:v>
                </c:pt>
                <c:pt idx="71">
                  <c:v>600</c:v>
                </c:pt>
                <c:pt idx="72">
                  <c:v>601</c:v>
                </c:pt>
                <c:pt idx="73">
                  <c:v>602</c:v>
                </c:pt>
                <c:pt idx="74">
                  <c:v>603</c:v>
                </c:pt>
                <c:pt idx="75">
                  <c:v>604</c:v>
                </c:pt>
                <c:pt idx="76">
                  <c:v>605</c:v>
                </c:pt>
                <c:pt idx="77">
                  <c:v>606</c:v>
                </c:pt>
                <c:pt idx="78">
                  <c:v>607</c:v>
                </c:pt>
                <c:pt idx="79">
                  <c:v>608</c:v>
                </c:pt>
                <c:pt idx="80">
                  <c:v>609</c:v>
                </c:pt>
                <c:pt idx="81">
                  <c:v>610</c:v>
                </c:pt>
                <c:pt idx="82">
                  <c:v>611</c:v>
                </c:pt>
                <c:pt idx="83">
                  <c:v>612</c:v>
                </c:pt>
                <c:pt idx="84">
                  <c:v>613</c:v>
                </c:pt>
                <c:pt idx="85">
                  <c:v>614</c:v>
                </c:pt>
                <c:pt idx="86">
                  <c:v>615</c:v>
                </c:pt>
                <c:pt idx="87">
                  <c:v>616</c:v>
                </c:pt>
                <c:pt idx="88">
                  <c:v>617</c:v>
                </c:pt>
                <c:pt idx="89">
                  <c:v>618</c:v>
                </c:pt>
                <c:pt idx="90">
                  <c:v>619</c:v>
                </c:pt>
                <c:pt idx="91">
                  <c:v>620</c:v>
                </c:pt>
                <c:pt idx="92">
                  <c:v>621</c:v>
                </c:pt>
                <c:pt idx="93">
                  <c:v>622</c:v>
                </c:pt>
                <c:pt idx="94">
                  <c:v>623</c:v>
                </c:pt>
                <c:pt idx="95">
                  <c:v>624</c:v>
                </c:pt>
                <c:pt idx="96">
                  <c:v>625</c:v>
                </c:pt>
                <c:pt idx="97">
                  <c:v>626</c:v>
                </c:pt>
                <c:pt idx="98">
                  <c:v>627</c:v>
                </c:pt>
                <c:pt idx="99">
                  <c:v>628</c:v>
                </c:pt>
                <c:pt idx="100">
                  <c:v>629</c:v>
                </c:pt>
                <c:pt idx="101">
                  <c:v>630</c:v>
                </c:pt>
                <c:pt idx="102">
                  <c:v>631</c:v>
                </c:pt>
                <c:pt idx="103">
                  <c:v>632</c:v>
                </c:pt>
                <c:pt idx="104">
                  <c:v>633</c:v>
                </c:pt>
                <c:pt idx="105">
                  <c:v>634</c:v>
                </c:pt>
                <c:pt idx="106">
                  <c:v>635</c:v>
                </c:pt>
                <c:pt idx="107">
                  <c:v>636</c:v>
                </c:pt>
                <c:pt idx="108">
                  <c:v>637</c:v>
                </c:pt>
                <c:pt idx="109">
                  <c:v>638</c:v>
                </c:pt>
                <c:pt idx="110">
                  <c:v>639</c:v>
                </c:pt>
                <c:pt idx="111">
                  <c:v>640</c:v>
                </c:pt>
                <c:pt idx="112">
                  <c:v>641</c:v>
                </c:pt>
                <c:pt idx="113">
                  <c:v>642</c:v>
                </c:pt>
                <c:pt idx="114">
                  <c:v>643</c:v>
                </c:pt>
                <c:pt idx="115">
                  <c:v>644</c:v>
                </c:pt>
                <c:pt idx="116">
                  <c:v>645</c:v>
                </c:pt>
                <c:pt idx="117">
                  <c:v>646</c:v>
                </c:pt>
                <c:pt idx="118">
                  <c:v>647</c:v>
                </c:pt>
                <c:pt idx="119">
                  <c:v>648</c:v>
                </c:pt>
                <c:pt idx="120">
                  <c:v>649</c:v>
                </c:pt>
                <c:pt idx="121">
                  <c:v>650</c:v>
                </c:pt>
                <c:pt idx="122">
                  <c:v>651</c:v>
                </c:pt>
                <c:pt idx="123">
                  <c:v>652</c:v>
                </c:pt>
                <c:pt idx="124">
                  <c:v>653</c:v>
                </c:pt>
                <c:pt idx="125">
                  <c:v>654</c:v>
                </c:pt>
                <c:pt idx="126">
                  <c:v>655</c:v>
                </c:pt>
                <c:pt idx="127">
                  <c:v>656</c:v>
                </c:pt>
                <c:pt idx="128">
                  <c:v>657</c:v>
                </c:pt>
                <c:pt idx="129">
                  <c:v>658</c:v>
                </c:pt>
                <c:pt idx="130">
                  <c:v>659</c:v>
                </c:pt>
                <c:pt idx="131">
                  <c:v>660</c:v>
                </c:pt>
                <c:pt idx="132">
                  <c:v>661</c:v>
                </c:pt>
                <c:pt idx="133">
                  <c:v>662</c:v>
                </c:pt>
                <c:pt idx="134">
                  <c:v>663</c:v>
                </c:pt>
                <c:pt idx="135">
                  <c:v>664</c:v>
                </c:pt>
                <c:pt idx="136">
                  <c:v>665</c:v>
                </c:pt>
                <c:pt idx="137">
                  <c:v>666</c:v>
                </c:pt>
                <c:pt idx="138">
                  <c:v>667</c:v>
                </c:pt>
                <c:pt idx="139">
                  <c:v>668</c:v>
                </c:pt>
                <c:pt idx="140">
                  <c:v>669</c:v>
                </c:pt>
                <c:pt idx="141">
                  <c:v>670</c:v>
                </c:pt>
                <c:pt idx="142">
                  <c:v>671</c:v>
                </c:pt>
                <c:pt idx="143">
                  <c:v>672</c:v>
                </c:pt>
                <c:pt idx="144">
                  <c:v>673</c:v>
                </c:pt>
                <c:pt idx="145">
                  <c:v>674</c:v>
                </c:pt>
                <c:pt idx="146">
                  <c:v>675</c:v>
                </c:pt>
                <c:pt idx="147">
                  <c:v>676</c:v>
                </c:pt>
                <c:pt idx="148">
                  <c:v>677</c:v>
                </c:pt>
                <c:pt idx="149">
                  <c:v>678</c:v>
                </c:pt>
                <c:pt idx="150">
                  <c:v>679</c:v>
                </c:pt>
                <c:pt idx="151">
                  <c:v>680</c:v>
                </c:pt>
                <c:pt idx="152">
                  <c:v>681</c:v>
                </c:pt>
                <c:pt idx="153">
                  <c:v>682</c:v>
                </c:pt>
                <c:pt idx="154">
                  <c:v>683</c:v>
                </c:pt>
                <c:pt idx="155">
                  <c:v>684</c:v>
                </c:pt>
                <c:pt idx="156">
                  <c:v>685</c:v>
                </c:pt>
                <c:pt idx="157">
                  <c:v>686</c:v>
                </c:pt>
                <c:pt idx="158">
                  <c:v>687</c:v>
                </c:pt>
                <c:pt idx="159">
                  <c:v>688</c:v>
                </c:pt>
                <c:pt idx="160">
                  <c:v>689</c:v>
                </c:pt>
                <c:pt idx="161">
                  <c:v>690</c:v>
                </c:pt>
                <c:pt idx="162">
                  <c:v>691</c:v>
                </c:pt>
                <c:pt idx="163">
                  <c:v>692</c:v>
                </c:pt>
                <c:pt idx="164">
                  <c:v>693</c:v>
                </c:pt>
                <c:pt idx="165">
                  <c:v>694</c:v>
                </c:pt>
                <c:pt idx="166">
                  <c:v>695</c:v>
                </c:pt>
                <c:pt idx="167">
                  <c:v>696</c:v>
                </c:pt>
                <c:pt idx="168">
                  <c:v>697</c:v>
                </c:pt>
                <c:pt idx="169">
                  <c:v>698</c:v>
                </c:pt>
                <c:pt idx="170">
                  <c:v>699</c:v>
                </c:pt>
                <c:pt idx="171">
                  <c:v>700</c:v>
                </c:pt>
                <c:pt idx="172">
                  <c:v>701</c:v>
                </c:pt>
                <c:pt idx="173">
                  <c:v>702</c:v>
                </c:pt>
                <c:pt idx="174">
                  <c:v>703</c:v>
                </c:pt>
                <c:pt idx="175">
                  <c:v>704</c:v>
                </c:pt>
                <c:pt idx="176">
                  <c:v>705</c:v>
                </c:pt>
                <c:pt idx="177">
                  <c:v>706</c:v>
                </c:pt>
                <c:pt idx="178">
                  <c:v>707</c:v>
                </c:pt>
                <c:pt idx="179">
                  <c:v>708</c:v>
                </c:pt>
                <c:pt idx="180">
                  <c:v>709</c:v>
                </c:pt>
                <c:pt idx="181">
                  <c:v>710</c:v>
                </c:pt>
                <c:pt idx="182">
                  <c:v>711</c:v>
                </c:pt>
                <c:pt idx="183">
                  <c:v>712</c:v>
                </c:pt>
                <c:pt idx="184">
                  <c:v>713</c:v>
                </c:pt>
                <c:pt idx="185">
                  <c:v>714</c:v>
                </c:pt>
                <c:pt idx="186">
                  <c:v>715</c:v>
                </c:pt>
                <c:pt idx="187">
                  <c:v>716</c:v>
                </c:pt>
                <c:pt idx="188">
                  <c:v>717</c:v>
                </c:pt>
                <c:pt idx="189">
                  <c:v>718</c:v>
                </c:pt>
                <c:pt idx="190">
                  <c:v>719</c:v>
                </c:pt>
                <c:pt idx="191">
                  <c:v>720</c:v>
                </c:pt>
                <c:pt idx="192">
                  <c:v>721</c:v>
                </c:pt>
                <c:pt idx="193">
                  <c:v>722</c:v>
                </c:pt>
                <c:pt idx="194">
                  <c:v>723</c:v>
                </c:pt>
                <c:pt idx="195">
                  <c:v>724</c:v>
                </c:pt>
                <c:pt idx="196">
                  <c:v>725</c:v>
                </c:pt>
                <c:pt idx="197">
                  <c:v>726</c:v>
                </c:pt>
                <c:pt idx="198">
                  <c:v>727</c:v>
                </c:pt>
                <c:pt idx="199">
                  <c:v>728</c:v>
                </c:pt>
                <c:pt idx="200">
                  <c:v>729</c:v>
                </c:pt>
                <c:pt idx="201">
                  <c:v>730</c:v>
                </c:pt>
                <c:pt idx="202">
                  <c:v>731</c:v>
                </c:pt>
                <c:pt idx="203">
                  <c:v>732</c:v>
                </c:pt>
                <c:pt idx="204">
                  <c:v>733</c:v>
                </c:pt>
                <c:pt idx="205">
                  <c:v>734</c:v>
                </c:pt>
                <c:pt idx="206">
                  <c:v>735</c:v>
                </c:pt>
                <c:pt idx="207">
                  <c:v>736</c:v>
                </c:pt>
                <c:pt idx="208">
                  <c:v>737</c:v>
                </c:pt>
                <c:pt idx="209">
                  <c:v>738</c:v>
                </c:pt>
                <c:pt idx="210">
                  <c:v>739</c:v>
                </c:pt>
                <c:pt idx="211">
                  <c:v>740</c:v>
                </c:pt>
                <c:pt idx="212">
                  <c:v>741</c:v>
                </c:pt>
                <c:pt idx="213">
                  <c:v>742</c:v>
                </c:pt>
                <c:pt idx="214">
                  <c:v>743</c:v>
                </c:pt>
                <c:pt idx="215">
                  <c:v>744</c:v>
                </c:pt>
                <c:pt idx="216">
                  <c:v>745</c:v>
                </c:pt>
                <c:pt idx="217">
                  <c:v>746</c:v>
                </c:pt>
                <c:pt idx="218">
                  <c:v>747</c:v>
                </c:pt>
                <c:pt idx="219">
                  <c:v>748</c:v>
                </c:pt>
                <c:pt idx="220">
                  <c:v>749</c:v>
                </c:pt>
                <c:pt idx="221">
                  <c:v>750</c:v>
                </c:pt>
                <c:pt idx="222">
                  <c:v>751</c:v>
                </c:pt>
                <c:pt idx="223">
                  <c:v>752</c:v>
                </c:pt>
                <c:pt idx="224">
                  <c:v>753</c:v>
                </c:pt>
                <c:pt idx="225">
                  <c:v>754</c:v>
                </c:pt>
                <c:pt idx="226">
                  <c:v>755</c:v>
                </c:pt>
                <c:pt idx="227">
                  <c:v>756</c:v>
                </c:pt>
                <c:pt idx="228">
                  <c:v>757</c:v>
                </c:pt>
                <c:pt idx="229">
                  <c:v>758</c:v>
                </c:pt>
                <c:pt idx="230">
                  <c:v>759</c:v>
                </c:pt>
                <c:pt idx="231">
                  <c:v>760</c:v>
                </c:pt>
                <c:pt idx="232">
                  <c:v>761</c:v>
                </c:pt>
                <c:pt idx="233">
                  <c:v>762</c:v>
                </c:pt>
                <c:pt idx="234">
                  <c:v>763</c:v>
                </c:pt>
                <c:pt idx="235">
                  <c:v>764</c:v>
                </c:pt>
                <c:pt idx="236">
                  <c:v>765</c:v>
                </c:pt>
                <c:pt idx="237">
                  <c:v>766</c:v>
                </c:pt>
                <c:pt idx="238">
                  <c:v>767</c:v>
                </c:pt>
                <c:pt idx="239">
                  <c:v>768</c:v>
                </c:pt>
                <c:pt idx="240">
                  <c:v>769</c:v>
                </c:pt>
                <c:pt idx="241">
                  <c:v>770</c:v>
                </c:pt>
                <c:pt idx="242">
                  <c:v>771</c:v>
                </c:pt>
                <c:pt idx="243">
                  <c:v>772</c:v>
                </c:pt>
                <c:pt idx="244">
                  <c:v>773</c:v>
                </c:pt>
                <c:pt idx="245">
                  <c:v>774</c:v>
                </c:pt>
                <c:pt idx="246">
                  <c:v>775</c:v>
                </c:pt>
                <c:pt idx="247">
                  <c:v>776</c:v>
                </c:pt>
                <c:pt idx="248">
                  <c:v>777</c:v>
                </c:pt>
                <c:pt idx="249">
                  <c:v>778</c:v>
                </c:pt>
                <c:pt idx="250">
                  <c:v>779</c:v>
                </c:pt>
                <c:pt idx="251">
                  <c:v>780</c:v>
                </c:pt>
                <c:pt idx="252">
                  <c:v>781</c:v>
                </c:pt>
                <c:pt idx="253">
                  <c:v>782</c:v>
                </c:pt>
                <c:pt idx="254">
                  <c:v>783</c:v>
                </c:pt>
                <c:pt idx="255">
                  <c:v>784</c:v>
                </c:pt>
                <c:pt idx="256">
                  <c:v>785</c:v>
                </c:pt>
                <c:pt idx="257">
                  <c:v>786</c:v>
                </c:pt>
                <c:pt idx="258">
                  <c:v>787</c:v>
                </c:pt>
                <c:pt idx="259">
                  <c:v>788</c:v>
                </c:pt>
                <c:pt idx="260">
                  <c:v>789</c:v>
                </c:pt>
                <c:pt idx="261">
                  <c:v>790</c:v>
                </c:pt>
                <c:pt idx="262">
                  <c:v>791</c:v>
                </c:pt>
                <c:pt idx="263">
                  <c:v>792</c:v>
                </c:pt>
              </c:numCache>
            </c:numRef>
          </c:xVal>
          <c:yVal>
            <c:numRef>
              <c:f>Graph!$E$531:$E$792</c:f>
              <c:numCache>
                <c:formatCode>General</c:formatCode>
                <c:ptCount val="262"/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B0-4F12-819E-C496303CB5DD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Graph!$A$530:$A$793</c:f>
              <c:numCache>
                <c:formatCode>General</c:formatCode>
                <c:ptCount val="264"/>
                <c:pt idx="0">
                  <c:v>529</c:v>
                </c:pt>
                <c:pt idx="1">
                  <c:v>530</c:v>
                </c:pt>
                <c:pt idx="2">
                  <c:v>531</c:v>
                </c:pt>
                <c:pt idx="3">
                  <c:v>532</c:v>
                </c:pt>
                <c:pt idx="4">
                  <c:v>533</c:v>
                </c:pt>
                <c:pt idx="5">
                  <c:v>534</c:v>
                </c:pt>
                <c:pt idx="6">
                  <c:v>535</c:v>
                </c:pt>
                <c:pt idx="7">
                  <c:v>536</c:v>
                </c:pt>
                <c:pt idx="8">
                  <c:v>537</c:v>
                </c:pt>
                <c:pt idx="9">
                  <c:v>538</c:v>
                </c:pt>
                <c:pt idx="10">
                  <c:v>539</c:v>
                </c:pt>
                <c:pt idx="11">
                  <c:v>540</c:v>
                </c:pt>
                <c:pt idx="12">
                  <c:v>541</c:v>
                </c:pt>
                <c:pt idx="13">
                  <c:v>542</c:v>
                </c:pt>
                <c:pt idx="14">
                  <c:v>543</c:v>
                </c:pt>
                <c:pt idx="15">
                  <c:v>544</c:v>
                </c:pt>
                <c:pt idx="16">
                  <c:v>545</c:v>
                </c:pt>
                <c:pt idx="17">
                  <c:v>546</c:v>
                </c:pt>
                <c:pt idx="18">
                  <c:v>547</c:v>
                </c:pt>
                <c:pt idx="19">
                  <c:v>548</c:v>
                </c:pt>
                <c:pt idx="20">
                  <c:v>549</c:v>
                </c:pt>
                <c:pt idx="21">
                  <c:v>550</c:v>
                </c:pt>
                <c:pt idx="22">
                  <c:v>551</c:v>
                </c:pt>
                <c:pt idx="23">
                  <c:v>552</c:v>
                </c:pt>
                <c:pt idx="24">
                  <c:v>553</c:v>
                </c:pt>
                <c:pt idx="25">
                  <c:v>554</c:v>
                </c:pt>
                <c:pt idx="26">
                  <c:v>555</c:v>
                </c:pt>
                <c:pt idx="27">
                  <c:v>556</c:v>
                </c:pt>
                <c:pt idx="28">
                  <c:v>557</c:v>
                </c:pt>
                <c:pt idx="29">
                  <c:v>558</c:v>
                </c:pt>
                <c:pt idx="30">
                  <c:v>559</c:v>
                </c:pt>
                <c:pt idx="31">
                  <c:v>560</c:v>
                </c:pt>
                <c:pt idx="32">
                  <c:v>561</c:v>
                </c:pt>
                <c:pt idx="33">
                  <c:v>562</c:v>
                </c:pt>
                <c:pt idx="34">
                  <c:v>563</c:v>
                </c:pt>
                <c:pt idx="35">
                  <c:v>564</c:v>
                </c:pt>
                <c:pt idx="36">
                  <c:v>565</c:v>
                </c:pt>
                <c:pt idx="37">
                  <c:v>566</c:v>
                </c:pt>
                <c:pt idx="38">
                  <c:v>567</c:v>
                </c:pt>
                <c:pt idx="39">
                  <c:v>568</c:v>
                </c:pt>
                <c:pt idx="40">
                  <c:v>569</c:v>
                </c:pt>
                <c:pt idx="41">
                  <c:v>570</c:v>
                </c:pt>
                <c:pt idx="42">
                  <c:v>571</c:v>
                </c:pt>
                <c:pt idx="43">
                  <c:v>572</c:v>
                </c:pt>
                <c:pt idx="44">
                  <c:v>573</c:v>
                </c:pt>
                <c:pt idx="45">
                  <c:v>574</c:v>
                </c:pt>
                <c:pt idx="46">
                  <c:v>575</c:v>
                </c:pt>
                <c:pt idx="47">
                  <c:v>576</c:v>
                </c:pt>
                <c:pt idx="48">
                  <c:v>577</c:v>
                </c:pt>
                <c:pt idx="49">
                  <c:v>578</c:v>
                </c:pt>
                <c:pt idx="50">
                  <c:v>579</c:v>
                </c:pt>
                <c:pt idx="51">
                  <c:v>580</c:v>
                </c:pt>
                <c:pt idx="52">
                  <c:v>581</c:v>
                </c:pt>
                <c:pt idx="53">
                  <c:v>582</c:v>
                </c:pt>
                <c:pt idx="54">
                  <c:v>583</c:v>
                </c:pt>
                <c:pt idx="55">
                  <c:v>584</c:v>
                </c:pt>
                <c:pt idx="56">
                  <c:v>585</c:v>
                </c:pt>
                <c:pt idx="57">
                  <c:v>586</c:v>
                </c:pt>
                <c:pt idx="58">
                  <c:v>587</c:v>
                </c:pt>
                <c:pt idx="59">
                  <c:v>588</c:v>
                </c:pt>
                <c:pt idx="60">
                  <c:v>589</c:v>
                </c:pt>
                <c:pt idx="61">
                  <c:v>590</c:v>
                </c:pt>
                <c:pt idx="62">
                  <c:v>591</c:v>
                </c:pt>
                <c:pt idx="63">
                  <c:v>592</c:v>
                </c:pt>
                <c:pt idx="64">
                  <c:v>593</c:v>
                </c:pt>
                <c:pt idx="65">
                  <c:v>594</c:v>
                </c:pt>
                <c:pt idx="66">
                  <c:v>595</c:v>
                </c:pt>
                <c:pt idx="67">
                  <c:v>596</c:v>
                </c:pt>
                <c:pt idx="68">
                  <c:v>597</c:v>
                </c:pt>
                <c:pt idx="69">
                  <c:v>598</c:v>
                </c:pt>
                <c:pt idx="70">
                  <c:v>599</c:v>
                </c:pt>
                <c:pt idx="71">
                  <c:v>600</c:v>
                </c:pt>
                <c:pt idx="72">
                  <c:v>601</c:v>
                </c:pt>
                <c:pt idx="73">
                  <c:v>602</c:v>
                </c:pt>
                <c:pt idx="74">
                  <c:v>603</c:v>
                </c:pt>
                <c:pt idx="75">
                  <c:v>604</c:v>
                </c:pt>
                <c:pt idx="76">
                  <c:v>605</c:v>
                </c:pt>
                <c:pt idx="77">
                  <c:v>606</c:v>
                </c:pt>
                <c:pt idx="78">
                  <c:v>607</c:v>
                </c:pt>
                <c:pt idx="79">
                  <c:v>608</c:v>
                </c:pt>
                <c:pt idx="80">
                  <c:v>609</c:v>
                </c:pt>
                <c:pt idx="81">
                  <c:v>610</c:v>
                </c:pt>
                <c:pt idx="82">
                  <c:v>611</c:v>
                </c:pt>
                <c:pt idx="83">
                  <c:v>612</c:v>
                </c:pt>
                <c:pt idx="84">
                  <c:v>613</c:v>
                </c:pt>
                <c:pt idx="85">
                  <c:v>614</c:v>
                </c:pt>
                <c:pt idx="86">
                  <c:v>615</c:v>
                </c:pt>
                <c:pt idx="87">
                  <c:v>616</c:v>
                </c:pt>
                <c:pt idx="88">
                  <c:v>617</c:v>
                </c:pt>
                <c:pt idx="89">
                  <c:v>618</c:v>
                </c:pt>
                <c:pt idx="90">
                  <c:v>619</c:v>
                </c:pt>
                <c:pt idx="91">
                  <c:v>620</c:v>
                </c:pt>
                <c:pt idx="92">
                  <c:v>621</c:v>
                </c:pt>
                <c:pt idx="93">
                  <c:v>622</c:v>
                </c:pt>
                <c:pt idx="94">
                  <c:v>623</c:v>
                </c:pt>
                <c:pt idx="95">
                  <c:v>624</c:v>
                </c:pt>
                <c:pt idx="96">
                  <c:v>625</c:v>
                </c:pt>
                <c:pt idx="97">
                  <c:v>626</c:v>
                </c:pt>
                <c:pt idx="98">
                  <c:v>627</c:v>
                </c:pt>
                <c:pt idx="99">
                  <c:v>628</c:v>
                </c:pt>
                <c:pt idx="100">
                  <c:v>629</c:v>
                </c:pt>
                <c:pt idx="101">
                  <c:v>630</c:v>
                </c:pt>
                <c:pt idx="102">
                  <c:v>631</c:v>
                </c:pt>
                <c:pt idx="103">
                  <c:v>632</c:v>
                </c:pt>
                <c:pt idx="104">
                  <c:v>633</c:v>
                </c:pt>
                <c:pt idx="105">
                  <c:v>634</c:v>
                </c:pt>
                <c:pt idx="106">
                  <c:v>635</c:v>
                </c:pt>
                <c:pt idx="107">
                  <c:v>636</c:v>
                </c:pt>
                <c:pt idx="108">
                  <c:v>637</c:v>
                </c:pt>
                <c:pt idx="109">
                  <c:v>638</c:v>
                </c:pt>
                <c:pt idx="110">
                  <c:v>639</c:v>
                </c:pt>
                <c:pt idx="111">
                  <c:v>640</c:v>
                </c:pt>
                <c:pt idx="112">
                  <c:v>641</c:v>
                </c:pt>
                <c:pt idx="113">
                  <c:v>642</c:v>
                </c:pt>
                <c:pt idx="114">
                  <c:v>643</c:v>
                </c:pt>
                <c:pt idx="115">
                  <c:v>644</c:v>
                </c:pt>
                <c:pt idx="116">
                  <c:v>645</c:v>
                </c:pt>
                <c:pt idx="117">
                  <c:v>646</c:v>
                </c:pt>
                <c:pt idx="118">
                  <c:v>647</c:v>
                </c:pt>
                <c:pt idx="119">
                  <c:v>648</c:v>
                </c:pt>
                <c:pt idx="120">
                  <c:v>649</c:v>
                </c:pt>
                <c:pt idx="121">
                  <c:v>650</c:v>
                </c:pt>
                <c:pt idx="122">
                  <c:v>651</c:v>
                </c:pt>
                <c:pt idx="123">
                  <c:v>652</c:v>
                </c:pt>
                <c:pt idx="124">
                  <c:v>653</c:v>
                </c:pt>
                <c:pt idx="125">
                  <c:v>654</c:v>
                </c:pt>
                <c:pt idx="126">
                  <c:v>655</c:v>
                </c:pt>
                <c:pt idx="127">
                  <c:v>656</c:v>
                </c:pt>
                <c:pt idx="128">
                  <c:v>657</c:v>
                </c:pt>
                <c:pt idx="129">
                  <c:v>658</c:v>
                </c:pt>
                <c:pt idx="130">
                  <c:v>659</c:v>
                </c:pt>
                <c:pt idx="131">
                  <c:v>660</c:v>
                </c:pt>
                <c:pt idx="132">
                  <c:v>661</c:v>
                </c:pt>
                <c:pt idx="133">
                  <c:v>662</c:v>
                </c:pt>
                <c:pt idx="134">
                  <c:v>663</c:v>
                </c:pt>
                <c:pt idx="135">
                  <c:v>664</c:v>
                </c:pt>
                <c:pt idx="136">
                  <c:v>665</c:v>
                </c:pt>
                <c:pt idx="137">
                  <c:v>666</c:v>
                </c:pt>
                <c:pt idx="138">
                  <c:v>667</c:v>
                </c:pt>
                <c:pt idx="139">
                  <c:v>668</c:v>
                </c:pt>
                <c:pt idx="140">
                  <c:v>669</c:v>
                </c:pt>
                <c:pt idx="141">
                  <c:v>670</c:v>
                </c:pt>
                <c:pt idx="142">
                  <c:v>671</c:v>
                </c:pt>
                <c:pt idx="143">
                  <c:v>672</c:v>
                </c:pt>
                <c:pt idx="144">
                  <c:v>673</c:v>
                </c:pt>
                <c:pt idx="145">
                  <c:v>674</c:v>
                </c:pt>
                <c:pt idx="146">
                  <c:v>675</c:v>
                </c:pt>
                <c:pt idx="147">
                  <c:v>676</c:v>
                </c:pt>
                <c:pt idx="148">
                  <c:v>677</c:v>
                </c:pt>
                <c:pt idx="149">
                  <c:v>678</c:v>
                </c:pt>
                <c:pt idx="150">
                  <c:v>679</c:v>
                </c:pt>
                <c:pt idx="151">
                  <c:v>680</c:v>
                </c:pt>
                <c:pt idx="152">
                  <c:v>681</c:v>
                </c:pt>
                <c:pt idx="153">
                  <c:v>682</c:v>
                </c:pt>
                <c:pt idx="154">
                  <c:v>683</c:v>
                </c:pt>
                <c:pt idx="155">
                  <c:v>684</c:v>
                </c:pt>
                <c:pt idx="156">
                  <c:v>685</c:v>
                </c:pt>
                <c:pt idx="157">
                  <c:v>686</c:v>
                </c:pt>
                <c:pt idx="158">
                  <c:v>687</c:v>
                </c:pt>
                <c:pt idx="159">
                  <c:v>688</c:v>
                </c:pt>
                <c:pt idx="160">
                  <c:v>689</c:v>
                </c:pt>
                <c:pt idx="161">
                  <c:v>690</c:v>
                </c:pt>
                <c:pt idx="162">
                  <c:v>691</c:v>
                </c:pt>
                <c:pt idx="163">
                  <c:v>692</c:v>
                </c:pt>
                <c:pt idx="164">
                  <c:v>693</c:v>
                </c:pt>
                <c:pt idx="165">
                  <c:v>694</c:v>
                </c:pt>
                <c:pt idx="166">
                  <c:v>695</c:v>
                </c:pt>
                <c:pt idx="167">
                  <c:v>696</c:v>
                </c:pt>
                <c:pt idx="168">
                  <c:v>697</c:v>
                </c:pt>
                <c:pt idx="169">
                  <c:v>698</c:v>
                </c:pt>
                <c:pt idx="170">
                  <c:v>699</c:v>
                </c:pt>
                <c:pt idx="171">
                  <c:v>700</c:v>
                </c:pt>
                <c:pt idx="172">
                  <c:v>701</c:v>
                </c:pt>
                <c:pt idx="173">
                  <c:v>702</c:v>
                </c:pt>
                <c:pt idx="174">
                  <c:v>703</c:v>
                </c:pt>
                <c:pt idx="175">
                  <c:v>704</c:v>
                </c:pt>
                <c:pt idx="176">
                  <c:v>705</c:v>
                </c:pt>
                <c:pt idx="177">
                  <c:v>706</c:v>
                </c:pt>
                <c:pt idx="178">
                  <c:v>707</c:v>
                </c:pt>
                <c:pt idx="179">
                  <c:v>708</c:v>
                </c:pt>
                <c:pt idx="180">
                  <c:v>709</c:v>
                </c:pt>
                <c:pt idx="181">
                  <c:v>710</c:v>
                </c:pt>
                <c:pt idx="182">
                  <c:v>711</c:v>
                </c:pt>
                <c:pt idx="183">
                  <c:v>712</c:v>
                </c:pt>
                <c:pt idx="184">
                  <c:v>713</c:v>
                </c:pt>
                <c:pt idx="185">
                  <c:v>714</c:v>
                </c:pt>
                <c:pt idx="186">
                  <c:v>715</c:v>
                </c:pt>
                <c:pt idx="187">
                  <c:v>716</c:v>
                </c:pt>
                <c:pt idx="188">
                  <c:v>717</c:v>
                </c:pt>
                <c:pt idx="189">
                  <c:v>718</c:v>
                </c:pt>
                <c:pt idx="190">
                  <c:v>719</c:v>
                </c:pt>
                <c:pt idx="191">
                  <c:v>720</c:v>
                </c:pt>
                <c:pt idx="192">
                  <c:v>721</c:v>
                </c:pt>
                <c:pt idx="193">
                  <c:v>722</c:v>
                </c:pt>
                <c:pt idx="194">
                  <c:v>723</c:v>
                </c:pt>
                <c:pt idx="195">
                  <c:v>724</c:v>
                </c:pt>
                <c:pt idx="196">
                  <c:v>725</c:v>
                </c:pt>
                <c:pt idx="197">
                  <c:v>726</c:v>
                </c:pt>
                <c:pt idx="198">
                  <c:v>727</c:v>
                </c:pt>
                <c:pt idx="199">
                  <c:v>728</c:v>
                </c:pt>
                <c:pt idx="200">
                  <c:v>729</c:v>
                </c:pt>
                <c:pt idx="201">
                  <c:v>730</c:v>
                </c:pt>
                <c:pt idx="202">
                  <c:v>731</c:v>
                </c:pt>
                <c:pt idx="203">
                  <c:v>732</c:v>
                </c:pt>
                <c:pt idx="204">
                  <c:v>733</c:v>
                </c:pt>
                <c:pt idx="205">
                  <c:v>734</c:v>
                </c:pt>
                <c:pt idx="206">
                  <c:v>735</c:v>
                </c:pt>
                <c:pt idx="207">
                  <c:v>736</c:v>
                </c:pt>
                <c:pt idx="208">
                  <c:v>737</c:v>
                </c:pt>
                <c:pt idx="209">
                  <c:v>738</c:v>
                </c:pt>
                <c:pt idx="210">
                  <c:v>739</c:v>
                </c:pt>
                <c:pt idx="211">
                  <c:v>740</c:v>
                </c:pt>
                <c:pt idx="212">
                  <c:v>741</c:v>
                </c:pt>
                <c:pt idx="213">
                  <c:v>742</c:v>
                </c:pt>
                <c:pt idx="214">
                  <c:v>743</c:v>
                </c:pt>
                <c:pt idx="215">
                  <c:v>744</c:v>
                </c:pt>
                <c:pt idx="216">
                  <c:v>745</c:v>
                </c:pt>
                <c:pt idx="217">
                  <c:v>746</c:v>
                </c:pt>
                <c:pt idx="218">
                  <c:v>747</c:v>
                </c:pt>
                <c:pt idx="219">
                  <c:v>748</c:v>
                </c:pt>
                <c:pt idx="220">
                  <c:v>749</c:v>
                </c:pt>
                <c:pt idx="221">
                  <c:v>750</c:v>
                </c:pt>
                <c:pt idx="222">
                  <c:v>751</c:v>
                </c:pt>
                <c:pt idx="223">
                  <c:v>752</c:v>
                </c:pt>
                <c:pt idx="224">
                  <c:v>753</c:v>
                </c:pt>
                <c:pt idx="225">
                  <c:v>754</c:v>
                </c:pt>
                <c:pt idx="226">
                  <c:v>755</c:v>
                </c:pt>
                <c:pt idx="227">
                  <c:v>756</c:v>
                </c:pt>
                <c:pt idx="228">
                  <c:v>757</c:v>
                </c:pt>
                <c:pt idx="229">
                  <c:v>758</c:v>
                </c:pt>
                <c:pt idx="230">
                  <c:v>759</c:v>
                </c:pt>
                <c:pt idx="231">
                  <c:v>760</c:v>
                </c:pt>
                <c:pt idx="232">
                  <c:v>761</c:v>
                </c:pt>
                <c:pt idx="233">
                  <c:v>762</c:v>
                </c:pt>
                <c:pt idx="234">
                  <c:v>763</c:v>
                </c:pt>
                <c:pt idx="235">
                  <c:v>764</c:v>
                </c:pt>
                <c:pt idx="236">
                  <c:v>765</c:v>
                </c:pt>
                <c:pt idx="237">
                  <c:v>766</c:v>
                </c:pt>
                <c:pt idx="238">
                  <c:v>767</c:v>
                </c:pt>
                <c:pt idx="239">
                  <c:v>768</c:v>
                </c:pt>
                <c:pt idx="240">
                  <c:v>769</c:v>
                </c:pt>
                <c:pt idx="241">
                  <c:v>770</c:v>
                </c:pt>
                <c:pt idx="242">
                  <c:v>771</c:v>
                </c:pt>
                <c:pt idx="243">
                  <c:v>772</c:v>
                </c:pt>
                <c:pt idx="244">
                  <c:v>773</c:v>
                </c:pt>
                <c:pt idx="245">
                  <c:v>774</c:v>
                </c:pt>
                <c:pt idx="246">
                  <c:v>775</c:v>
                </c:pt>
                <c:pt idx="247">
                  <c:v>776</c:v>
                </c:pt>
                <c:pt idx="248">
                  <c:v>777</c:v>
                </c:pt>
                <c:pt idx="249">
                  <c:v>778</c:v>
                </c:pt>
                <c:pt idx="250">
                  <c:v>779</c:v>
                </c:pt>
                <c:pt idx="251">
                  <c:v>780</c:v>
                </c:pt>
                <c:pt idx="252">
                  <c:v>781</c:v>
                </c:pt>
                <c:pt idx="253">
                  <c:v>782</c:v>
                </c:pt>
                <c:pt idx="254">
                  <c:v>783</c:v>
                </c:pt>
                <c:pt idx="255">
                  <c:v>784</c:v>
                </c:pt>
                <c:pt idx="256">
                  <c:v>785</c:v>
                </c:pt>
                <c:pt idx="257">
                  <c:v>786</c:v>
                </c:pt>
                <c:pt idx="258">
                  <c:v>787</c:v>
                </c:pt>
                <c:pt idx="259">
                  <c:v>788</c:v>
                </c:pt>
                <c:pt idx="260">
                  <c:v>789</c:v>
                </c:pt>
                <c:pt idx="261">
                  <c:v>790</c:v>
                </c:pt>
                <c:pt idx="262">
                  <c:v>791</c:v>
                </c:pt>
                <c:pt idx="263">
                  <c:v>792</c:v>
                </c:pt>
              </c:numCache>
            </c:numRef>
          </c:xVal>
          <c:yVal>
            <c:numRef>
              <c:f>Graph!$G$531:$G$792</c:f>
              <c:numCache>
                <c:formatCode>General</c:formatCode>
                <c:ptCount val="26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B0-4F12-819E-C496303CB5DD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Graph!$A$530:$A$793</c:f>
              <c:numCache>
                <c:formatCode>General</c:formatCode>
                <c:ptCount val="264"/>
                <c:pt idx="0">
                  <c:v>529</c:v>
                </c:pt>
                <c:pt idx="1">
                  <c:v>530</c:v>
                </c:pt>
                <c:pt idx="2">
                  <c:v>531</c:v>
                </c:pt>
                <c:pt idx="3">
                  <c:v>532</c:v>
                </c:pt>
                <c:pt idx="4">
                  <c:v>533</c:v>
                </c:pt>
                <c:pt idx="5">
                  <c:v>534</c:v>
                </c:pt>
                <c:pt idx="6">
                  <c:v>535</c:v>
                </c:pt>
                <c:pt idx="7">
                  <c:v>536</c:v>
                </c:pt>
                <c:pt idx="8">
                  <c:v>537</c:v>
                </c:pt>
                <c:pt idx="9">
                  <c:v>538</c:v>
                </c:pt>
                <c:pt idx="10">
                  <c:v>539</c:v>
                </c:pt>
                <c:pt idx="11">
                  <c:v>540</c:v>
                </c:pt>
                <c:pt idx="12">
                  <c:v>541</c:v>
                </c:pt>
                <c:pt idx="13">
                  <c:v>542</c:v>
                </c:pt>
                <c:pt idx="14">
                  <c:v>543</c:v>
                </c:pt>
                <c:pt idx="15">
                  <c:v>544</c:v>
                </c:pt>
                <c:pt idx="16">
                  <c:v>545</c:v>
                </c:pt>
                <c:pt idx="17">
                  <c:v>546</c:v>
                </c:pt>
                <c:pt idx="18">
                  <c:v>547</c:v>
                </c:pt>
                <c:pt idx="19">
                  <c:v>548</c:v>
                </c:pt>
                <c:pt idx="20">
                  <c:v>549</c:v>
                </c:pt>
                <c:pt idx="21">
                  <c:v>550</c:v>
                </c:pt>
                <c:pt idx="22">
                  <c:v>551</c:v>
                </c:pt>
                <c:pt idx="23">
                  <c:v>552</c:v>
                </c:pt>
                <c:pt idx="24">
                  <c:v>553</c:v>
                </c:pt>
                <c:pt idx="25">
                  <c:v>554</c:v>
                </c:pt>
                <c:pt idx="26">
                  <c:v>555</c:v>
                </c:pt>
                <c:pt idx="27">
                  <c:v>556</c:v>
                </c:pt>
                <c:pt idx="28">
                  <c:v>557</c:v>
                </c:pt>
                <c:pt idx="29">
                  <c:v>558</c:v>
                </c:pt>
                <c:pt idx="30">
                  <c:v>559</c:v>
                </c:pt>
                <c:pt idx="31">
                  <c:v>560</c:v>
                </c:pt>
                <c:pt idx="32">
                  <c:v>561</c:v>
                </c:pt>
                <c:pt idx="33">
                  <c:v>562</c:v>
                </c:pt>
                <c:pt idx="34">
                  <c:v>563</c:v>
                </c:pt>
                <c:pt idx="35">
                  <c:v>564</c:v>
                </c:pt>
                <c:pt idx="36">
                  <c:v>565</c:v>
                </c:pt>
                <c:pt idx="37">
                  <c:v>566</c:v>
                </c:pt>
                <c:pt idx="38">
                  <c:v>567</c:v>
                </c:pt>
                <c:pt idx="39">
                  <c:v>568</c:v>
                </c:pt>
                <c:pt idx="40">
                  <c:v>569</c:v>
                </c:pt>
                <c:pt idx="41">
                  <c:v>570</c:v>
                </c:pt>
                <c:pt idx="42">
                  <c:v>571</c:v>
                </c:pt>
                <c:pt idx="43">
                  <c:v>572</c:v>
                </c:pt>
                <c:pt idx="44">
                  <c:v>573</c:v>
                </c:pt>
                <c:pt idx="45">
                  <c:v>574</c:v>
                </c:pt>
                <c:pt idx="46">
                  <c:v>575</c:v>
                </c:pt>
                <c:pt idx="47">
                  <c:v>576</c:v>
                </c:pt>
                <c:pt idx="48">
                  <c:v>577</c:v>
                </c:pt>
                <c:pt idx="49">
                  <c:v>578</c:v>
                </c:pt>
                <c:pt idx="50">
                  <c:v>579</c:v>
                </c:pt>
                <c:pt idx="51">
                  <c:v>580</c:v>
                </c:pt>
                <c:pt idx="52">
                  <c:v>581</c:v>
                </c:pt>
                <c:pt idx="53">
                  <c:v>582</c:v>
                </c:pt>
                <c:pt idx="54">
                  <c:v>583</c:v>
                </c:pt>
                <c:pt idx="55">
                  <c:v>584</c:v>
                </c:pt>
                <c:pt idx="56">
                  <c:v>585</c:v>
                </c:pt>
                <c:pt idx="57">
                  <c:v>586</c:v>
                </c:pt>
                <c:pt idx="58">
                  <c:v>587</c:v>
                </c:pt>
                <c:pt idx="59">
                  <c:v>588</c:v>
                </c:pt>
                <c:pt idx="60">
                  <c:v>589</c:v>
                </c:pt>
                <c:pt idx="61">
                  <c:v>590</c:v>
                </c:pt>
                <c:pt idx="62">
                  <c:v>591</c:v>
                </c:pt>
                <c:pt idx="63">
                  <c:v>592</c:v>
                </c:pt>
                <c:pt idx="64">
                  <c:v>593</c:v>
                </c:pt>
                <c:pt idx="65">
                  <c:v>594</c:v>
                </c:pt>
                <c:pt idx="66">
                  <c:v>595</c:v>
                </c:pt>
                <c:pt idx="67">
                  <c:v>596</c:v>
                </c:pt>
                <c:pt idx="68">
                  <c:v>597</c:v>
                </c:pt>
                <c:pt idx="69">
                  <c:v>598</c:v>
                </c:pt>
                <c:pt idx="70">
                  <c:v>599</c:v>
                </c:pt>
                <c:pt idx="71">
                  <c:v>600</c:v>
                </c:pt>
                <c:pt idx="72">
                  <c:v>601</c:v>
                </c:pt>
                <c:pt idx="73">
                  <c:v>602</c:v>
                </c:pt>
                <c:pt idx="74">
                  <c:v>603</c:v>
                </c:pt>
                <c:pt idx="75">
                  <c:v>604</c:v>
                </c:pt>
                <c:pt idx="76">
                  <c:v>605</c:v>
                </c:pt>
                <c:pt idx="77">
                  <c:v>606</c:v>
                </c:pt>
                <c:pt idx="78">
                  <c:v>607</c:v>
                </c:pt>
                <c:pt idx="79">
                  <c:v>608</c:v>
                </c:pt>
                <c:pt idx="80">
                  <c:v>609</c:v>
                </c:pt>
                <c:pt idx="81">
                  <c:v>610</c:v>
                </c:pt>
                <c:pt idx="82">
                  <c:v>611</c:v>
                </c:pt>
                <c:pt idx="83">
                  <c:v>612</c:v>
                </c:pt>
                <c:pt idx="84">
                  <c:v>613</c:v>
                </c:pt>
                <c:pt idx="85">
                  <c:v>614</c:v>
                </c:pt>
                <c:pt idx="86">
                  <c:v>615</c:v>
                </c:pt>
                <c:pt idx="87">
                  <c:v>616</c:v>
                </c:pt>
                <c:pt idx="88">
                  <c:v>617</c:v>
                </c:pt>
                <c:pt idx="89">
                  <c:v>618</c:v>
                </c:pt>
                <c:pt idx="90">
                  <c:v>619</c:v>
                </c:pt>
                <c:pt idx="91">
                  <c:v>620</c:v>
                </c:pt>
                <c:pt idx="92">
                  <c:v>621</c:v>
                </c:pt>
                <c:pt idx="93">
                  <c:v>622</c:v>
                </c:pt>
                <c:pt idx="94">
                  <c:v>623</c:v>
                </c:pt>
                <c:pt idx="95">
                  <c:v>624</c:v>
                </c:pt>
                <c:pt idx="96">
                  <c:v>625</c:v>
                </c:pt>
                <c:pt idx="97">
                  <c:v>626</c:v>
                </c:pt>
                <c:pt idx="98">
                  <c:v>627</c:v>
                </c:pt>
                <c:pt idx="99">
                  <c:v>628</c:v>
                </c:pt>
                <c:pt idx="100">
                  <c:v>629</c:v>
                </c:pt>
                <c:pt idx="101">
                  <c:v>630</c:v>
                </c:pt>
                <c:pt idx="102">
                  <c:v>631</c:v>
                </c:pt>
                <c:pt idx="103">
                  <c:v>632</c:v>
                </c:pt>
                <c:pt idx="104">
                  <c:v>633</c:v>
                </c:pt>
                <c:pt idx="105">
                  <c:v>634</c:v>
                </c:pt>
                <c:pt idx="106">
                  <c:v>635</c:v>
                </c:pt>
                <c:pt idx="107">
                  <c:v>636</c:v>
                </c:pt>
                <c:pt idx="108">
                  <c:v>637</c:v>
                </c:pt>
                <c:pt idx="109">
                  <c:v>638</c:v>
                </c:pt>
                <c:pt idx="110">
                  <c:v>639</c:v>
                </c:pt>
                <c:pt idx="111">
                  <c:v>640</c:v>
                </c:pt>
                <c:pt idx="112">
                  <c:v>641</c:v>
                </c:pt>
                <c:pt idx="113">
                  <c:v>642</c:v>
                </c:pt>
                <c:pt idx="114">
                  <c:v>643</c:v>
                </c:pt>
                <c:pt idx="115">
                  <c:v>644</c:v>
                </c:pt>
                <c:pt idx="116">
                  <c:v>645</c:v>
                </c:pt>
                <c:pt idx="117">
                  <c:v>646</c:v>
                </c:pt>
                <c:pt idx="118">
                  <c:v>647</c:v>
                </c:pt>
                <c:pt idx="119">
                  <c:v>648</c:v>
                </c:pt>
                <c:pt idx="120">
                  <c:v>649</c:v>
                </c:pt>
                <c:pt idx="121">
                  <c:v>650</c:v>
                </c:pt>
                <c:pt idx="122">
                  <c:v>651</c:v>
                </c:pt>
                <c:pt idx="123">
                  <c:v>652</c:v>
                </c:pt>
                <c:pt idx="124">
                  <c:v>653</c:v>
                </c:pt>
                <c:pt idx="125">
                  <c:v>654</c:v>
                </c:pt>
                <c:pt idx="126">
                  <c:v>655</c:v>
                </c:pt>
                <c:pt idx="127">
                  <c:v>656</c:v>
                </c:pt>
                <c:pt idx="128">
                  <c:v>657</c:v>
                </c:pt>
                <c:pt idx="129">
                  <c:v>658</c:v>
                </c:pt>
                <c:pt idx="130">
                  <c:v>659</c:v>
                </c:pt>
                <c:pt idx="131">
                  <c:v>660</c:v>
                </c:pt>
                <c:pt idx="132">
                  <c:v>661</c:v>
                </c:pt>
                <c:pt idx="133">
                  <c:v>662</c:v>
                </c:pt>
                <c:pt idx="134">
                  <c:v>663</c:v>
                </c:pt>
                <c:pt idx="135">
                  <c:v>664</c:v>
                </c:pt>
                <c:pt idx="136">
                  <c:v>665</c:v>
                </c:pt>
                <c:pt idx="137">
                  <c:v>666</c:v>
                </c:pt>
                <c:pt idx="138">
                  <c:v>667</c:v>
                </c:pt>
                <c:pt idx="139">
                  <c:v>668</c:v>
                </c:pt>
                <c:pt idx="140">
                  <c:v>669</c:v>
                </c:pt>
                <c:pt idx="141">
                  <c:v>670</c:v>
                </c:pt>
                <c:pt idx="142">
                  <c:v>671</c:v>
                </c:pt>
                <c:pt idx="143">
                  <c:v>672</c:v>
                </c:pt>
                <c:pt idx="144">
                  <c:v>673</c:v>
                </c:pt>
                <c:pt idx="145">
                  <c:v>674</c:v>
                </c:pt>
                <c:pt idx="146">
                  <c:v>675</c:v>
                </c:pt>
                <c:pt idx="147">
                  <c:v>676</c:v>
                </c:pt>
                <c:pt idx="148">
                  <c:v>677</c:v>
                </c:pt>
                <c:pt idx="149">
                  <c:v>678</c:v>
                </c:pt>
                <c:pt idx="150">
                  <c:v>679</c:v>
                </c:pt>
                <c:pt idx="151">
                  <c:v>680</c:v>
                </c:pt>
                <c:pt idx="152">
                  <c:v>681</c:v>
                </c:pt>
                <c:pt idx="153">
                  <c:v>682</c:v>
                </c:pt>
                <c:pt idx="154">
                  <c:v>683</c:v>
                </c:pt>
                <c:pt idx="155">
                  <c:v>684</c:v>
                </c:pt>
                <c:pt idx="156">
                  <c:v>685</c:v>
                </c:pt>
                <c:pt idx="157">
                  <c:v>686</c:v>
                </c:pt>
                <c:pt idx="158">
                  <c:v>687</c:v>
                </c:pt>
                <c:pt idx="159">
                  <c:v>688</c:v>
                </c:pt>
                <c:pt idx="160">
                  <c:v>689</c:v>
                </c:pt>
                <c:pt idx="161">
                  <c:v>690</c:v>
                </c:pt>
                <c:pt idx="162">
                  <c:v>691</c:v>
                </c:pt>
                <c:pt idx="163">
                  <c:v>692</c:v>
                </c:pt>
                <c:pt idx="164">
                  <c:v>693</c:v>
                </c:pt>
                <c:pt idx="165">
                  <c:v>694</c:v>
                </c:pt>
                <c:pt idx="166">
                  <c:v>695</c:v>
                </c:pt>
                <c:pt idx="167">
                  <c:v>696</c:v>
                </c:pt>
                <c:pt idx="168">
                  <c:v>697</c:v>
                </c:pt>
                <c:pt idx="169">
                  <c:v>698</c:v>
                </c:pt>
                <c:pt idx="170">
                  <c:v>699</c:v>
                </c:pt>
                <c:pt idx="171">
                  <c:v>700</c:v>
                </c:pt>
                <c:pt idx="172">
                  <c:v>701</c:v>
                </c:pt>
                <c:pt idx="173">
                  <c:v>702</c:v>
                </c:pt>
                <c:pt idx="174">
                  <c:v>703</c:v>
                </c:pt>
                <c:pt idx="175">
                  <c:v>704</c:v>
                </c:pt>
                <c:pt idx="176">
                  <c:v>705</c:v>
                </c:pt>
                <c:pt idx="177">
                  <c:v>706</c:v>
                </c:pt>
                <c:pt idx="178">
                  <c:v>707</c:v>
                </c:pt>
                <c:pt idx="179">
                  <c:v>708</c:v>
                </c:pt>
                <c:pt idx="180">
                  <c:v>709</c:v>
                </c:pt>
                <c:pt idx="181">
                  <c:v>710</c:v>
                </c:pt>
                <c:pt idx="182">
                  <c:v>711</c:v>
                </c:pt>
                <c:pt idx="183">
                  <c:v>712</c:v>
                </c:pt>
                <c:pt idx="184">
                  <c:v>713</c:v>
                </c:pt>
                <c:pt idx="185">
                  <c:v>714</c:v>
                </c:pt>
                <c:pt idx="186">
                  <c:v>715</c:v>
                </c:pt>
                <c:pt idx="187">
                  <c:v>716</c:v>
                </c:pt>
                <c:pt idx="188">
                  <c:v>717</c:v>
                </c:pt>
                <c:pt idx="189">
                  <c:v>718</c:v>
                </c:pt>
                <c:pt idx="190">
                  <c:v>719</c:v>
                </c:pt>
                <c:pt idx="191">
                  <c:v>720</c:v>
                </c:pt>
                <c:pt idx="192">
                  <c:v>721</c:v>
                </c:pt>
                <c:pt idx="193">
                  <c:v>722</c:v>
                </c:pt>
                <c:pt idx="194">
                  <c:v>723</c:v>
                </c:pt>
                <c:pt idx="195">
                  <c:v>724</c:v>
                </c:pt>
                <c:pt idx="196">
                  <c:v>725</c:v>
                </c:pt>
                <c:pt idx="197">
                  <c:v>726</c:v>
                </c:pt>
                <c:pt idx="198">
                  <c:v>727</c:v>
                </c:pt>
                <c:pt idx="199">
                  <c:v>728</c:v>
                </c:pt>
                <c:pt idx="200">
                  <c:v>729</c:v>
                </c:pt>
                <c:pt idx="201">
                  <c:v>730</c:v>
                </c:pt>
                <c:pt idx="202">
                  <c:v>731</c:v>
                </c:pt>
                <c:pt idx="203">
                  <c:v>732</c:v>
                </c:pt>
                <c:pt idx="204">
                  <c:v>733</c:v>
                </c:pt>
                <c:pt idx="205">
                  <c:v>734</c:v>
                </c:pt>
                <c:pt idx="206">
                  <c:v>735</c:v>
                </c:pt>
                <c:pt idx="207">
                  <c:v>736</c:v>
                </c:pt>
                <c:pt idx="208">
                  <c:v>737</c:v>
                </c:pt>
                <c:pt idx="209">
                  <c:v>738</c:v>
                </c:pt>
                <c:pt idx="210">
                  <c:v>739</c:v>
                </c:pt>
                <c:pt idx="211">
                  <c:v>740</c:v>
                </c:pt>
                <c:pt idx="212">
                  <c:v>741</c:v>
                </c:pt>
                <c:pt idx="213">
                  <c:v>742</c:v>
                </c:pt>
                <c:pt idx="214">
                  <c:v>743</c:v>
                </c:pt>
                <c:pt idx="215">
                  <c:v>744</c:v>
                </c:pt>
                <c:pt idx="216">
                  <c:v>745</c:v>
                </c:pt>
                <c:pt idx="217">
                  <c:v>746</c:v>
                </c:pt>
                <c:pt idx="218">
                  <c:v>747</c:v>
                </c:pt>
                <c:pt idx="219">
                  <c:v>748</c:v>
                </c:pt>
                <c:pt idx="220">
                  <c:v>749</c:v>
                </c:pt>
                <c:pt idx="221">
                  <c:v>750</c:v>
                </c:pt>
                <c:pt idx="222">
                  <c:v>751</c:v>
                </c:pt>
                <c:pt idx="223">
                  <c:v>752</c:v>
                </c:pt>
                <c:pt idx="224">
                  <c:v>753</c:v>
                </c:pt>
                <c:pt idx="225">
                  <c:v>754</c:v>
                </c:pt>
                <c:pt idx="226">
                  <c:v>755</c:v>
                </c:pt>
                <c:pt idx="227">
                  <c:v>756</c:v>
                </c:pt>
                <c:pt idx="228">
                  <c:v>757</c:v>
                </c:pt>
                <c:pt idx="229">
                  <c:v>758</c:v>
                </c:pt>
                <c:pt idx="230">
                  <c:v>759</c:v>
                </c:pt>
                <c:pt idx="231">
                  <c:v>760</c:v>
                </c:pt>
                <c:pt idx="232">
                  <c:v>761</c:v>
                </c:pt>
                <c:pt idx="233">
                  <c:v>762</c:v>
                </c:pt>
                <c:pt idx="234">
                  <c:v>763</c:v>
                </c:pt>
                <c:pt idx="235">
                  <c:v>764</c:v>
                </c:pt>
                <c:pt idx="236">
                  <c:v>765</c:v>
                </c:pt>
                <c:pt idx="237">
                  <c:v>766</c:v>
                </c:pt>
                <c:pt idx="238">
                  <c:v>767</c:v>
                </c:pt>
                <c:pt idx="239">
                  <c:v>768</c:v>
                </c:pt>
                <c:pt idx="240">
                  <c:v>769</c:v>
                </c:pt>
                <c:pt idx="241">
                  <c:v>770</c:v>
                </c:pt>
                <c:pt idx="242">
                  <c:v>771</c:v>
                </c:pt>
                <c:pt idx="243">
                  <c:v>772</c:v>
                </c:pt>
                <c:pt idx="244">
                  <c:v>773</c:v>
                </c:pt>
                <c:pt idx="245">
                  <c:v>774</c:v>
                </c:pt>
                <c:pt idx="246">
                  <c:v>775</c:v>
                </c:pt>
                <c:pt idx="247">
                  <c:v>776</c:v>
                </c:pt>
                <c:pt idx="248">
                  <c:v>777</c:v>
                </c:pt>
                <c:pt idx="249">
                  <c:v>778</c:v>
                </c:pt>
                <c:pt idx="250">
                  <c:v>779</c:v>
                </c:pt>
                <c:pt idx="251">
                  <c:v>780</c:v>
                </c:pt>
                <c:pt idx="252">
                  <c:v>781</c:v>
                </c:pt>
                <c:pt idx="253">
                  <c:v>782</c:v>
                </c:pt>
                <c:pt idx="254">
                  <c:v>783</c:v>
                </c:pt>
                <c:pt idx="255">
                  <c:v>784</c:v>
                </c:pt>
                <c:pt idx="256">
                  <c:v>785</c:v>
                </c:pt>
                <c:pt idx="257">
                  <c:v>786</c:v>
                </c:pt>
                <c:pt idx="258">
                  <c:v>787</c:v>
                </c:pt>
                <c:pt idx="259">
                  <c:v>788</c:v>
                </c:pt>
                <c:pt idx="260">
                  <c:v>789</c:v>
                </c:pt>
                <c:pt idx="261">
                  <c:v>790</c:v>
                </c:pt>
                <c:pt idx="262">
                  <c:v>791</c:v>
                </c:pt>
                <c:pt idx="263">
                  <c:v>792</c:v>
                </c:pt>
              </c:numCache>
            </c:numRef>
          </c:xVal>
          <c:yVal>
            <c:numRef>
              <c:f>Graph!$H$531:$H$792</c:f>
              <c:numCache>
                <c:formatCode>General</c:formatCode>
                <c:ptCount val="26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B0-4F12-819E-C496303CB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37583"/>
        <c:axId val="1557540463"/>
      </c:scatterChart>
      <c:valAx>
        <c:axId val="1557537583"/>
        <c:scaling>
          <c:orientation val="minMax"/>
          <c:max val="792"/>
          <c:min val="529"/>
        </c:scaling>
        <c:delete val="0"/>
        <c:axPos val="b"/>
        <c:numFmt formatCode="General" sourceLinked="1"/>
        <c:majorTickMark val="out"/>
        <c:minorTickMark val="none"/>
        <c:tickLblPos val="nextTo"/>
        <c:crossAx val="1557540463"/>
        <c:crosses val="autoZero"/>
        <c:crossBetween val="midCat"/>
      </c:valAx>
      <c:valAx>
        <c:axId val="15575404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75375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Graph!$A$795:$A$1041</c:f>
              <c:numCache>
                <c:formatCode>General</c:formatCode>
                <c:ptCount val="247"/>
                <c:pt idx="0">
                  <c:v>794</c:v>
                </c:pt>
                <c:pt idx="1">
                  <c:v>795</c:v>
                </c:pt>
                <c:pt idx="2">
                  <c:v>796</c:v>
                </c:pt>
                <c:pt idx="3">
                  <c:v>797</c:v>
                </c:pt>
                <c:pt idx="4">
                  <c:v>798</c:v>
                </c:pt>
                <c:pt idx="5">
                  <c:v>799</c:v>
                </c:pt>
                <c:pt idx="6">
                  <c:v>800</c:v>
                </c:pt>
                <c:pt idx="7">
                  <c:v>801</c:v>
                </c:pt>
                <c:pt idx="8">
                  <c:v>802</c:v>
                </c:pt>
                <c:pt idx="9">
                  <c:v>803</c:v>
                </c:pt>
                <c:pt idx="10">
                  <c:v>804</c:v>
                </c:pt>
                <c:pt idx="11">
                  <c:v>805</c:v>
                </c:pt>
                <c:pt idx="12">
                  <c:v>806</c:v>
                </c:pt>
                <c:pt idx="13">
                  <c:v>807</c:v>
                </c:pt>
                <c:pt idx="14">
                  <c:v>808</c:v>
                </c:pt>
                <c:pt idx="15">
                  <c:v>809</c:v>
                </c:pt>
                <c:pt idx="16">
                  <c:v>810</c:v>
                </c:pt>
                <c:pt idx="17">
                  <c:v>811</c:v>
                </c:pt>
                <c:pt idx="18">
                  <c:v>812</c:v>
                </c:pt>
                <c:pt idx="19">
                  <c:v>813</c:v>
                </c:pt>
                <c:pt idx="20">
                  <c:v>814</c:v>
                </c:pt>
                <c:pt idx="21">
                  <c:v>815</c:v>
                </c:pt>
                <c:pt idx="22">
                  <c:v>816</c:v>
                </c:pt>
                <c:pt idx="23">
                  <c:v>817</c:v>
                </c:pt>
                <c:pt idx="24">
                  <c:v>818</c:v>
                </c:pt>
                <c:pt idx="25">
                  <c:v>819</c:v>
                </c:pt>
                <c:pt idx="26">
                  <c:v>820</c:v>
                </c:pt>
                <c:pt idx="27">
                  <c:v>821</c:v>
                </c:pt>
                <c:pt idx="28">
                  <c:v>822</c:v>
                </c:pt>
                <c:pt idx="29">
                  <c:v>823</c:v>
                </c:pt>
                <c:pt idx="30">
                  <c:v>824</c:v>
                </c:pt>
                <c:pt idx="31">
                  <c:v>825</c:v>
                </c:pt>
                <c:pt idx="32">
                  <c:v>826</c:v>
                </c:pt>
                <c:pt idx="33">
                  <c:v>827</c:v>
                </c:pt>
                <c:pt idx="34">
                  <c:v>828</c:v>
                </c:pt>
                <c:pt idx="35">
                  <c:v>829</c:v>
                </c:pt>
                <c:pt idx="36">
                  <c:v>830</c:v>
                </c:pt>
                <c:pt idx="37">
                  <c:v>831</c:v>
                </c:pt>
                <c:pt idx="38">
                  <c:v>832</c:v>
                </c:pt>
                <c:pt idx="39">
                  <c:v>833</c:v>
                </c:pt>
                <c:pt idx="40">
                  <c:v>834</c:v>
                </c:pt>
                <c:pt idx="41">
                  <c:v>835</c:v>
                </c:pt>
                <c:pt idx="42">
                  <c:v>836</c:v>
                </c:pt>
                <c:pt idx="43">
                  <c:v>837</c:v>
                </c:pt>
                <c:pt idx="44">
                  <c:v>838</c:v>
                </c:pt>
                <c:pt idx="45">
                  <c:v>839</c:v>
                </c:pt>
                <c:pt idx="46">
                  <c:v>840</c:v>
                </c:pt>
                <c:pt idx="47">
                  <c:v>841</c:v>
                </c:pt>
                <c:pt idx="48">
                  <c:v>842</c:v>
                </c:pt>
                <c:pt idx="49">
                  <c:v>843</c:v>
                </c:pt>
                <c:pt idx="50">
                  <c:v>844</c:v>
                </c:pt>
                <c:pt idx="51">
                  <c:v>845</c:v>
                </c:pt>
                <c:pt idx="52">
                  <c:v>846</c:v>
                </c:pt>
                <c:pt idx="53">
                  <c:v>847</c:v>
                </c:pt>
                <c:pt idx="54">
                  <c:v>848</c:v>
                </c:pt>
                <c:pt idx="55">
                  <c:v>849</c:v>
                </c:pt>
                <c:pt idx="56">
                  <c:v>850</c:v>
                </c:pt>
                <c:pt idx="57">
                  <c:v>851</c:v>
                </c:pt>
                <c:pt idx="58">
                  <c:v>852</c:v>
                </c:pt>
                <c:pt idx="59">
                  <c:v>853</c:v>
                </c:pt>
                <c:pt idx="60">
                  <c:v>854</c:v>
                </c:pt>
                <c:pt idx="61">
                  <c:v>855</c:v>
                </c:pt>
                <c:pt idx="62">
                  <c:v>856</c:v>
                </c:pt>
                <c:pt idx="63">
                  <c:v>857</c:v>
                </c:pt>
                <c:pt idx="64">
                  <c:v>858</c:v>
                </c:pt>
                <c:pt idx="65">
                  <c:v>859</c:v>
                </c:pt>
                <c:pt idx="66">
                  <c:v>860</c:v>
                </c:pt>
                <c:pt idx="67">
                  <c:v>861</c:v>
                </c:pt>
                <c:pt idx="68">
                  <c:v>862</c:v>
                </c:pt>
                <c:pt idx="69">
                  <c:v>863</c:v>
                </c:pt>
                <c:pt idx="70">
                  <c:v>864</c:v>
                </c:pt>
                <c:pt idx="71">
                  <c:v>865</c:v>
                </c:pt>
                <c:pt idx="72">
                  <c:v>866</c:v>
                </c:pt>
                <c:pt idx="73">
                  <c:v>867</c:v>
                </c:pt>
                <c:pt idx="74">
                  <c:v>868</c:v>
                </c:pt>
                <c:pt idx="75">
                  <c:v>869</c:v>
                </c:pt>
                <c:pt idx="76">
                  <c:v>870</c:v>
                </c:pt>
                <c:pt idx="77">
                  <c:v>871</c:v>
                </c:pt>
                <c:pt idx="78">
                  <c:v>872</c:v>
                </c:pt>
                <c:pt idx="79">
                  <c:v>873</c:v>
                </c:pt>
                <c:pt idx="80">
                  <c:v>874</c:v>
                </c:pt>
                <c:pt idx="81">
                  <c:v>875</c:v>
                </c:pt>
                <c:pt idx="82">
                  <c:v>876</c:v>
                </c:pt>
                <c:pt idx="83">
                  <c:v>877</c:v>
                </c:pt>
                <c:pt idx="84">
                  <c:v>878</c:v>
                </c:pt>
                <c:pt idx="85">
                  <c:v>879</c:v>
                </c:pt>
                <c:pt idx="86">
                  <c:v>880</c:v>
                </c:pt>
                <c:pt idx="87">
                  <c:v>881</c:v>
                </c:pt>
                <c:pt idx="88">
                  <c:v>882</c:v>
                </c:pt>
                <c:pt idx="89">
                  <c:v>883</c:v>
                </c:pt>
                <c:pt idx="90">
                  <c:v>884</c:v>
                </c:pt>
                <c:pt idx="91">
                  <c:v>885</c:v>
                </c:pt>
                <c:pt idx="92">
                  <c:v>886</c:v>
                </c:pt>
                <c:pt idx="93">
                  <c:v>887</c:v>
                </c:pt>
                <c:pt idx="94">
                  <c:v>888</c:v>
                </c:pt>
                <c:pt idx="95">
                  <c:v>889</c:v>
                </c:pt>
                <c:pt idx="96">
                  <c:v>890</c:v>
                </c:pt>
                <c:pt idx="97">
                  <c:v>891</c:v>
                </c:pt>
                <c:pt idx="98">
                  <c:v>892</c:v>
                </c:pt>
                <c:pt idx="99">
                  <c:v>893</c:v>
                </c:pt>
                <c:pt idx="100">
                  <c:v>894</c:v>
                </c:pt>
                <c:pt idx="101">
                  <c:v>895</c:v>
                </c:pt>
                <c:pt idx="102">
                  <c:v>896</c:v>
                </c:pt>
                <c:pt idx="103">
                  <c:v>897</c:v>
                </c:pt>
                <c:pt idx="104">
                  <c:v>898</c:v>
                </c:pt>
                <c:pt idx="105">
                  <c:v>899</c:v>
                </c:pt>
                <c:pt idx="106">
                  <c:v>900</c:v>
                </c:pt>
                <c:pt idx="107">
                  <c:v>901</c:v>
                </c:pt>
                <c:pt idx="108">
                  <c:v>902</c:v>
                </c:pt>
                <c:pt idx="109">
                  <c:v>903</c:v>
                </c:pt>
                <c:pt idx="110">
                  <c:v>904</c:v>
                </c:pt>
                <c:pt idx="111">
                  <c:v>905</c:v>
                </c:pt>
                <c:pt idx="112">
                  <c:v>906</c:v>
                </c:pt>
                <c:pt idx="113">
                  <c:v>907</c:v>
                </c:pt>
                <c:pt idx="114">
                  <c:v>908</c:v>
                </c:pt>
                <c:pt idx="115">
                  <c:v>909</c:v>
                </c:pt>
                <c:pt idx="116">
                  <c:v>910</c:v>
                </c:pt>
                <c:pt idx="117">
                  <c:v>911</c:v>
                </c:pt>
                <c:pt idx="118">
                  <c:v>912</c:v>
                </c:pt>
                <c:pt idx="119">
                  <c:v>913</c:v>
                </c:pt>
                <c:pt idx="120">
                  <c:v>914</c:v>
                </c:pt>
                <c:pt idx="121">
                  <c:v>915</c:v>
                </c:pt>
                <c:pt idx="122">
                  <c:v>916</c:v>
                </c:pt>
                <c:pt idx="123">
                  <c:v>917</c:v>
                </c:pt>
                <c:pt idx="124">
                  <c:v>918</c:v>
                </c:pt>
                <c:pt idx="125">
                  <c:v>919</c:v>
                </c:pt>
                <c:pt idx="126">
                  <c:v>920</c:v>
                </c:pt>
                <c:pt idx="127">
                  <c:v>921</c:v>
                </c:pt>
                <c:pt idx="128">
                  <c:v>922</c:v>
                </c:pt>
                <c:pt idx="129">
                  <c:v>923</c:v>
                </c:pt>
                <c:pt idx="130">
                  <c:v>924</c:v>
                </c:pt>
                <c:pt idx="131">
                  <c:v>925</c:v>
                </c:pt>
                <c:pt idx="132">
                  <c:v>926</c:v>
                </c:pt>
                <c:pt idx="133">
                  <c:v>927</c:v>
                </c:pt>
                <c:pt idx="134">
                  <c:v>928</c:v>
                </c:pt>
                <c:pt idx="135">
                  <c:v>929</c:v>
                </c:pt>
                <c:pt idx="136">
                  <c:v>930</c:v>
                </c:pt>
                <c:pt idx="137">
                  <c:v>931</c:v>
                </c:pt>
                <c:pt idx="138">
                  <c:v>932</c:v>
                </c:pt>
                <c:pt idx="139">
                  <c:v>933</c:v>
                </c:pt>
                <c:pt idx="140">
                  <c:v>934</c:v>
                </c:pt>
                <c:pt idx="141">
                  <c:v>935</c:v>
                </c:pt>
                <c:pt idx="142">
                  <c:v>936</c:v>
                </c:pt>
                <c:pt idx="143">
                  <c:v>937</c:v>
                </c:pt>
                <c:pt idx="144">
                  <c:v>938</c:v>
                </c:pt>
                <c:pt idx="145">
                  <c:v>939</c:v>
                </c:pt>
                <c:pt idx="146">
                  <c:v>940</c:v>
                </c:pt>
                <c:pt idx="147">
                  <c:v>941</c:v>
                </c:pt>
                <c:pt idx="148">
                  <c:v>942</c:v>
                </c:pt>
                <c:pt idx="149">
                  <c:v>943</c:v>
                </c:pt>
                <c:pt idx="150">
                  <c:v>944</c:v>
                </c:pt>
                <c:pt idx="151">
                  <c:v>945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952</c:v>
                </c:pt>
                <c:pt idx="159">
                  <c:v>953</c:v>
                </c:pt>
                <c:pt idx="160">
                  <c:v>954</c:v>
                </c:pt>
                <c:pt idx="161">
                  <c:v>955</c:v>
                </c:pt>
                <c:pt idx="162">
                  <c:v>956</c:v>
                </c:pt>
                <c:pt idx="163">
                  <c:v>957</c:v>
                </c:pt>
                <c:pt idx="164">
                  <c:v>958</c:v>
                </c:pt>
                <c:pt idx="165">
                  <c:v>959</c:v>
                </c:pt>
                <c:pt idx="166">
                  <c:v>960</c:v>
                </c:pt>
                <c:pt idx="167">
                  <c:v>961</c:v>
                </c:pt>
                <c:pt idx="168">
                  <c:v>962</c:v>
                </c:pt>
                <c:pt idx="169">
                  <c:v>963</c:v>
                </c:pt>
                <c:pt idx="170">
                  <c:v>964</c:v>
                </c:pt>
                <c:pt idx="171">
                  <c:v>965</c:v>
                </c:pt>
                <c:pt idx="172">
                  <c:v>966</c:v>
                </c:pt>
                <c:pt idx="173">
                  <c:v>967</c:v>
                </c:pt>
                <c:pt idx="174">
                  <c:v>968</c:v>
                </c:pt>
                <c:pt idx="175">
                  <c:v>969</c:v>
                </c:pt>
                <c:pt idx="176">
                  <c:v>970</c:v>
                </c:pt>
                <c:pt idx="177">
                  <c:v>971</c:v>
                </c:pt>
                <c:pt idx="178">
                  <c:v>972</c:v>
                </c:pt>
                <c:pt idx="179">
                  <c:v>973</c:v>
                </c:pt>
                <c:pt idx="180">
                  <c:v>974</c:v>
                </c:pt>
                <c:pt idx="181">
                  <c:v>975</c:v>
                </c:pt>
                <c:pt idx="182">
                  <c:v>976</c:v>
                </c:pt>
                <c:pt idx="183">
                  <c:v>977</c:v>
                </c:pt>
                <c:pt idx="184">
                  <c:v>978</c:v>
                </c:pt>
                <c:pt idx="185">
                  <c:v>979</c:v>
                </c:pt>
                <c:pt idx="186">
                  <c:v>980</c:v>
                </c:pt>
                <c:pt idx="187">
                  <c:v>981</c:v>
                </c:pt>
                <c:pt idx="188">
                  <c:v>982</c:v>
                </c:pt>
                <c:pt idx="189">
                  <c:v>983</c:v>
                </c:pt>
                <c:pt idx="190">
                  <c:v>984</c:v>
                </c:pt>
                <c:pt idx="191">
                  <c:v>985</c:v>
                </c:pt>
                <c:pt idx="192">
                  <c:v>986</c:v>
                </c:pt>
                <c:pt idx="193">
                  <c:v>987</c:v>
                </c:pt>
                <c:pt idx="194">
                  <c:v>988</c:v>
                </c:pt>
                <c:pt idx="195">
                  <c:v>989</c:v>
                </c:pt>
                <c:pt idx="196">
                  <c:v>990</c:v>
                </c:pt>
                <c:pt idx="197">
                  <c:v>991</c:v>
                </c:pt>
                <c:pt idx="198">
                  <c:v>992</c:v>
                </c:pt>
                <c:pt idx="199">
                  <c:v>993</c:v>
                </c:pt>
                <c:pt idx="200">
                  <c:v>994</c:v>
                </c:pt>
                <c:pt idx="201">
                  <c:v>995</c:v>
                </c:pt>
                <c:pt idx="202">
                  <c:v>996</c:v>
                </c:pt>
                <c:pt idx="203">
                  <c:v>997</c:v>
                </c:pt>
                <c:pt idx="204">
                  <c:v>998</c:v>
                </c:pt>
                <c:pt idx="205">
                  <c:v>999</c:v>
                </c:pt>
                <c:pt idx="206">
                  <c:v>1000</c:v>
                </c:pt>
                <c:pt idx="207">
                  <c:v>1001</c:v>
                </c:pt>
                <c:pt idx="208">
                  <c:v>1002</c:v>
                </c:pt>
                <c:pt idx="209">
                  <c:v>1003</c:v>
                </c:pt>
                <c:pt idx="210">
                  <c:v>1004</c:v>
                </c:pt>
                <c:pt idx="211">
                  <c:v>1005</c:v>
                </c:pt>
                <c:pt idx="212">
                  <c:v>1006</c:v>
                </c:pt>
                <c:pt idx="213">
                  <c:v>1007</c:v>
                </c:pt>
                <c:pt idx="214">
                  <c:v>1008</c:v>
                </c:pt>
                <c:pt idx="215">
                  <c:v>1009</c:v>
                </c:pt>
                <c:pt idx="216">
                  <c:v>1010</c:v>
                </c:pt>
                <c:pt idx="217">
                  <c:v>1011</c:v>
                </c:pt>
                <c:pt idx="218">
                  <c:v>1012</c:v>
                </c:pt>
                <c:pt idx="219">
                  <c:v>1013</c:v>
                </c:pt>
                <c:pt idx="220">
                  <c:v>1014</c:v>
                </c:pt>
                <c:pt idx="221">
                  <c:v>1015</c:v>
                </c:pt>
                <c:pt idx="222">
                  <c:v>1016</c:v>
                </c:pt>
                <c:pt idx="223">
                  <c:v>1017</c:v>
                </c:pt>
                <c:pt idx="224">
                  <c:v>1018</c:v>
                </c:pt>
                <c:pt idx="225">
                  <c:v>1019</c:v>
                </c:pt>
                <c:pt idx="226">
                  <c:v>1020</c:v>
                </c:pt>
                <c:pt idx="227">
                  <c:v>1021</c:v>
                </c:pt>
                <c:pt idx="228">
                  <c:v>1022</c:v>
                </c:pt>
                <c:pt idx="229">
                  <c:v>1023</c:v>
                </c:pt>
                <c:pt idx="230">
                  <c:v>1024</c:v>
                </c:pt>
                <c:pt idx="231">
                  <c:v>1025</c:v>
                </c:pt>
                <c:pt idx="232">
                  <c:v>1026</c:v>
                </c:pt>
                <c:pt idx="233">
                  <c:v>1027</c:v>
                </c:pt>
                <c:pt idx="234">
                  <c:v>1028</c:v>
                </c:pt>
                <c:pt idx="235">
                  <c:v>1029</c:v>
                </c:pt>
                <c:pt idx="236">
                  <c:v>1030</c:v>
                </c:pt>
                <c:pt idx="237">
                  <c:v>1031</c:v>
                </c:pt>
                <c:pt idx="238">
                  <c:v>1032</c:v>
                </c:pt>
                <c:pt idx="239">
                  <c:v>1033</c:v>
                </c:pt>
                <c:pt idx="240">
                  <c:v>1034</c:v>
                </c:pt>
                <c:pt idx="241">
                  <c:v>1035</c:v>
                </c:pt>
                <c:pt idx="242">
                  <c:v>1036</c:v>
                </c:pt>
                <c:pt idx="243">
                  <c:v>1037</c:v>
                </c:pt>
                <c:pt idx="244">
                  <c:v>1038</c:v>
                </c:pt>
                <c:pt idx="245">
                  <c:v>1039</c:v>
                </c:pt>
                <c:pt idx="246">
                  <c:v>1040</c:v>
                </c:pt>
              </c:numCache>
            </c:numRef>
          </c:xVal>
          <c:yVal>
            <c:numRef>
              <c:f>Graph!$D$796:$D$1040</c:f>
              <c:numCache>
                <c:formatCode>General</c:formatCode>
                <c:ptCount val="245"/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9C-4444-91D6-A3B739F677E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Graph!$A$795:$A$1041</c:f>
              <c:numCache>
                <c:formatCode>General</c:formatCode>
                <c:ptCount val="247"/>
                <c:pt idx="0">
                  <c:v>794</c:v>
                </c:pt>
                <c:pt idx="1">
                  <c:v>795</c:v>
                </c:pt>
                <c:pt idx="2">
                  <c:v>796</c:v>
                </c:pt>
                <c:pt idx="3">
                  <c:v>797</c:v>
                </c:pt>
                <c:pt idx="4">
                  <c:v>798</c:v>
                </c:pt>
                <c:pt idx="5">
                  <c:v>799</c:v>
                </c:pt>
                <c:pt idx="6">
                  <c:v>800</c:v>
                </c:pt>
                <c:pt idx="7">
                  <c:v>801</c:v>
                </c:pt>
                <c:pt idx="8">
                  <c:v>802</c:v>
                </c:pt>
                <c:pt idx="9">
                  <c:v>803</c:v>
                </c:pt>
                <c:pt idx="10">
                  <c:v>804</c:v>
                </c:pt>
                <c:pt idx="11">
                  <c:v>805</c:v>
                </c:pt>
                <c:pt idx="12">
                  <c:v>806</c:v>
                </c:pt>
                <c:pt idx="13">
                  <c:v>807</c:v>
                </c:pt>
                <c:pt idx="14">
                  <c:v>808</c:v>
                </c:pt>
                <c:pt idx="15">
                  <c:v>809</c:v>
                </c:pt>
                <c:pt idx="16">
                  <c:v>810</c:v>
                </c:pt>
                <c:pt idx="17">
                  <c:v>811</c:v>
                </c:pt>
                <c:pt idx="18">
                  <c:v>812</c:v>
                </c:pt>
                <c:pt idx="19">
                  <c:v>813</c:v>
                </c:pt>
                <c:pt idx="20">
                  <c:v>814</c:v>
                </c:pt>
                <c:pt idx="21">
                  <c:v>815</c:v>
                </c:pt>
                <c:pt idx="22">
                  <c:v>816</c:v>
                </c:pt>
                <c:pt idx="23">
                  <c:v>817</c:v>
                </c:pt>
                <c:pt idx="24">
                  <c:v>818</c:v>
                </c:pt>
                <c:pt idx="25">
                  <c:v>819</c:v>
                </c:pt>
                <c:pt idx="26">
                  <c:v>820</c:v>
                </c:pt>
                <c:pt idx="27">
                  <c:v>821</c:v>
                </c:pt>
                <c:pt idx="28">
                  <c:v>822</c:v>
                </c:pt>
                <c:pt idx="29">
                  <c:v>823</c:v>
                </c:pt>
                <c:pt idx="30">
                  <c:v>824</c:v>
                </c:pt>
                <c:pt idx="31">
                  <c:v>825</c:v>
                </c:pt>
                <c:pt idx="32">
                  <c:v>826</c:v>
                </c:pt>
                <c:pt idx="33">
                  <c:v>827</c:v>
                </c:pt>
                <c:pt idx="34">
                  <c:v>828</c:v>
                </c:pt>
                <c:pt idx="35">
                  <c:v>829</c:v>
                </c:pt>
                <c:pt idx="36">
                  <c:v>830</c:v>
                </c:pt>
                <c:pt idx="37">
                  <c:v>831</c:v>
                </c:pt>
                <c:pt idx="38">
                  <c:v>832</c:v>
                </c:pt>
                <c:pt idx="39">
                  <c:v>833</c:v>
                </c:pt>
                <c:pt idx="40">
                  <c:v>834</c:v>
                </c:pt>
                <c:pt idx="41">
                  <c:v>835</c:v>
                </c:pt>
                <c:pt idx="42">
                  <c:v>836</c:v>
                </c:pt>
                <c:pt idx="43">
                  <c:v>837</c:v>
                </c:pt>
                <c:pt idx="44">
                  <c:v>838</c:v>
                </c:pt>
                <c:pt idx="45">
                  <c:v>839</c:v>
                </c:pt>
                <c:pt idx="46">
                  <c:v>840</c:v>
                </c:pt>
                <c:pt idx="47">
                  <c:v>841</c:v>
                </c:pt>
                <c:pt idx="48">
                  <c:v>842</c:v>
                </c:pt>
                <c:pt idx="49">
                  <c:v>843</c:v>
                </c:pt>
                <c:pt idx="50">
                  <c:v>844</c:v>
                </c:pt>
                <c:pt idx="51">
                  <c:v>845</c:v>
                </c:pt>
                <c:pt idx="52">
                  <c:v>846</c:v>
                </c:pt>
                <c:pt idx="53">
                  <c:v>847</c:v>
                </c:pt>
                <c:pt idx="54">
                  <c:v>848</c:v>
                </c:pt>
                <c:pt idx="55">
                  <c:v>849</c:v>
                </c:pt>
                <c:pt idx="56">
                  <c:v>850</c:v>
                </c:pt>
                <c:pt idx="57">
                  <c:v>851</c:v>
                </c:pt>
                <c:pt idx="58">
                  <c:v>852</c:v>
                </c:pt>
                <c:pt idx="59">
                  <c:v>853</c:v>
                </c:pt>
                <c:pt idx="60">
                  <c:v>854</c:v>
                </c:pt>
                <c:pt idx="61">
                  <c:v>855</c:v>
                </c:pt>
                <c:pt idx="62">
                  <c:v>856</c:v>
                </c:pt>
                <c:pt idx="63">
                  <c:v>857</c:v>
                </c:pt>
                <c:pt idx="64">
                  <c:v>858</c:v>
                </c:pt>
                <c:pt idx="65">
                  <c:v>859</c:v>
                </c:pt>
                <c:pt idx="66">
                  <c:v>860</c:v>
                </c:pt>
                <c:pt idx="67">
                  <c:v>861</c:v>
                </c:pt>
                <c:pt idx="68">
                  <c:v>862</c:v>
                </c:pt>
                <c:pt idx="69">
                  <c:v>863</c:v>
                </c:pt>
                <c:pt idx="70">
                  <c:v>864</c:v>
                </c:pt>
                <c:pt idx="71">
                  <c:v>865</c:v>
                </c:pt>
                <c:pt idx="72">
                  <c:v>866</c:v>
                </c:pt>
                <c:pt idx="73">
                  <c:v>867</c:v>
                </c:pt>
                <c:pt idx="74">
                  <c:v>868</c:v>
                </c:pt>
                <c:pt idx="75">
                  <c:v>869</c:v>
                </c:pt>
                <c:pt idx="76">
                  <c:v>870</c:v>
                </c:pt>
                <c:pt idx="77">
                  <c:v>871</c:v>
                </c:pt>
                <c:pt idx="78">
                  <c:v>872</c:v>
                </c:pt>
                <c:pt idx="79">
                  <c:v>873</c:v>
                </c:pt>
                <c:pt idx="80">
                  <c:v>874</c:v>
                </c:pt>
                <c:pt idx="81">
                  <c:v>875</c:v>
                </c:pt>
                <c:pt idx="82">
                  <c:v>876</c:v>
                </c:pt>
                <c:pt idx="83">
                  <c:v>877</c:v>
                </c:pt>
                <c:pt idx="84">
                  <c:v>878</c:v>
                </c:pt>
                <c:pt idx="85">
                  <c:v>879</c:v>
                </c:pt>
                <c:pt idx="86">
                  <c:v>880</c:v>
                </c:pt>
                <c:pt idx="87">
                  <c:v>881</c:v>
                </c:pt>
                <c:pt idx="88">
                  <c:v>882</c:v>
                </c:pt>
                <c:pt idx="89">
                  <c:v>883</c:v>
                </c:pt>
                <c:pt idx="90">
                  <c:v>884</c:v>
                </c:pt>
                <c:pt idx="91">
                  <c:v>885</c:v>
                </c:pt>
                <c:pt idx="92">
                  <c:v>886</c:v>
                </c:pt>
                <c:pt idx="93">
                  <c:v>887</c:v>
                </c:pt>
                <c:pt idx="94">
                  <c:v>888</c:v>
                </c:pt>
                <c:pt idx="95">
                  <c:v>889</c:v>
                </c:pt>
                <c:pt idx="96">
                  <c:v>890</c:v>
                </c:pt>
                <c:pt idx="97">
                  <c:v>891</c:v>
                </c:pt>
                <c:pt idx="98">
                  <c:v>892</c:v>
                </c:pt>
                <c:pt idx="99">
                  <c:v>893</c:v>
                </c:pt>
                <c:pt idx="100">
                  <c:v>894</c:v>
                </c:pt>
                <c:pt idx="101">
                  <c:v>895</c:v>
                </c:pt>
                <c:pt idx="102">
                  <c:v>896</c:v>
                </c:pt>
                <c:pt idx="103">
                  <c:v>897</c:v>
                </c:pt>
                <c:pt idx="104">
                  <c:v>898</c:v>
                </c:pt>
                <c:pt idx="105">
                  <c:v>899</c:v>
                </c:pt>
                <c:pt idx="106">
                  <c:v>900</c:v>
                </c:pt>
                <c:pt idx="107">
                  <c:v>901</c:v>
                </c:pt>
                <c:pt idx="108">
                  <c:v>902</c:v>
                </c:pt>
                <c:pt idx="109">
                  <c:v>903</c:v>
                </c:pt>
                <c:pt idx="110">
                  <c:v>904</c:v>
                </c:pt>
                <c:pt idx="111">
                  <c:v>905</c:v>
                </c:pt>
                <c:pt idx="112">
                  <c:v>906</c:v>
                </c:pt>
                <c:pt idx="113">
                  <c:v>907</c:v>
                </c:pt>
                <c:pt idx="114">
                  <c:v>908</c:v>
                </c:pt>
                <c:pt idx="115">
                  <c:v>909</c:v>
                </c:pt>
                <c:pt idx="116">
                  <c:v>910</c:v>
                </c:pt>
                <c:pt idx="117">
                  <c:v>911</c:v>
                </c:pt>
                <c:pt idx="118">
                  <c:v>912</c:v>
                </c:pt>
                <c:pt idx="119">
                  <c:v>913</c:v>
                </c:pt>
                <c:pt idx="120">
                  <c:v>914</c:v>
                </c:pt>
                <c:pt idx="121">
                  <c:v>915</c:v>
                </c:pt>
                <c:pt idx="122">
                  <c:v>916</c:v>
                </c:pt>
                <c:pt idx="123">
                  <c:v>917</c:v>
                </c:pt>
                <c:pt idx="124">
                  <c:v>918</c:v>
                </c:pt>
                <c:pt idx="125">
                  <c:v>919</c:v>
                </c:pt>
                <c:pt idx="126">
                  <c:v>920</c:v>
                </c:pt>
                <c:pt idx="127">
                  <c:v>921</c:v>
                </c:pt>
                <c:pt idx="128">
                  <c:v>922</c:v>
                </c:pt>
                <c:pt idx="129">
                  <c:v>923</c:v>
                </c:pt>
                <c:pt idx="130">
                  <c:v>924</c:v>
                </c:pt>
                <c:pt idx="131">
                  <c:v>925</c:v>
                </c:pt>
                <c:pt idx="132">
                  <c:v>926</c:v>
                </c:pt>
                <c:pt idx="133">
                  <c:v>927</c:v>
                </c:pt>
                <c:pt idx="134">
                  <c:v>928</c:v>
                </c:pt>
                <c:pt idx="135">
                  <c:v>929</c:v>
                </c:pt>
                <c:pt idx="136">
                  <c:v>930</c:v>
                </c:pt>
                <c:pt idx="137">
                  <c:v>931</c:v>
                </c:pt>
                <c:pt idx="138">
                  <c:v>932</c:v>
                </c:pt>
                <c:pt idx="139">
                  <c:v>933</c:v>
                </c:pt>
                <c:pt idx="140">
                  <c:v>934</c:v>
                </c:pt>
                <c:pt idx="141">
                  <c:v>935</c:v>
                </c:pt>
                <c:pt idx="142">
                  <c:v>936</c:v>
                </c:pt>
                <c:pt idx="143">
                  <c:v>937</c:v>
                </c:pt>
                <c:pt idx="144">
                  <c:v>938</c:v>
                </c:pt>
                <c:pt idx="145">
                  <c:v>939</c:v>
                </c:pt>
                <c:pt idx="146">
                  <c:v>940</c:v>
                </c:pt>
                <c:pt idx="147">
                  <c:v>941</c:v>
                </c:pt>
                <c:pt idx="148">
                  <c:v>942</c:v>
                </c:pt>
                <c:pt idx="149">
                  <c:v>943</c:v>
                </c:pt>
                <c:pt idx="150">
                  <c:v>944</c:v>
                </c:pt>
                <c:pt idx="151">
                  <c:v>945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952</c:v>
                </c:pt>
                <c:pt idx="159">
                  <c:v>953</c:v>
                </c:pt>
                <c:pt idx="160">
                  <c:v>954</c:v>
                </c:pt>
                <c:pt idx="161">
                  <c:v>955</c:v>
                </c:pt>
                <c:pt idx="162">
                  <c:v>956</c:v>
                </c:pt>
                <c:pt idx="163">
                  <c:v>957</c:v>
                </c:pt>
                <c:pt idx="164">
                  <c:v>958</c:v>
                </c:pt>
                <c:pt idx="165">
                  <c:v>959</c:v>
                </c:pt>
                <c:pt idx="166">
                  <c:v>960</c:v>
                </c:pt>
                <c:pt idx="167">
                  <c:v>961</c:v>
                </c:pt>
                <c:pt idx="168">
                  <c:v>962</c:v>
                </c:pt>
                <c:pt idx="169">
                  <c:v>963</c:v>
                </c:pt>
                <c:pt idx="170">
                  <c:v>964</c:v>
                </c:pt>
                <c:pt idx="171">
                  <c:v>965</c:v>
                </c:pt>
                <c:pt idx="172">
                  <c:v>966</c:v>
                </c:pt>
                <c:pt idx="173">
                  <c:v>967</c:v>
                </c:pt>
                <c:pt idx="174">
                  <c:v>968</c:v>
                </c:pt>
                <c:pt idx="175">
                  <c:v>969</c:v>
                </c:pt>
                <c:pt idx="176">
                  <c:v>970</c:v>
                </c:pt>
                <c:pt idx="177">
                  <c:v>971</c:v>
                </c:pt>
                <c:pt idx="178">
                  <c:v>972</c:v>
                </c:pt>
                <c:pt idx="179">
                  <c:v>973</c:v>
                </c:pt>
                <c:pt idx="180">
                  <c:v>974</c:v>
                </c:pt>
                <c:pt idx="181">
                  <c:v>975</c:v>
                </c:pt>
                <c:pt idx="182">
                  <c:v>976</c:v>
                </c:pt>
                <c:pt idx="183">
                  <c:v>977</c:v>
                </c:pt>
                <c:pt idx="184">
                  <c:v>978</c:v>
                </c:pt>
                <c:pt idx="185">
                  <c:v>979</c:v>
                </c:pt>
                <c:pt idx="186">
                  <c:v>980</c:v>
                </c:pt>
                <c:pt idx="187">
                  <c:v>981</c:v>
                </c:pt>
                <c:pt idx="188">
                  <c:v>982</c:v>
                </c:pt>
                <c:pt idx="189">
                  <c:v>983</c:v>
                </c:pt>
                <c:pt idx="190">
                  <c:v>984</c:v>
                </c:pt>
                <c:pt idx="191">
                  <c:v>985</c:v>
                </c:pt>
                <c:pt idx="192">
                  <c:v>986</c:v>
                </c:pt>
                <c:pt idx="193">
                  <c:v>987</c:v>
                </c:pt>
                <c:pt idx="194">
                  <c:v>988</c:v>
                </c:pt>
                <c:pt idx="195">
                  <c:v>989</c:v>
                </c:pt>
                <c:pt idx="196">
                  <c:v>990</c:v>
                </c:pt>
                <c:pt idx="197">
                  <c:v>991</c:v>
                </c:pt>
                <c:pt idx="198">
                  <c:v>992</c:v>
                </c:pt>
                <c:pt idx="199">
                  <c:v>993</c:v>
                </c:pt>
                <c:pt idx="200">
                  <c:v>994</c:v>
                </c:pt>
                <c:pt idx="201">
                  <c:v>995</c:v>
                </c:pt>
                <c:pt idx="202">
                  <c:v>996</c:v>
                </c:pt>
                <c:pt idx="203">
                  <c:v>997</c:v>
                </c:pt>
                <c:pt idx="204">
                  <c:v>998</c:v>
                </c:pt>
                <c:pt idx="205">
                  <c:v>999</c:v>
                </c:pt>
                <c:pt idx="206">
                  <c:v>1000</c:v>
                </c:pt>
                <c:pt idx="207">
                  <c:v>1001</c:v>
                </c:pt>
                <c:pt idx="208">
                  <c:v>1002</c:v>
                </c:pt>
                <c:pt idx="209">
                  <c:v>1003</c:v>
                </c:pt>
                <c:pt idx="210">
                  <c:v>1004</c:v>
                </c:pt>
                <c:pt idx="211">
                  <c:v>1005</c:v>
                </c:pt>
                <c:pt idx="212">
                  <c:v>1006</c:v>
                </c:pt>
                <c:pt idx="213">
                  <c:v>1007</c:v>
                </c:pt>
                <c:pt idx="214">
                  <c:v>1008</c:v>
                </c:pt>
                <c:pt idx="215">
                  <c:v>1009</c:v>
                </c:pt>
                <c:pt idx="216">
                  <c:v>1010</c:v>
                </c:pt>
                <c:pt idx="217">
                  <c:v>1011</c:v>
                </c:pt>
                <c:pt idx="218">
                  <c:v>1012</c:v>
                </c:pt>
                <c:pt idx="219">
                  <c:v>1013</c:v>
                </c:pt>
                <c:pt idx="220">
                  <c:v>1014</c:v>
                </c:pt>
                <c:pt idx="221">
                  <c:v>1015</c:v>
                </c:pt>
                <c:pt idx="222">
                  <c:v>1016</c:v>
                </c:pt>
                <c:pt idx="223">
                  <c:v>1017</c:v>
                </c:pt>
                <c:pt idx="224">
                  <c:v>1018</c:v>
                </c:pt>
                <c:pt idx="225">
                  <c:v>1019</c:v>
                </c:pt>
                <c:pt idx="226">
                  <c:v>1020</c:v>
                </c:pt>
                <c:pt idx="227">
                  <c:v>1021</c:v>
                </c:pt>
                <c:pt idx="228">
                  <c:v>1022</c:v>
                </c:pt>
                <c:pt idx="229">
                  <c:v>1023</c:v>
                </c:pt>
                <c:pt idx="230">
                  <c:v>1024</c:v>
                </c:pt>
                <c:pt idx="231">
                  <c:v>1025</c:v>
                </c:pt>
                <c:pt idx="232">
                  <c:v>1026</c:v>
                </c:pt>
                <c:pt idx="233">
                  <c:v>1027</c:v>
                </c:pt>
                <c:pt idx="234">
                  <c:v>1028</c:v>
                </c:pt>
                <c:pt idx="235">
                  <c:v>1029</c:v>
                </c:pt>
                <c:pt idx="236">
                  <c:v>1030</c:v>
                </c:pt>
                <c:pt idx="237">
                  <c:v>1031</c:v>
                </c:pt>
                <c:pt idx="238">
                  <c:v>1032</c:v>
                </c:pt>
                <c:pt idx="239">
                  <c:v>1033</c:v>
                </c:pt>
                <c:pt idx="240">
                  <c:v>1034</c:v>
                </c:pt>
                <c:pt idx="241">
                  <c:v>1035</c:v>
                </c:pt>
                <c:pt idx="242">
                  <c:v>1036</c:v>
                </c:pt>
                <c:pt idx="243">
                  <c:v>1037</c:v>
                </c:pt>
                <c:pt idx="244">
                  <c:v>1038</c:v>
                </c:pt>
                <c:pt idx="245">
                  <c:v>1039</c:v>
                </c:pt>
                <c:pt idx="246">
                  <c:v>1040</c:v>
                </c:pt>
              </c:numCache>
            </c:numRef>
          </c:xVal>
          <c:yVal>
            <c:numRef>
              <c:f>Graph!$B$796:$B$1040</c:f>
              <c:numCache>
                <c:formatCode>General</c:formatCode>
                <c:ptCount val="245"/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9C-4444-91D6-A3B739F677E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Graph!$A$795:$A$1041</c:f>
              <c:numCache>
                <c:formatCode>General</c:formatCode>
                <c:ptCount val="247"/>
                <c:pt idx="0">
                  <c:v>794</c:v>
                </c:pt>
                <c:pt idx="1">
                  <c:v>795</c:v>
                </c:pt>
                <c:pt idx="2">
                  <c:v>796</c:v>
                </c:pt>
                <c:pt idx="3">
                  <c:v>797</c:v>
                </c:pt>
                <c:pt idx="4">
                  <c:v>798</c:v>
                </c:pt>
                <c:pt idx="5">
                  <c:v>799</c:v>
                </c:pt>
                <c:pt idx="6">
                  <c:v>800</c:v>
                </c:pt>
                <c:pt idx="7">
                  <c:v>801</c:v>
                </c:pt>
                <c:pt idx="8">
                  <c:v>802</c:v>
                </c:pt>
                <c:pt idx="9">
                  <c:v>803</c:v>
                </c:pt>
                <c:pt idx="10">
                  <c:v>804</c:v>
                </c:pt>
                <c:pt idx="11">
                  <c:v>805</c:v>
                </c:pt>
                <c:pt idx="12">
                  <c:v>806</c:v>
                </c:pt>
                <c:pt idx="13">
                  <c:v>807</c:v>
                </c:pt>
                <c:pt idx="14">
                  <c:v>808</c:v>
                </c:pt>
                <c:pt idx="15">
                  <c:v>809</c:v>
                </c:pt>
                <c:pt idx="16">
                  <c:v>810</c:v>
                </c:pt>
                <c:pt idx="17">
                  <c:v>811</c:v>
                </c:pt>
                <c:pt idx="18">
                  <c:v>812</c:v>
                </c:pt>
                <c:pt idx="19">
                  <c:v>813</c:v>
                </c:pt>
                <c:pt idx="20">
                  <c:v>814</c:v>
                </c:pt>
                <c:pt idx="21">
                  <c:v>815</c:v>
                </c:pt>
                <c:pt idx="22">
                  <c:v>816</c:v>
                </c:pt>
                <c:pt idx="23">
                  <c:v>817</c:v>
                </c:pt>
                <c:pt idx="24">
                  <c:v>818</c:v>
                </c:pt>
                <c:pt idx="25">
                  <c:v>819</c:v>
                </c:pt>
                <c:pt idx="26">
                  <c:v>820</c:v>
                </c:pt>
                <c:pt idx="27">
                  <c:v>821</c:v>
                </c:pt>
                <c:pt idx="28">
                  <c:v>822</c:v>
                </c:pt>
                <c:pt idx="29">
                  <c:v>823</c:v>
                </c:pt>
                <c:pt idx="30">
                  <c:v>824</c:v>
                </c:pt>
                <c:pt idx="31">
                  <c:v>825</c:v>
                </c:pt>
                <c:pt idx="32">
                  <c:v>826</c:v>
                </c:pt>
                <c:pt idx="33">
                  <c:v>827</c:v>
                </c:pt>
                <c:pt idx="34">
                  <c:v>828</c:v>
                </c:pt>
                <c:pt idx="35">
                  <c:v>829</c:v>
                </c:pt>
                <c:pt idx="36">
                  <c:v>830</c:v>
                </c:pt>
                <c:pt idx="37">
                  <c:v>831</c:v>
                </c:pt>
                <c:pt idx="38">
                  <c:v>832</c:v>
                </c:pt>
                <c:pt idx="39">
                  <c:v>833</c:v>
                </c:pt>
                <c:pt idx="40">
                  <c:v>834</c:v>
                </c:pt>
                <c:pt idx="41">
                  <c:v>835</c:v>
                </c:pt>
                <c:pt idx="42">
                  <c:v>836</c:v>
                </c:pt>
                <c:pt idx="43">
                  <c:v>837</c:v>
                </c:pt>
                <c:pt idx="44">
                  <c:v>838</c:v>
                </c:pt>
                <c:pt idx="45">
                  <c:v>839</c:v>
                </c:pt>
                <c:pt idx="46">
                  <c:v>840</c:v>
                </c:pt>
                <c:pt idx="47">
                  <c:v>841</c:v>
                </c:pt>
                <c:pt idx="48">
                  <c:v>842</c:v>
                </c:pt>
                <c:pt idx="49">
                  <c:v>843</c:v>
                </c:pt>
                <c:pt idx="50">
                  <c:v>844</c:v>
                </c:pt>
                <c:pt idx="51">
                  <c:v>845</c:v>
                </c:pt>
                <c:pt idx="52">
                  <c:v>846</c:v>
                </c:pt>
                <c:pt idx="53">
                  <c:v>847</c:v>
                </c:pt>
                <c:pt idx="54">
                  <c:v>848</c:v>
                </c:pt>
                <c:pt idx="55">
                  <c:v>849</c:v>
                </c:pt>
                <c:pt idx="56">
                  <c:v>850</c:v>
                </c:pt>
                <c:pt idx="57">
                  <c:v>851</c:v>
                </c:pt>
                <c:pt idx="58">
                  <c:v>852</c:v>
                </c:pt>
                <c:pt idx="59">
                  <c:v>853</c:v>
                </c:pt>
                <c:pt idx="60">
                  <c:v>854</c:v>
                </c:pt>
                <c:pt idx="61">
                  <c:v>855</c:v>
                </c:pt>
                <c:pt idx="62">
                  <c:v>856</c:v>
                </c:pt>
                <c:pt idx="63">
                  <c:v>857</c:v>
                </c:pt>
                <c:pt idx="64">
                  <c:v>858</c:v>
                </c:pt>
                <c:pt idx="65">
                  <c:v>859</c:v>
                </c:pt>
                <c:pt idx="66">
                  <c:v>860</c:v>
                </c:pt>
                <c:pt idx="67">
                  <c:v>861</c:v>
                </c:pt>
                <c:pt idx="68">
                  <c:v>862</c:v>
                </c:pt>
                <c:pt idx="69">
                  <c:v>863</c:v>
                </c:pt>
                <c:pt idx="70">
                  <c:v>864</c:v>
                </c:pt>
                <c:pt idx="71">
                  <c:v>865</c:v>
                </c:pt>
                <c:pt idx="72">
                  <c:v>866</c:v>
                </c:pt>
                <c:pt idx="73">
                  <c:v>867</c:v>
                </c:pt>
                <c:pt idx="74">
                  <c:v>868</c:v>
                </c:pt>
                <c:pt idx="75">
                  <c:v>869</c:v>
                </c:pt>
                <c:pt idx="76">
                  <c:v>870</c:v>
                </c:pt>
                <c:pt idx="77">
                  <c:v>871</c:v>
                </c:pt>
                <c:pt idx="78">
                  <c:v>872</c:v>
                </c:pt>
                <c:pt idx="79">
                  <c:v>873</c:v>
                </c:pt>
                <c:pt idx="80">
                  <c:v>874</c:v>
                </c:pt>
                <c:pt idx="81">
                  <c:v>875</c:v>
                </c:pt>
                <c:pt idx="82">
                  <c:v>876</c:v>
                </c:pt>
                <c:pt idx="83">
                  <c:v>877</c:v>
                </c:pt>
                <c:pt idx="84">
                  <c:v>878</c:v>
                </c:pt>
                <c:pt idx="85">
                  <c:v>879</c:v>
                </c:pt>
                <c:pt idx="86">
                  <c:v>880</c:v>
                </c:pt>
                <c:pt idx="87">
                  <c:v>881</c:v>
                </c:pt>
                <c:pt idx="88">
                  <c:v>882</c:v>
                </c:pt>
                <c:pt idx="89">
                  <c:v>883</c:v>
                </c:pt>
                <c:pt idx="90">
                  <c:v>884</c:v>
                </c:pt>
                <c:pt idx="91">
                  <c:v>885</c:v>
                </c:pt>
                <c:pt idx="92">
                  <c:v>886</c:v>
                </c:pt>
                <c:pt idx="93">
                  <c:v>887</c:v>
                </c:pt>
                <c:pt idx="94">
                  <c:v>888</c:v>
                </c:pt>
                <c:pt idx="95">
                  <c:v>889</c:v>
                </c:pt>
                <c:pt idx="96">
                  <c:v>890</c:v>
                </c:pt>
                <c:pt idx="97">
                  <c:v>891</c:v>
                </c:pt>
                <c:pt idx="98">
                  <c:v>892</c:v>
                </c:pt>
                <c:pt idx="99">
                  <c:v>893</c:v>
                </c:pt>
                <c:pt idx="100">
                  <c:v>894</c:v>
                </c:pt>
                <c:pt idx="101">
                  <c:v>895</c:v>
                </c:pt>
                <c:pt idx="102">
                  <c:v>896</c:v>
                </c:pt>
                <c:pt idx="103">
                  <c:v>897</c:v>
                </c:pt>
                <c:pt idx="104">
                  <c:v>898</c:v>
                </c:pt>
                <c:pt idx="105">
                  <c:v>899</c:v>
                </c:pt>
                <c:pt idx="106">
                  <c:v>900</c:v>
                </c:pt>
                <c:pt idx="107">
                  <c:v>901</c:v>
                </c:pt>
                <c:pt idx="108">
                  <c:v>902</c:v>
                </c:pt>
                <c:pt idx="109">
                  <c:v>903</c:v>
                </c:pt>
                <c:pt idx="110">
                  <c:v>904</c:v>
                </c:pt>
                <c:pt idx="111">
                  <c:v>905</c:v>
                </c:pt>
                <c:pt idx="112">
                  <c:v>906</c:v>
                </c:pt>
                <c:pt idx="113">
                  <c:v>907</c:v>
                </c:pt>
                <c:pt idx="114">
                  <c:v>908</c:v>
                </c:pt>
                <c:pt idx="115">
                  <c:v>909</c:v>
                </c:pt>
                <c:pt idx="116">
                  <c:v>910</c:v>
                </c:pt>
                <c:pt idx="117">
                  <c:v>911</c:v>
                </c:pt>
                <c:pt idx="118">
                  <c:v>912</c:v>
                </c:pt>
                <c:pt idx="119">
                  <c:v>913</c:v>
                </c:pt>
                <c:pt idx="120">
                  <c:v>914</c:v>
                </c:pt>
                <c:pt idx="121">
                  <c:v>915</c:v>
                </c:pt>
                <c:pt idx="122">
                  <c:v>916</c:v>
                </c:pt>
                <c:pt idx="123">
                  <c:v>917</c:v>
                </c:pt>
                <c:pt idx="124">
                  <c:v>918</c:v>
                </c:pt>
                <c:pt idx="125">
                  <c:v>919</c:v>
                </c:pt>
                <c:pt idx="126">
                  <c:v>920</c:v>
                </c:pt>
                <c:pt idx="127">
                  <c:v>921</c:v>
                </c:pt>
                <c:pt idx="128">
                  <c:v>922</c:v>
                </c:pt>
                <c:pt idx="129">
                  <c:v>923</c:v>
                </c:pt>
                <c:pt idx="130">
                  <c:v>924</c:v>
                </c:pt>
                <c:pt idx="131">
                  <c:v>925</c:v>
                </c:pt>
                <c:pt idx="132">
                  <c:v>926</c:v>
                </c:pt>
                <c:pt idx="133">
                  <c:v>927</c:v>
                </c:pt>
                <c:pt idx="134">
                  <c:v>928</c:v>
                </c:pt>
                <c:pt idx="135">
                  <c:v>929</c:v>
                </c:pt>
                <c:pt idx="136">
                  <c:v>930</c:v>
                </c:pt>
                <c:pt idx="137">
                  <c:v>931</c:v>
                </c:pt>
                <c:pt idx="138">
                  <c:v>932</c:v>
                </c:pt>
                <c:pt idx="139">
                  <c:v>933</c:v>
                </c:pt>
                <c:pt idx="140">
                  <c:v>934</c:v>
                </c:pt>
                <c:pt idx="141">
                  <c:v>935</c:v>
                </c:pt>
                <c:pt idx="142">
                  <c:v>936</c:v>
                </c:pt>
                <c:pt idx="143">
                  <c:v>937</c:v>
                </c:pt>
                <c:pt idx="144">
                  <c:v>938</c:v>
                </c:pt>
                <c:pt idx="145">
                  <c:v>939</c:v>
                </c:pt>
                <c:pt idx="146">
                  <c:v>940</c:v>
                </c:pt>
                <c:pt idx="147">
                  <c:v>941</c:v>
                </c:pt>
                <c:pt idx="148">
                  <c:v>942</c:v>
                </c:pt>
                <c:pt idx="149">
                  <c:v>943</c:v>
                </c:pt>
                <c:pt idx="150">
                  <c:v>944</c:v>
                </c:pt>
                <c:pt idx="151">
                  <c:v>945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952</c:v>
                </c:pt>
                <c:pt idx="159">
                  <c:v>953</c:v>
                </c:pt>
                <c:pt idx="160">
                  <c:v>954</c:v>
                </c:pt>
                <c:pt idx="161">
                  <c:v>955</c:v>
                </c:pt>
                <c:pt idx="162">
                  <c:v>956</c:v>
                </c:pt>
                <c:pt idx="163">
                  <c:v>957</c:v>
                </c:pt>
                <c:pt idx="164">
                  <c:v>958</c:v>
                </c:pt>
                <c:pt idx="165">
                  <c:v>959</c:v>
                </c:pt>
                <c:pt idx="166">
                  <c:v>960</c:v>
                </c:pt>
                <c:pt idx="167">
                  <c:v>961</c:v>
                </c:pt>
                <c:pt idx="168">
                  <c:v>962</c:v>
                </c:pt>
                <c:pt idx="169">
                  <c:v>963</c:v>
                </c:pt>
                <c:pt idx="170">
                  <c:v>964</c:v>
                </c:pt>
                <c:pt idx="171">
                  <c:v>965</c:v>
                </c:pt>
                <c:pt idx="172">
                  <c:v>966</c:v>
                </c:pt>
                <c:pt idx="173">
                  <c:v>967</c:v>
                </c:pt>
                <c:pt idx="174">
                  <c:v>968</c:v>
                </c:pt>
                <c:pt idx="175">
                  <c:v>969</c:v>
                </c:pt>
                <c:pt idx="176">
                  <c:v>970</c:v>
                </c:pt>
                <c:pt idx="177">
                  <c:v>971</c:v>
                </c:pt>
                <c:pt idx="178">
                  <c:v>972</c:v>
                </c:pt>
                <c:pt idx="179">
                  <c:v>973</c:v>
                </c:pt>
                <c:pt idx="180">
                  <c:v>974</c:v>
                </c:pt>
                <c:pt idx="181">
                  <c:v>975</c:v>
                </c:pt>
                <c:pt idx="182">
                  <c:v>976</c:v>
                </c:pt>
                <c:pt idx="183">
                  <c:v>977</c:v>
                </c:pt>
                <c:pt idx="184">
                  <c:v>978</c:v>
                </c:pt>
                <c:pt idx="185">
                  <c:v>979</c:v>
                </c:pt>
                <c:pt idx="186">
                  <c:v>980</c:v>
                </c:pt>
                <c:pt idx="187">
                  <c:v>981</c:v>
                </c:pt>
                <c:pt idx="188">
                  <c:v>982</c:v>
                </c:pt>
                <c:pt idx="189">
                  <c:v>983</c:v>
                </c:pt>
                <c:pt idx="190">
                  <c:v>984</c:v>
                </c:pt>
                <c:pt idx="191">
                  <c:v>985</c:v>
                </c:pt>
                <c:pt idx="192">
                  <c:v>986</c:v>
                </c:pt>
                <c:pt idx="193">
                  <c:v>987</c:v>
                </c:pt>
                <c:pt idx="194">
                  <c:v>988</c:v>
                </c:pt>
                <c:pt idx="195">
                  <c:v>989</c:v>
                </c:pt>
                <c:pt idx="196">
                  <c:v>990</c:v>
                </c:pt>
                <c:pt idx="197">
                  <c:v>991</c:v>
                </c:pt>
                <c:pt idx="198">
                  <c:v>992</c:v>
                </c:pt>
                <c:pt idx="199">
                  <c:v>993</c:v>
                </c:pt>
                <c:pt idx="200">
                  <c:v>994</c:v>
                </c:pt>
                <c:pt idx="201">
                  <c:v>995</c:v>
                </c:pt>
                <c:pt idx="202">
                  <c:v>996</c:v>
                </c:pt>
                <c:pt idx="203">
                  <c:v>997</c:v>
                </c:pt>
                <c:pt idx="204">
                  <c:v>998</c:v>
                </c:pt>
                <c:pt idx="205">
                  <c:v>999</c:v>
                </c:pt>
                <c:pt idx="206">
                  <c:v>1000</c:v>
                </c:pt>
                <c:pt idx="207">
                  <c:v>1001</c:v>
                </c:pt>
                <c:pt idx="208">
                  <c:v>1002</c:v>
                </c:pt>
                <c:pt idx="209">
                  <c:v>1003</c:v>
                </c:pt>
                <c:pt idx="210">
                  <c:v>1004</c:v>
                </c:pt>
                <c:pt idx="211">
                  <c:v>1005</c:v>
                </c:pt>
                <c:pt idx="212">
                  <c:v>1006</c:v>
                </c:pt>
                <c:pt idx="213">
                  <c:v>1007</c:v>
                </c:pt>
                <c:pt idx="214">
                  <c:v>1008</c:v>
                </c:pt>
                <c:pt idx="215">
                  <c:v>1009</c:v>
                </c:pt>
                <c:pt idx="216">
                  <c:v>1010</c:v>
                </c:pt>
                <c:pt idx="217">
                  <c:v>1011</c:v>
                </c:pt>
                <c:pt idx="218">
                  <c:v>1012</c:v>
                </c:pt>
                <c:pt idx="219">
                  <c:v>1013</c:v>
                </c:pt>
                <c:pt idx="220">
                  <c:v>1014</c:v>
                </c:pt>
                <c:pt idx="221">
                  <c:v>1015</c:v>
                </c:pt>
                <c:pt idx="222">
                  <c:v>1016</c:v>
                </c:pt>
                <c:pt idx="223">
                  <c:v>1017</c:v>
                </c:pt>
                <c:pt idx="224">
                  <c:v>1018</c:v>
                </c:pt>
                <c:pt idx="225">
                  <c:v>1019</c:v>
                </c:pt>
                <c:pt idx="226">
                  <c:v>1020</c:v>
                </c:pt>
                <c:pt idx="227">
                  <c:v>1021</c:v>
                </c:pt>
                <c:pt idx="228">
                  <c:v>1022</c:v>
                </c:pt>
                <c:pt idx="229">
                  <c:v>1023</c:v>
                </c:pt>
                <c:pt idx="230">
                  <c:v>1024</c:v>
                </c:pt>
                <c:pt idx="231">
                  <c:v>1025</c:v>
                </c:pt>
                <c:pt idx="232">
                  <c:v>1026</c:v>
                </c:pt>
                <c:pt idx="233">
                  <c:v>1027</c:v>
                </c:pt>
                <c:pt idx="234">
                  <c:v>1028</c:v>
                </c:pt>
                <c:pt idx="235">
                  <c:v>1029</c:v>
                </c:pt>
                <c:pt idx="236">
                  <c:v>1030</c:v>
                </c:pt>
                <c:pt idx="237">
                  <c:v>1031</c:v>
                </c:pt>
                <c:pt idx="238">
                  <c:v>1032</c:v>
                </c:pt>
                <c:pt idx="239">
                  <c:v>1033</c:v>
                </c:pt>
                <c:pt idx="240">
                  <c:v>1034</c:v>
                </c:pt>
                <c:pt idx="241">
                  <c:v>1035</c:v>
                </c:pt>
                <c:pt idx="242">
                  <c:v>1036</c:v>
                </c:pt>
                <c:pt idx="243">
                  <c:v>1037</c:v>
                </c:pt>
                <c:pt idx="244">
                  <c:v>1038</c:v>
                </c:pt>
                <c:pt idx="245">
                  <c:v>1039</c:v>
                </c:pt>
                <c:pt idx="246">
                  <c:v>1040</c:v>
                </c:pt>
              </c:numCache>
            </c:numRef>
          </c:xVal>
          <c:yVal>
            <c:numRef>
              <c:f>Graph!$C$796:$C$1040</c:f>
              <c:numCache>
                <c:formatCode>General</c:formatCode>
                <c:ptCount val="24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9C-4444-91D6-A3B739F677E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Graph!$A$795:$A$1041</c:f>
              <c:numCache>
                <c:formatCode>General</c:formatCode>
                <c:ptCount val="247"/>
                <c:pt idx="0">
                  <c:v>794</c:v>
                </c:pt>
                <c:pt idx="1">
                  <c:v>795</c:v>
                </c:pt>
                <c:pt idx="2">
                  <c:v>796</c:v>
                </c:pt>
                <c:pt idx="3">
                  <c:v>797</c:v>
                </c:pt>
                <c:pt idx="4">
                  <c:v>798</c:v>
                </c:pt>
                <c:pt idx="5">
                  <c:v>799</c:v>
                </c:pt>
                <c:pt idx="6">
                  <c:v>800</c:v>
                </c:pt>
                <c:pt idx="7">
                  <c:v>801</c:v>
                </c:pt>
                <c:pt idx="8">
                  <c:v>802</c:v>
                </c:pt>
                <c:pt idx="9">
                  <c:v>803</c:v>
                </c:pt>
                <c:pt idx="10">
                  <c:v>804</c:v>
                </c:pt>
                <c:pt idx="11">
                  <c:v>805</c:v>
                </c:pt>
                <c:pt idx="12">
                  <c:v>806</c:v>
                </c:pt>
                <c:pt idx="13">
                  <c:v>807</c:v>
                </c:pt>
                <c:pt idx="14">
                  <c:v>808</c:v>
                </c:pt>
                <c:pt idx="15">
                  <c:v>809</c:v>
                </c:pt>
                <c:pt idx="16">
                  <c:v>810</c:v>
                </c:pt>
                <c:pt idx="17">
                  <c:v>811</c:v>
                </c:pt>
                <c:pt idx="18">
                  <c:v>812</c:v>
                </c:pt>
                <c:pt idx="19">
                  <c:v>813</c:v>
                </c:pt>
                <c:pt idx="20">
                  <c:v>814</c:v>
                </c:pt>
                <c:pt idx="21">
                  <c:v>815</c:v>
                </c:pt>
                <c:pt idx="22">
                  <c:v>816</c:v>
                </c:pt>
                <c:pt idx="23">
                  <c:v>817</c:v>
                </c:pt>
                <c:pt idx="24">
                  <c:v>818</c:v>
                </c:pt>
                <c:pt idx="25">
                  <c:v>819</c:v>
                </c:pt>
                <c:pt idx="26">
                  <c:v>820</c:v>
                </c:pt>
                <c:pt idx="27">
                  <c:v>821</c:v>
                </c:pt>
                <c:pt idx="28">
                  <c:v>822</c:v>
                </c:pt>
                <c:pt idx="29">
                  <c:v>823</c:v>
                </c:pt>
                <c:pt idx="30">
                  <c:v>824</c:v>
                </c:pt>
                <c:pt idx="31">
                  <c:v>825</c:v>
                </c:pt>
                <c:pt idx="32">
                  <c:v>826</c:v>
                </c:pt>
                <c:pt idx="33">
                  <c:v>827</c:v>
                </c:pt>
                <c:pt idx="34">
                  <c:v>828</c:v>
                </c:pt>
                <c:pt idx="35">
                  <c:v>829</c:v>
                </c:pt>
                <c:pt idx="36">
                  <c:v>830</c:v>
                </c:pt>
                <c:pt idx="37">
                  <c:v>831</c:v>
                </c:pt>
                <c:pt idx="38">
                  <c:v>832</c:v>
                </c:pt>
                <c:pt idx="39">
                  <c:v>833</c:v>
                </c:pt>
                <c:pt idx="40">
                  <c:v>834</c:v>
                </c:pt>
                <c:pt idx="41">
                  <c:v>835</c:v>
                </c:pt>
                <c:pt idx="42">
                  <c:v>836</c:v>
                </c:pt>
                <c:pt idx="43">
                  <c:v>837</c:v>
                </c:pt>
                <c:pt idx="44">
                  <c:v>838</c:v>
                </c:pt>
                <c:pt idx="45">
                  <c:v>839</c:v>
                </c:pt>
                <c:pt idx="46">
                  <c:v>840</c:v>
                </c:pt>
                <c:pt idx="47">
                  <c:v>841</c:v>
                </c:pt>
                <c:pt idx="48">
                  <c:v>842</c:v>
                </c:pt>
                <c:pt idx="49">
                  <c:v>843</c:v>
                </c:pt>
                <c:pt idx="50">
                  <c:v>844</c:v>
                </c:pt>
                <c:pt idx="51">
                  <c:v>845</c:v>
                </c:pt>
                <c:pt idx="52">
                  <c:v>846</c:v>
                </c:pt>
                <c:pt idx="53">
                  <c:v>847</c:v>
                </c:pt>
                <c:pt idx="54">
                  <c:v>848</c:v>
                </c:pt>
                <c:pt idx="55">
                  <c:v>849</c:v>
                </c:pt>
                <c:pt idx="56">
                  <c:v>850</c:v>
                </c:pt>
                <c:pt idx="57">
                  <c:v>851</c:v>
                </c:pt>
                <c:pt idx="58">
                  <c:v>852</c:v>
                </c:pt>
                <c:pt idx="59">
                  <c:v>853</c:v>
                </c:pt>
                <c:pt idx="60">
                  <c:v>854</c:v>
                </c:pt>
                <c:pt idx="61">
                  <c:v>855</c:v>
                </c:pt>
                <c:pt idx="62">
                  <c:v>856</c:v>
                </c:pt>
                <c:pt idx="63">
                  <c:v>857</c:v>
                </c:pt>
                <c:pt idx="64">
                  <c:v>858</c:v>
                </c:pt>
                <c:pt idx="65">
                  <c:v>859</c:v>
                </c:pt>
                <c:pt idx="66">
                  <c:v>860</c:v>
                </c:pt>
                <c:pt idx="67">
                  <c:v>861</c:v>
                </c:pt>
                <c:pt idx="68">
                  <c:v>862</c:v>
                </c:pt>
                <c:pt idx="69">
                  <c:v>863</c:v>
                </c:pt>
                <c:pt idx="70">
                  <c:v>864</c:v>
                </c:pt>
                <c:pt idx="71">
                  <c:v>865</c:v>
                </c:pt>
                <c:pt idx="72">
                  <c:v>866</c:v>
                </c:pt>
                <c:pt idx="73">
                  <c:v>867</c:v>
                </c:pt>
                <c:pt idx="74">
                  <c:v>868</c:v>
                </c:pt>
                <c:pt idx="75">
                  <c:v>869</c:v>
                </c:pt>
                <c:pt idx="76">
                  <c:v>870</c:v>
                </c:pt>
                <c:pt idx="77">
                  <c:v>871</c:v>
                </c:pt>
                <c:pt idx="78">
                  <c:v>872</c:v>
                </c:pt>
                <c:pt idx="79">
                  <c:v>873</c:v>
                </c:pt>
                <c:pt idx="80">
                  <c:v>874</c:v>
                </c:pt>
                <c:pt idx="81">
                  <c:v>875</c:v>
                </c:pt>
                <c:pt idx="82">
                  <c:v>876</c:v>
                </c:pt>
                <c:pt idx="83">
                  <c:v>877</c:v>
                </c:pt>
                <c:pt idx="84">
                  <c:v>878</c:v>
                </c:pt>
                <c:pt idx="85">
                  <c:v>879</c:v>
                </c:pt>
                <c:pt idx="86">
                  <c:v>880</c:v>
                </c:pt>
                <c:pt idx="87">
                  <c:v>881</c:v>
                </c:pt>
                <c:pt idx="88">
                  <c:v>882</c:v>
                </c:pt>
                <c:pt idx="89">
                  <c:v>883</c:v>
                </c:pt>
                <c:pt idx="90">
                  <c:v>884</c:v>
                </c:pt>
                <c:pt idx="91">
                  <c:v>885</c:v>
                </c:pt>
                <c:pt idx="92">
                  <c:v>886</c:v>
                </c:pt>
                <c:pt idx="93">
                  <c:v>887</c:v>
                </c:pt>
                <c:pt idx="94">
                  <c:v>888</c:v>
                </c:pt>
                <c:pt idx="95">
                  <c:v>889</c:v>
                </c:pt>
                <c:pt idx="96">
                  <c:v>890</c:v>
                </c:pt>
                <c:pt idx="97">
                  <c:v>891</c:v>
                </c:pt>
                <c:pt idx="98">
                  <c:v>892</c:v>
                </c:pt>
                <c:pt idx="99">
                  <c:v>893</c:v>
                </c:pt>
                <c:pt idx="100">
                  <c:v>894</c:v>
                </c:pt>
                <c:pt idx="101">
                  <c:v>895</c:v>
                </c:pt>
                <c:pt idx="102">
                  <c:v>896</c:v>
                </c:pt>
                <c:pt idx="103">
                  <c:v>897</c:v>
                </c:pt>
                <c:pt idx="104">
                  <c:v>898</c:v>
                </c:pt>
                <c:pt idx="105">
                  <c:v>899</c:v>
                </c:pt>
                <c:pt idx="106">
                  <c:v>900</c:v>
                </c:pt>
                <c:pt idx="107">
                  <c:v>901</c:v>
                </c:pt>
                <c:pt idx="108">
                  <c:v>902</c:v>
                </c:pt>
                <c:pt idx="109">
                  <c:v>903</c:v>
                </c:pt>
                <c:pt idx="110">
                  <c:v>904</c:v>
                </c:pt>
                <c:pt idx="111">
                  <c:v>905</c:v>
                </c:pt>
                <c:pt idx="112">
                  <c:v>906</c:v>
                </c:pt>
                <c:pt idx="113">
                  <c:v>907</c:v>
                </c:pt>
                <c:pt idx="114">
                  <c:v>908</c:v>
                </c:pt>
                <c:pt idx="115">
                  <c:v>909</c:v>
                </c:pt>
                <c:pt idx="116">
                  <c:v>910</c:v>
                </c:pt>
                <c:pt idx="117">
                  <c:v>911</c:v>
                </c:pt>
                <c:pt idx="118">
                  <c:v>912</c:v>
                </c:pt>
                <c:pt idx="119">
                  <c:v>913</c:v>
                </c:pt>
                <c:pt idx="120">
                  <c:v>914</c:v>
                </c:pt>
                <c:pt idx="121">
                  <c:v>915</c:v>
                </c:pt>
                <c:pt idx="122">
                  <c:v>916</c:v>
                </c:pt>
                <c:pt idx="123">
                  <c:v>917</c:v>
                </c:pt>
                <c:pt idx="124">
                  <c:v>918</c:v>
                </c:pt>
                <c:pt idx="125">
                  <c:v>919</c:v>
                </c:pt>
                <c:pt idx="126">
                  <c:v>920</c:v>
                </c:pt>
                <c:pt idx="127">
                  <c:v>921</c:v>
                </c:pt>
                <c:pt idx="128">
                  <c:v>922</c:v>
                </c:pt>
                <c:pt idx="129">
                  <c:v>923</c:v>
                </c:pt>
                <c:pt idx="130">
                  <c:v>924</c:v>
                </c:pt>
                <c:pt idx="131">
                  <c:v>925</c:v>
                </c:pt>
                <c:pt idx="132">
                  <c:v>926</c:v>
                </c:pt>
                <c:pt idx="133">
                  <c:v>927</c:v>
                </c:pt>
                <c:pt idx="134">
                  <c:v>928</c:v>
                </c:pt>
                <c:pt idx="135">
                  <c:v>929</c:v>
                </c:pt>
                <c:pt idx="136">
                  <c:v>930</c:v>
                </c:pt>
                <c:pt idx="137">
                  <c:v>931</c:v>
                </c:pt>
                <c:pt idx="138">
                  <c:v>932</c:v>
                </c:pt>
                <c:pt idx="139">
                  <c:v>933</c:v>
                </c:pt>
                <c:pt idx="140">
                  <c:v>934</c:v>
                </c:pt>
                <c:pt idx="141">
                  <c:v>935</c:v>
                </c:pt>
                <c:pt idx="142">
                  <c:v>936</c:v>
                </c:pt>
                <c:pt idx="143">
                  <c:v>937</c:v>
                </c:pt>
                <c:pt idx="144">
                  <c:v>938</c:v>
                </c:pt>
                <c:pt idx="145">
                  <c:v>939</c:v>
                </c:pt>
                <c:pt idx="146">
                  <c:v>940</c:v>
                </c:pt>
                <c:pt idx="147">
                  <c:v>941</c:v>
                </c:pt>
                <c:pt idx="148">
                  <c:v>942</c:v>
                </c:pt>
                <c:pt idx="149">
                  <c:v>943</c:v>
                </c:pt>
                <c:pt idx="150">
                  <c:v>944</c:v>
                </c:pt>
                <c:pt idx="151">
                  <c:v>945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952</c:v>
                </c:pt>
                <c:pt idx="159">
                  <c:v>953</c:v>
                </c:pt>
                <c:pt idx="160">
                  <c:v>954</c:v>
                </c:pt>
                <c:pt idx="161">
                  <c:v>955</c:v>
                </c:pt>
                <c:pt idx="162">
                  <c:v>956</c:v>
                </c:pt>
                <c:pt idx="163">
                  <c:v>957</c:v>
                </c:pt>
                <c:pt idx="164">
                  <c:v>958</c:v>
                </c:pt>
                <c:pt idx="165">
                  <c:v>959</c:v>
                </c:pt>
                <c:pt idx="166">
                  <c:v>960</c:v>
                </c:pt>
                <c:pt idx="167">
                  <c:v>961</c:v>
                </c:pt>
                <c:pt idx="168">
                  <c:v>962</c:v>
                </c:pt>
                <c:pt idx="169">
                  <c:v>963</c:v>
                </c:pt>
                <c:pt idx="170">
                  <c:v>964</c:v>
                </c:pt>
                <c:pt idx="171">
                  <c:v>965</c:v>
                </c:pt>
                <c:pt idx="172">
                  <c:v>966</c:v>
                </c:pt>
                <c:pt idx="173">
                  <c:v>967</c:v>
                </c:pt>
                <c:pt idx="174">
                  <c:v>968</c:v>
                </c:pt>
                <c:pt idx="175">
                  <c:v>969</c:v>
                </c:pt>
                <c:pt idx="176">
                  <c:v>970</c:v>
                </c:pt>
                <c:pt idx="177">
                  <c:v>971</c:v>
                </c:pt>
                <c:pt idx="178">
                  <c:v>972</c:v>
                </c:pt>
                <c:pt idx="179">
                  <c:v>973</c:v>
                </c:pt>
                <c:pt idx="180">
                  <c:v>974</c:v>
                </c:pt>
                <c:pt idx="181">
                  <c:v>975</c:v>
                </c:pt>
                <c:pt idx="182">
                  <c:v>976</c:v>
                </c:pt>
                <c:pt idx="183">
                  <c:v>977</c:v>
                </c:pt>
                <c:pt idx="184">
                  <c:v>978</c:v>
                </c:pt>
                <c:pt idx="185">
                  <c:v>979</c:v>
                </c:pt>
                <c:pt idx="186">
                  <c:v>980</c:v>
                </c:pt>
                <c:pt idx="187">
                  <c:v>981</c:v>
                </c:pt>
                <c:pt idx="188">
                  <c:v>982</c:v>
                </c:pt>
                <c:pt idx="189">
                  <c:v>983</c:v>
                </c:pt>
                <c:pt idx="190">
                  <c:v>984</c:v>
                </c:pt>
                <c:pt idx="191">
                  <c:v>985</c:v>
                </c:pt>
                <c:pt idx="192">
                  <c:v>986</c:v>
                </c:pt>
                <c:pt idx="193">
                  <c:v>987</c:v>
                </c:pt>
                <c:pt idx="194">
                  <c:v>988</c:v>
                </c:pt>
                <c:pt idx="195">
                  <c:v>989</c:v>
                </c:pt>
                <c:pt idx="196">
                  <c:v>990</c:v>
                </c:pt>
                <c:pt idx="197">
                  <c:v>991</c:v>
                </c:pt>
                <c:pt idx="198">
                  <c:v>992</c:v>
                </c:pt>
                <c:pt idx="199">
                  <c:v>993</c:v>
                </c:pt>
                <c:pt idx="200">
                  <c:v>994</c:v>
                </c:pt>
                <c:pt idx="201">
                  <c:v>995</c:v>
                </c:pt>
                <c:pt idx="202">
                  <c:v>996</c:v>
                </c:pt>
                <c:pt idx="203">
                  <c:v>997</c:v>
                </c:pt>
                <c:pt idx="204">
                  <c:v>998</c:v>
                </c:pt>
                <c:pt idx="205">
                  <c:v>999</c:v>
                </c:pt>
                <c:pt idx="206">
                  <c:v>1000</c:v>
                </c:pt>
                <c:pt idx="207">
                  <c:v>1001</c:v>
                </c:pt>
                <c:pt idx="208">
                  <c:v>1002</c:v>
                </c:pt>
                <c:pt idx="209">
                  <c:v>1003</c:v>
                </c:pt>
                <c:pt idx="210">
                  <c:v>1004</c:v>
                </c:pt>
                <c:pt idx="211">
                  <c:v>1005</c:v>
                </c:pt>
                <c:pt idx="212">
                  <c:v>1006</c:v>
                </c:pt>
                <c:pt idx="213">
                  <c:v>1007</c:v>
                </c:pt>
                <c:pt idx="214">
                  <c:v>1008</c:v>
                </c:pt>
                <c:pt idx="215">
                  <c:v>1009</c:v>
                </c:pt>
                <c:pt idx="216">
                  <c:v>1010</c:v>
                </c:pt>
                <c:pt idx="217">
                  <c:v>1011</c:v>
                </c:pt>
                <c:pt idx="218">
                  <c:v>1012</c:v>
                </c:pt>
                <c:pt idx="219">
                  <c:v>1013</c:v>
                </c:pt>
                <c:pt idx="220">
                  <c:v>1014</c:v>
                </c:pt>
                <c:pt idx="221">
                  <c:v>1015</c:v>
                </c:pt>
                <c:pt idx="222">
                  <c:v>1016</c:v>
                </c:pt>
                <c:pt idx="223">
                  <c:v>1017</c:v>
                </c:pt>
                <c:pt idx="224">
                  <c:v>1018</c:v>
                </c:pt>
                <c:pt idx="225">
                  <c:v>1019</c:v>
                </c:pt>
                <c:pt idx="226">
                  <c:v>1020</c:v>
                </c:pt>
                <c:pt idx="227">
                  <c:v>1021</c:v>
                </c:pt>
                <c:pt idx="228">
                  <c:v>1022</c:v>
                </c:pt>
                <c:pt idx="229">
                  <c:v>1023</c:v>
                </c:pt>
                <c:pt idx="230">
                  <c:v>1024</c:v>
                </c:pt>
                <c:pt idx="231">
                  <c:v>1025</c:v>
                </c:pt>
                <c:pt idx="232">
                  <c:v>1026</c:v>
                </c:pt>
                <c:pt idx="233">
                  <c:v>1027</c:v>
                </c:pt>
                <c:pt idx="234">
                  <c:v>1028</c:v>
                </c:pt>
                <c:pt idx="235">
                  <c:v>1029</c:v>
                </c:pt>
                <c:pt idx="236">
                  <c:v>1030</c:v>
                </c:pt>
                <c:pt idx="237">
                  <c:v>1031</c:v>
                </c:pt>
                <c:pt idx="238">
                  <c:v>1032</c:v>
                </c:pt>
                <c:pt idx="239">
                  <c:v>1033</c:v>
                </c:pt>
                <c:pt idx="240">
                  <c:v>1034</c:v>
                </c:pt>
                <c:pt idx="241">
                  <c:v>1035</c:v>
                </c:pt>
                <c:pt idx="242">
                  <c:v>1036</c:v>
                </c:pt>
                <c:pt idx="243">
                  <c:v>1037</c:v>
                </c:pt>
                <c:pt idx="244">
                  <c:v>1038</c:v>
                </c:pt>
                <c:pt idx="245">
                  <c:v>1039</c:v>
                </c:pt>
                <c:pt idx="246">
                  <c:v>1040</c:v>
                </c:pt>
              </c:numCache>
            </c:numRef>
          </c:xVal>
          <c:yVal>
            <c:numRef>
              <c:f>Graph!$E$796:$E$1040</c:f>
              <c:numCache>
                <c:formatCode>General</c:formatCode>
                <c:ptCount val="245"/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4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9C-4444-91D6-A3B739F677E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Graph!$A$795:$A$1041</c:f>
              <c:numCache>
                <c:formatCode>General</c:formatCode>
                <c:ptCount val="247"/>
                <c:pt idx="0">
                  <c:v>794</c:v>
                </c:pt>
                <c:pt idx="1">
                  <c:v>795</c:v>
                </c:pt>
                <c:pt idx="2">
                  <c:v>796</c:v>
                </c:pt>
                <c:pt idx="3">
                  <c:v>797</c:v>
                </c:pt>
                <c:pt idx="4">
                  <c:v>798</c:v>
                </c:pt>
                <c:pt idx="5">
                  <c:v>799</c:v>
                </c:pt>
                <c:pt idx="6">
                  <c:v>800</c:v>
                </c:pt>
                <c:pt idx="7">
                  <c:v>801</c:v>
                </c:pt>
                <c:pt idx="8">
                  <c:v>802</c:v>
                </c:pt>
                <c:pt idx="9">
                  <c:v>803</c:v>
                </c:pt>
                <c:pt idx="10">
                  <c:v>804</c:v>
                </c:pt>
                <c:pt idx="11">
                  <c:v>805</c:v>
                </c:pt>
                <c:pt idx="12">
                  <c:v>806</c:v>
                </c:pt>
                <c:pt idx="13">
                  <c:v>807</c:v>
                </c:pt>
                <c:pt idx="14">
                  <c:v>808</c:v>
                </c:pt>
                <c:pt idx="15">
                  <c:v>809</c:v>
                </c:pt>
                <c:pt idx="16">
                  <c:v>810</c:v>
                </c:pt>
                <c:pt idx="17">
                  <c:v>811</c:v>
                </c:pt>
                <c:pt idx="18">
                  <c:v>812</c:v>
                </c:pt>
                <c:pt idx="19">
                  <c:v>813</c:v>
                </c:pt>
                <c:pt idx="20">
                  <c:v>814</c:v>
                </c:pt>
                <c:pt idx="21">
                  <c:v>815</c:v>
                </c:pt>
                <c:pt idx="22">
                  <c:v>816</c:v>
                </c:pt>
                <c:pt idx="23">
                  <c:v>817</c:v>
                </c:pt>
                <c:pt idx="24">
                  <c:v>818</c:v>
                </c:pt>
                <c:pt idx="25">
                  <c:v>819</c:v>
                </c:pt>
                <c:pt idx="26">
                  <c:v>820</c:v>
                </c:pt>
                <c:pt idx="27">
                  <c:v>821</c:v>
                </c:pt>
                <c:pt idx="28">
                  <c:v>822</c:v>
                </c:pt>
                <c:pt idx="29">
                  <c:v>823</c:v>
                </c:pt>
                <c:pt idx="30">
                  <c:v>824</c:v>
                </c:pt>
                <c:pt idx="31">
                  <c:v>825</c:v>
                </c:pt>
                <c:pt idx="32">
                  <c:v>826</c:v>
                </c:pt>
                <c:pt idx="33">
                  <c:v>827</c:v>
                </c:pt>
                <c:pt idx="34">
                  <c:v>828</c:v>
                </c:pt>
                <c:pt idx="35">
                  <c:v>829</c:v>
                </c:pt>
                <c:pt idx="36">
                  <c:v>830</c:v>
                </c:pt>
                <c:pt idx="37">
                  <c:v>831</c:v>
                </c:pt>
                <c:pt idx="38">
                  <c:v>832</c:v>
                </c:pt>
                <c:pt idx="39">
                  <c:v>833</c:v>
                </c:pt>
                <c:pt idx="40">
                  <c:v>834</c:v>
                </c:pt>
                <c:pt idx="41">
                  <c:v>835</c:v>
                </c:pt>
                <c:pt idx="42">
                  <c:v>836</c:v>
                </c:pt>
                <c:pt idx="43">
                  <c:v>837</c:v>
                </c:pt>
                <c:pt idx="44">
                  <c:v>838</c:v>
                </c:pt>
                <c:pt idx="45">
                  <c:v>839</c:v>
                </c:pt>
                <c:pt idx="46">
                  <c:v>840</c:v>
                </c:pt>
                <c:pt idx="47">
                  <c:v>841</c:v>
                </c:pt>
                <c:pt idx="48">
                  <c:v>842</c:v>
                </c:pt>
                <c:pt idx="49">
                  <c:v>843</c:v>
                </c:pt>
                <c:pt idx="50">
                  <c:v>844</c:v>
                </c:pt>
                <c:pt idx="51">
                  <c:v>845</c:v>
                </c:pt>
                <c:pt idx="52">
                  <c:v>846</c:v>
                </c:pt>
                <c:pt idx="53">
                  <c:v>847</c:v>
                </c:pt>
                <c:pt idx="54">
                  <c:v>848</c:v>
                </c:pt>
                <c:pt idx="55">
                  <c:v>849</c:v>
                </c:pt>
                <c:pt idx="56">
                  <c:v>850</c:v>
                </c:pt>
                <c:pt idx="57">
                  <c:v>851</c:v>
                </c:pt>
                <c:pt idx="58">
                  <c:v>852</c:v>
                </c:pt>
                <c:pt idx="59">
                  <c:v>853</c:v>
                </c:pt>
                <c:pt idx="60">
                  <c:v>854</c:v>
                </c:pt>
                <c:pt idx="61">
                  <c:v>855</c:v>
                </c:pt>
                <c:pt idx="62">
                  <c:v>856</c:v>
                </c:pt>
                <c:pt idx="63">
                  <c:v>857</c:v>
                </c:pt>
                <c:pt idx="64">
                  <c:v>858</c:v>
                </c:pt>
                <c:pt idx="65">
                  <c:v>859</c:v>
                </c:pt>
                <c:pt idx="66">
                  <c:v>860</c:v>
                </c:pt>
                <c:pt idx="67">
                  <c:v>861</c:v>
                </c:pt>
                <c:pt idx="68">
                  <c:v>862</c:v>
                </c:pt>
                <c:pt idx="69">
                  <c:v>863</c:v>
                </c:pt>
                <c:pt idx="70">
                  <c:v>864</c:v>
                </c:pt>
                <c:pt idx="71">
                  <c:v>865</c:v>
                </c:pt>
                <c:pt idx="72">
                  <c:v>866</c:v>
                </c:pt>
                <c:pt idx="73">
                  <c:v>867</c:v>
                </c:pt>
                <c:pt idx="74">
                  <c:v>868</c:v>
                </c:pt>
                <c:pt idx="75">
                  <c:v>869</c:v>
                </c:pt>
                <c:pt idx="76">
                  <c:v>870</c:v>
                </c:pt>
                <c:pt idx="77">
                  <c:v>871</c:v>
                </c:pt>
                <c:pt idx="78">
                  <c:v>872</c:v>
                </c:pt>
                <c:pt idx="79">
                  <c:v>873</c:v>
                </c:pt>
                <c:pt idx="80">
                  <c:v>874</c:v>
                </c:pt>
                <c:pt idx="81">
                  <c:v>875</c:v>
                </c:pt>
                <c:pt idx="82">
                  <c:v>876</c:v>
                </c:pt>
                <c:pt idx="83">
                  <c:v>877</c:v>
                </c:pt>
                <c:pt idx="84">
                  <c:v>878</c:v>
                </c:pt>
                <c:pt idx="85">
                  <c:v>879</c:v>
                </c:pt>
                <c:pt idx="86">
                  <c:v>880</c:v>
                </c:pt>
                <c:pt idx="87">
                  <c:v>881</c:v>
                </c:pt>
                <c:pt idx="88">
                  <c:v>882</c:v>
                </c:pt>
                <c:pt idx="89">
                  <c:v>883</c:v>
                </c:pt>
                <c:pt idx="90">
                  <c:v>884</c:v>
                </c:pt>
                <c:pt idx="91">
                  <c:v>885</c:v>
                </c:pt>
                <c:pt idx="92">
                  <c:v>886</c:v>
                </c:pt>
                <c:pt idx="93">
                  <c:v>887</c:v>
                </c:pt>
                <c:pt idx="94">
                  <c:v>888</c:v>
                </c:pt>
                <c:pt idx="95">
                  <c:v>889</c:v>
                </c:pt>
                <c:pt idx="96">
                  <c:v>890</c:v>
                </c:pt>
                <c:pt idx="97">
                  <c:v>891</c:v>
                </c:pt>
                <c:pt idx="98">
                  <c:v>892</c:v>
                </c:pt>
                <c:pt idx="99">
                  <c:v>893</c:v>
                </c:pt>
                <c:pt idx="100">
                  <c:v>894</c:v>
                </c:pt>
                <c:pt idx="101">
                  <c:v>895</c:v>
                </c:pt>
                <c:pt idx="102">
                  <c:v>896</c:v>
                </c:pt>
                <c:pt idx="103">
                  <c:v>897</c:v>
                </c:pt>
                <c:pt idx="104">
                  <c:v>898</c:v>
                </c:pt>
                <c:pt idx="105">
                  <c:v>899</c:v>
                </c:pt>
                <c:pt idx="106">
                  <c:v>900</c:v>
                </c:pt>
                <c:pt idx="107">
                  <c:v>901</c:v>
                </c:pt>
                <c:pt idx="108">
                  <c:v>902</c:v>
                </c:pt>
                <c:pt idx="109">
                  <c:v>903</c:v>
                </c:pt>
                <c:pt idx="110">
                  <c:v>904</c:v>
                </c:pt>
                <c:pt idx="111">
                  <c:v>905</c:v>
                </c:pt>
                <c:pt idx="112">
                  <c:v>906</c:v>
                </c:pt>
                <c:pt idx="113">
                  <c:v>907</c:v>
                </c:pt>
                <c:pt idx="114">
                  <c:v>908</c:v>
                </c:pt>
                <c:pt idx="115">
                  <c:v>909</c:v>
                </c:pt>
                <c:pt idx="116">
                  <c:v>910</c:v>
                </c:pt>
                <c:pt idx="117">
                  <c:v>911</c:v>
                </c:pt>
                <c:pt idx="118">
                  <c:v>912</c:v>
                </c:pt>
                <c:pt idx="119">
                  <c:v>913</c:v>
                </c:pt>
                <c:pt idx="120">
                  <c:v>914</c:v>
                </c:pt>
                <c:pt idx="121">
                  <c:v>915</c:v>
                </c:pt>
                <c:pt idx="122">
                  <c:v>916</c:v>
                </c:pt>
                <c:pt idx="123">
                  <c:v>917</c:v>
                </c:pt>
                <c:pt idx="124">
                  <c:v>918</c:v>
                </c:pt>
                <c:pt idx="125">
                  <c:v>919</c:v>
                </c:pt>
                <c:pt idx="126">
                  <c:v>920</c:v>
                </c:pt>
                <c:pt idx="127">
                  <c:v>921</c:v>
                </c:pt>
                <c:pt idx="128">
                  <c:v>922</c:v>
                </c:pt>
                <c:pt idx="129">
                  <c:v>923</c:v>
                </c:pt>
                <c:pt idx="130">
                  <c:v>924</c:v>
                </c:pt>
                <c:pt idx="131">
                  <c:v>925</c:v>
                </c:pt>
                <c:pt idx="132">
                  <c:v>926</c:v>
                </c:pt>
                <c:pt idx="133">
                  <c:v>927</c:v>
                </c:pt>
                <c:pt idx="134">
                  <c:v>928</c:v>
                </c:pt>
                <c:pt idx="135">
                  <c:v>929</c:v>
                </c:pt>
                <c:pt idx="136">
                  <c:v>930</c:v>
                </c:pt>
                <c:pt idx="137">
                  <c:v>931</c:v>
                </c:pt>
                <c:pt idx="138">
                  <c:v>932</c:v>
                </c:pt>
                <c:pt idx="139">
                  <c:v>933</c:v>
                </c:pt>
                <c:pt idx="140">
                  <c:v>934</c:v>
                </c:pt>
                <c:pt idx="141">
                  <c:v>935</c:v>
                </c:pt>
                <c:pt idx="142">
                  <c:v>936</c:v>
                </c:pt>
                <c:pt idx="143">
                  <c:v>937</c:v>
                </c:pt>
                <c:pt idx="144">
                  <c:v>938</c:v>
                </c:pt>
                <c:pt idx="145">
                  <c:v>939</c:v>
                </c:pt>
                <c:pt idx="146">
                  <c:v>940</c:v>
                </c:pt>
                <c:pt idx="147">
                  <c:v>941</c:v>
                </c:pt>
                <c:pt idx="148">
                  <c:v>942</c:v>
                </c:pt>
                <c:pt idx="149">
                  <c:v>943</c:v>
                </c:pt>
                <c:pt idx="150">
                  <c:v>944</c:v>
                </c:pt>
                <c:pt idx="151">
                  <c:v>945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952</c:v>
                </c:pt>
                <c:pt idx="159">
                  <c:v>953</c:v>
                </c:pt>
                <c:pt idx="160">
                  <c:v>954</c:v>
                </c:pt>
                <c:pt idx="161">
                  <c:v>955</c:v>
                </c:pt>
                <c:pt idx="162">
                  <c:v>956</c:v>
                </c:pt>
                <c:pt idx="163">
                  <c:v>957</c:v>
                </c:pt>
                <c:pt idx="164">
                  <c:v>958</c:v>
                </c:pt>
                <c:pt idx="165">
                  <c:v>959</c:v>
                </c:pt>
                <c:pt idx="166">
                  <c:v>960</c:v>
                </c:pt>
                <c:pt idx="167">
                  <c:v>961</c:v>
                </c:pt>
                <c:pt idx="168">
                  <c:v>962</c:v>
                </c:pt>
                <c:pt idx="169">
                  <c:v>963</c:v>
                </c:pt>
                <c:pt idx="170">
                  <c:v>964</c:v>
                </c:pt>
                <c:pt idx="171">
                  <c:v>965</c:v>
                </c:pt>
                <c:pt idx="172">
                  <c:v>966</c:v>
                </c:pt>
                <c:pt idx="173">
                  <c:v>967</c:v>
                </c:pt>
                <c:pt idx="174">
                  <c:v>968</c:v>
                </c:pt>
                <c:pt idx="175">
                  <c:v>969</c:v>
                </c:pt>
                <c:pt idx="176">
                  <c:v>970</c:v>
                </c:pt>
                <c:pt idx="177">
                  <c:v>971</c:v>
                </c:pt>
                <c:pt idx="178">
                  <c:v>972</c:v>
                </c:pt>
                <c:pt idx="179">
                  <c:v>973</c:v>
                </c:pt>
                <c:pt idx="180">
                  <c:v>974</c:v>
                </c:pt>
                <c:pt idx="181">
                  <c:v>975</c:v>
                </c:pt>
                <c:pt idx="182">
                  <c:v>976</c:v>
                </c:pt>
                <c:pt idx="183">
                  <c:v>977</c:v>
                </c:pt>
                <c:pt idx="184">
                  <c:v>978</c:v>
                </c:pt>
                <c:pt idx="185">
                  <c:v>979</c:v>
                </c:pt>
                <c:pt idx="186">
                  <c:v>980</c:v>
                </c:pt>
                <c:pt idx="187">
                  <c:v>981</c:v>
                </c:pt>
                <c:pt idx="188">
                  <c:v>982</c:v>
                </c:pt>
                <c:pt idx="189">
                  <c:v>983</c:v>
                </c:pt>
                <c:pt idx="190">
                  <c:v>984</c:v>
                </c:pt>
                <c:pt idx="191">
                  <c:v>985</c:v>
                </c:pt>
                <c:pt idx="192">
                  <c:v>986</c:v>
                </c:pt>
                <c:pt idx="193">
                  <c:v>987</c:v>
                </c:pt>
                <c:pt idx="194">
                  <c:v>988</c:v>
                </c:pt>
                <c:pt idx="195">
                  <c:v>989</c:v>
                </c:pt>
                <c:pt idx="196">
                  <c:v>990</c:v>
                </c:pt>
                <c:pt idx="197">
                  <c:v>991</c:v>
                </c:pt>
                <c:pt idx="198">
                  <c:v>992</c:v>
                </c:pt>
                <c:pt idx="199">
                  <c:v>993</c:v>
                </c:pt>
                <c:pt idx="200">
                  <c:v>994</c:v>
                </c:pt>
                <c:pt idx="201">
                  <c:v>995</c:v>
                </c:pt>
                <c:pt idx="202">
                  <c:v>996</c:v>
                </c:pt>
                <c:pt idx="203">
                  <c:v>997</c:v>
                </c:pt>
                <c:pt idx="204">
                  <c:v>998</c:v>
                </c:pt>
                <c:pt idx="205">
                  <c:v>999</c:v>
                </c:pt>
                <c:pt idx="206">
                  <c:v>1000</c:v>
                </c:pt>
                <c:pt idx="207">
                  <c:v>1001</c:v>
                </c:pt>
                <c:pt idx="208">
                  <c:v>1002</c:v>
                </c:pt>
                <c:pt idx="209">
                  <c:v>1003</c:v>
                </c:pt>
                <c:pt idx="210">
                  <c:v>1004</c:v>
                </c:pt>
                <c:pt idx="211">
                  <c:v>1005</c:v>
                </c:pt>
                <c:pt idx="212">
                  <c:v>1006</c:v>
                </c:pt>
                <c:pt idx="213">
                  <c:v>1007</c:v>
                </c:pt>
                <c:pt idx="214">
                  <c:v>1008</c:v>
                </c:pt>
                <c:pt idx="215">
                  <c:v>1009</c:v>
                </c:pt>
                <c:pt idx="216">
                  <c:v>1010</c:v>
                </c:pt>
                <c:pt idx="217">
                  <c:v>1011</c:v>
                </c:pt>
                <c:pt idx="218">
                  <c:v>1012</c:v>
                </c:pt>
                <c:pt idx="219">
                  <c:v>1013</c:v>
                </c:pt>
                <c:pt idx="220">
                  <c:v>1014</c:v>
                </c:pt>
                <c:pt idx="221">
                  <c:v>1015</c:v>
                </c:pt>
                <c:pt idx="222">
                  <c:v>1016</c:v>
                </c:pt>
                <c:pt idx="223">
                  <c:v>1017</c:v>
                </c:pt>
                <c:pt idx="224">
                  <c:v>1018</c:v>
                </c:pt>
                <c:pt idx="225">
                  <c:v>1019</c:v>
                </c:pt>
                <c:pt idx="226">
                  <c:v>1020</c:v>
                </c:pt>
                <c:pt idx="227">
                  <c:v>1021</c:v>
                </c:pt>
                <c:pt idx="228">
                  <c:v>1022</c:v>
                </c:pt>
                <c:pt idx="229">
                  <c:v>1023</c:v>
                </c:pt>
                <c:pt idx="230">
                  <c:v>1024</c:v>
                </c:pt>
                <c:pt idx="231">
                  <c:v>1025</c:v>
                </c:pt>
                <c:pt idx="232">
                  <c:v>1026</c:v>
                </c:pt>
                <c:pt idx="233">
                  <c:v>1027</c:v>
                </c:pt>
                <c:pt idx="234">
                  <c:v>1028</c:v>
                </c:pt>
                <c:pt idx="235">
                  <c:v>1029</c:v>
                </c:pt>
                <c:pt idx="236">
                  <c:v>1030</c:v>
                </c:pt>
                <c:pt idx="237">
                  <c:v>1031</c:v>
                </c:pt>
                <c:pt idx="238">
                  <c:v>1032</c:v>
                </c:pt>
                <c:pt idx="239">
                  <c:v>1033</c:v>
                </c:pt>
                <c:pt idx="240">
                  <c:v>1034</c:v>
                </c:pt>
                <c:pt idx="241">
                  <c:v>1035</c:v>
                </c:pt>
                <c:pt idx="242">
                  <c:v>1036</c:v>
                </c:pt>
                <c:pt idx="243">
                  <c:v>1037</c:v>
                </c:pt>
                <c:pt idx="244">
                  <c:v>1038</c:v>
                </c:pt>
                <c:pt idx="245">
                  <c:v>1039</c:v>
                </c:pt>
                <c:pt idx="246">
                  <c:v>1040</c:v>
                </c:pt>
              </c:numCache>
            </c:numRef>
          </c:xVal>
          <c:yVal>
            <c:numRef>
              <c:f>Graph!$G$796:$G$1040</c:f>
              <c:numCache>
                <c:formatCode>General</c:formatCode>
                <c:ptCount val="2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9C-4444-91D6-A3B739F677E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Graph!$A$795:$A$1041</c:f>
              <c:numCache>
                <c:formatCode>General</c:formatCode>
                <c:ptCount val="247"/>
                <c:pt idx="0">
                  <c:v>794</c:v>
                </c:pt>
                <c:pt idx="1">
                  <c:v>795</c:v>
                </c:pt>
                <c:pt idx="2">
                  <c:v>796</c:v>
                </c:pt>
                <c:pt idx="3">
                  <c:v>797</c:v>
                </c:pt>
                <c:pt idx="4">
                  <c:v>798</c:v>
                </c:pt>
                <c:pt idx="5">
                  <c:v>799</c:v>
                </c:pt>
                <c:pt idx="6">
                  <c:v>800</c:v>
                </c:pt>
                <c:pt idx="7">
                  <c:v>801</c:v>
                </c:pt>
                <c:pt idx="8">
                  <c:v>802</c:v>
                </c:pt>
                <c:pt idx="9">
                  <c:v>803</c:v>
                </c:pt>
                <c:pt idx="10">
                  <c:v>804</c:v>
                </c:pt>
                <c:pt idx="11">
                  <c:v>805</c:v>
                </c:pt>
                <c:pt idx="12">
                  <c:v>806</c:v>
                </c:pt>
                <c:pt idx="13">
                  <c:v>807</c:v>
                </c:pt>
                <c:pt idx="14">
                  <c:v>808</c:v>
                </c:pt>
                <c:pt idx="15">
                  <c:v>809</c:v>
                </c:pt>
                <c:pt idx="16">
                  <c:v>810</c:v>
                </c:pt>
                <c:pt idx="17">
                  <c:v>811</c:v>
                </c:pt>
                <c:pt idx="18">
                  <c:v>812</c:v>
                </c:pt>
                <c:pt idx="19">
                  <c:v>813</c:v>
                </c:pt>
                <c:pt idx="20">
                  <c:v>814</c:v>
                </c:pt>
                <c:pt idx="21">
                  <c:v>815</c:v>
                </c:pt>
                <c:pt idx="22">
                  <c:v>816</c:v>
                </c:pt>
                <c:pt idx="23">
                  <c:v>817</c:v>
                </c:pt>
                <c:pt idx="24">
                  <c:v>818</c:v>
                </c:pt>
                <c:pt idx="25">
                  <c:v>819</c:v>
                </c:pt>
                <c:pt idx="26">
                  <c:v>820</c:v>
                </c:pt>
                <c:pt idx="27">
                  <c:v>821</c:v>
                </c:pt>
                <c:pt idx="28">
                  <c:v>822</c:v>
                </c:pt>
                <c:pt idx="29">
                  <c:v>823</c:v>
                </c:pt>
                <c:pt idx="30">
                  <c:v>824</c:v>
                </c:pt>
                <c:pt idx="31">
                  <c:v>825</c:v>
                </c:pt>
                <c:pt idx="32">
                  <c:v>826</c:v>
                </c:pt>
                <c:pt idx="33">
                  <c:v>827</c:v>
                </c:pt>
                <c:pt idx="34">
                  <c:v>828</c:v>
                </c:pt>
                <c:pt idx="35">
                  <c:v>829</c:v>
                </c:pt>
                <c:pt idx="36">
                  <c:v>830</c:v>
                </c:pt>
                <c:pt idx="37">
                  <c:v>831</c:v>
                </c:pt>
                <c:pt idx="38">
                  <c:v>832</c:v>
                </c:pt>
                <c:pt idx="39">
                  <c:v>833</c:v>
                </c:pt>
                <c:pt idx="40">
                  <c:v>834</c:v>
                </c:pt>
                <c:pt idx="41">
                  <c:v>835</c:v>
                </c:pt>
                <c:pt idx="42">
                  <c:v>836</c:v>
                </c:pt>
                <c:pt idx="43">
                  <c:v>837</c:v>
                </c:pt>
                <c:pt idx="44">
                  <c:v>838</c:v>
                </c:pt>
                <c:pt idx="45">
                  <c:v>839</c:v>
                </c:pt>
                <c:pt idx="46">
                  <c:v>840</c:v>
                </c:pt>
                <c:pt idx="47">
                  <c:v>841</c:v>
                </c:pt>
                <c:pt idx="48">
                  <c:v>842</c:v>
                </c:pt>
                <c:pt idx="49">
                  <c:v>843</c:v>
                </c:pt>
                <c:pt idx="50">
                  <c:v>844</c:v>
                </c:pt>
                <c:pt idx="51">
                  <c:v>845</c:v>
                </c:pt>
                <c:pt idx="52">
                  <c:v>846</c:v>
                </c:pt>
                <c:pt idx="53">
                  <c:v>847</c:v>
                </c:pt>
                <c:pt idx="54">
                  <c:v>848</c:v>
                </c:pt>
                <c:pt idx="55">
                  <c:v>849</c:v>
                </c:pt>
                <c:pt idx="56">
                  <c:v>850</c:v>
                </c:pt>
                <c:pt idx="57">
                  <c:v>851</c:v>
                </c:pt>
                <c:pt idx="58">
                  <c:v>852</c:v>
                </c:pt>
                <c:pt idx="59">
                  <c:v>853</c:v>
                </c:pt>
                <c:pt idx="60">
                  <c:v>854</c:v>
                </c:pt>
                <c:pt idx="61">
                  <c:v>855</c:v>
                </c:pt>
                <c:pt idx="62">
                  <c:v>856</c:v>
                </c:pt>
                <c:pt idx="63">
                  <c:v>857</c:v>
                </c:pt>
                <c:pt idx="64">
                  <c:v>858</c:v>
                </c:pt>
                <c:pt idx="65">
                  <c:v>859</c:v>
                </c:pt>
                <c:pt idx="66">
                  <c:v>860</c:v>
                </c:pt>
                <c:pt idx="67">
                  <c:v>861</c:v>
                </c:pt>
                <c:pt idx="68">
                  <c:v>862</c:v>
                </c:pt>
                <c:pt idx="69">
                  <c:v>863</c:v>
                </c:pt>
                <c:pt idx="70">
                  <c:v>864</c:v>
                </c:pt>
                <c:pt idx="71">
                  <c:v>865</c:v>
                </c:pt>
                <c:pt idx="72">
                  <c:v>866</c:v>
                </c:pt>
                <c:pt idx="73">
                  <c:v>867</c:v>
                </c:pt>
                <c:pt idx="74">
                  <c:v>868</c:v>
                </c:pt>
                <c:pt idx="75">
                  <c:v>869</c:v>
                </c:pt>
                <c:pt idx="76">
                  <c:v>870</c:v>
                </c:pt>
                <c:pt idx="77">
                  <c:v>871</c:v>
                </c:pt>
                <c:pt idx="78">
                  <c:v>872</c:v>
                </c:pt>
                <c:pt idx="79">
                  <c:v>873</c:v>
                </c:pt>
                <c:pt idx="80">
                  <c:v>874</c:v>
                </c:pt>
                <c:pt idx="81">
                  <c:v>875</c:v>
                </c:pt>
                <c:pt idx="82">
                  <c:v>876</c:v>
                </c:pt>
                <c:pt idx="83">
                  <c:v>877</c:v>
                </c:pt>
                <c:pt idx="84">
                  <c:v>878</c:v>
                </c:pt>
                <c:pt idx="85">
                  <c:v>879</c:v>
                </c:pt>
                <c:pt idx="86">
                  <c:v>880</c:v>
                </c:pt>
                <c:pt idx="87">
                  <c:v>881</c:v>
                </c:pt>
                <c:pt idx="88">
                  <c:v>882</c:v>
                </c:pt>
                <c:pt idx="89">
                  <c:v>883</c:v>
                </c:pt>
                <c:pt idx="90">
                  <c:v>884</c:v>
                </c:pt>
                <c:pt idx="91">
                  <c:v>885</c:v>
                </c:pt>
                <c:pt idx="92">
                  <c:v>886</c:v>
                </c:pt>
                <c:pt idx="93">
                  <c:v>887</c:v>
                </c:pt>
                <c:pt idx="94">
                  <c:v>888</c:v>
                </c:pt>
                <c:pt idx="95">
                  <c:v>889</c:v>
                </c:pt>
                <c:pt idx="96">
                  <c:v>890</c:v>
                </c:pt>
                <c:pt idx="97">
                  <c:v>891</c:v>
                </c:pt>
                <c:pt idx="98">
                  <c:v>892</c:v>
                </c:pt>
                <c:pt idx="99">
                  <c:v>893</c:v>
                </c:pt>
                <c:pt idx="100">
                  <c:v>894</c:v>
                </c:pt>
                <c:pt idx="101">
                  <c:v>895</c:v>
                </c:pt>
                <c:pt idx="102">
                  <c:v>896</c:v>
                </c:pt>
                <c:pt idx="103">
                  <c:v>897</c:v>
                </c:pt>
                <c:pt idx="104">
                  <c:v>898</c:v>
                </c:pt>
                <c:pt idx="105">
                  <c:v>899</c:v>
                </c:pt>
                <c:pt idx="106">
                  <c:v>900</c:v>
                </c:pt>
                <c:pt idx="107">
                  <c:v>901</c:v>
                </c:pt>
                <c:pt idx="108">
                  <c:v>902</c:v>
                </c:pt>
                <c:pt idx="109">
                  <c:v>903</c:v>
                </c:pt>
                <c:pt idx="110">
                  <c:v>904</c:v>
                </c:pt>
                <c:pt idx="111">
                  <c:v>905</c:v>
                </c:pt>
                <c:pt idx="112">
                  <c:v>906</c:v>
                </c:pt>
                <c:pt idx="113">
                  <c:v>907</c:v>
                </c:pt>
                <c:pt idx="114">
                  <c:v>908</c:v>
                </c:pt>
                <c:pt idx="115">
                  <c:v>909</c:v>
                </c:pt>
                <c:pt idx="116">
                  <c:v>910</c:v>
                </c:pt>
                <c:pt idx="117">
                  <c:v>911</c:v>
                </c:pt>
                <c:pt idx="118">
                  <c:v>912</c:v>
                </c:pt>
                <c:pt idx="119">
                  <c:v>913</c:v>
                </c:pt>
                <c:pt idx="120">
                  <c:v>914</c:v>
                </c:pt>
                <c:pt idx="121">
                  <c:v>915</c:v>
                </c:pt>
                <c:pt idx="122">
                  <c:v>916</c:v>
                </c:pt>
                <c:pt idx="123">
                  <c:v>917</c:v>
                </c:pt>
                <c:pt idx="124">
                  <c:v>918</c:v>
                </c:pt>
                <c:pt idx="125">
                  <c:v>919</c:v>
                </c:pt>
                <c:pt idx="126">
                  <c:v>920</c:v>
                </c:pt>
                <c:pt idx="127">
                  <c:v>921</c:v>
                </c:pt>
                <c:pt idx="128">
                  <c:v>922</c:v>
                </c:pt>
                <c:pt idx="129">
                  <c:v>923</c:v>
                </c:pt>
                <c:pt idx="130">
                  <c:v>924</c:v>
                </c:pt>
                <c:pt idx="131">
                  <c:v>925</c:v>
                </c:pt>
                <c:pt idx="132">
                  <c:v>926</c:v>
                </c:pt>
                <c:pt idx="133">
                  <c:v>927</c:v>
                </c:pt>
                <c:pt idx="134">
                  <c:v>928</c:v>
                </c:pt>
                <c:pt idx="135">
                  <c:v>929</c:v>
                </c:pt>
                <c:pt idx="136">
                  <c:v>930</c:v>
                </c:pt>
                <c:pt idx="137">
                  <c:v>931</c:v>
                </c:pt>
                <c:pt idx="138">
                  <c:v>932</c:v>
                </c:pt>
                <c:pt idx="139">
                  <c:v>933</c:v>
                </c:pt>
                <c:pt idx="140">
                  <c:v>934</c:v>
                </c:pt>
                <c:pt idx="141">
                  <c:v>935</c:v>
                </c:pt>
                <c:pt idx="142">
                  <c:v>936</c:v>
                </c:pt>
                <c:pt idx="143">
                  <c:v>937</c:v>
                </c:pt>
                <c:pt idx="144">
                  <c:v>938</c:v>
                </c:pt>
                <c:pt idx="145">
                  <c:v>939</c:v>
                </c:pt>
                <c:pt idx="146">
                  <c:v>940</c:v>
                </c:pt>
                <c:pt idx="147">
                  <c:v>941</c:v>
                </c:pt>
                <c:pt idx="148">
                  <c:v>942</c:v>
                </c:pt>
                <c:pt idx="149">
                  <c:v>943</c:v>
                </c:pt>
                <c:pt idx="150">
                  <c:v>944</c:v>
                </c:pt>
                <c:pt idx="151">
                  <c:v>945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952</c:v>
                </c:pt>
                <c:pt idx="159">
                  <c:v>953</c:v>
                </c:pt>
                <c:pt idx="160">
                  <c:v>954</c:v>
                </c:pt>
                <c:pt idx="161">
                  <c:v>955</c:v>
                </c:pt>
                <c:pt idx="162">
                  <c:v>956</c:v>
                </c:pt>
                <c:pt idx="163">
                  <c:v>957</c:v>
                </c:pt>
                <c:pt idx="164">
                  <c:v>958</c:v>
                </c:pt>
                <c:pt idx="165">
                  <c:v>959</c:v>
                </c:pt>
                <c:pt idx="166">
                  <c:v>960</c:v>
                </c:pt>
                <c:pt idx="167">
                  <c:v>961</c:v>
                </c:pt>
                <c:pt idx="168">
                  <c:v>962</c:v>
                </c:pt>
                <c:pt idx="169">
                  <c:v>963</c:v>
                </c:pt>
                <c:pt idx="170">
                  <c:v>964</c:v>
                </c:pt>
                <c:pt idx="171">
                  <c:v>965</c:v>
                </c:pt>
                <c:pt idx="172">
                  <c:v>966</c:v>
                </c:pt>
                <c:pt idx="173">
                  <c:v>967</c:v>
                </c:pt>
                <c:pt idx="174">
                  <c:v>968</c:v>
                </c:pt>
                <c:pt idx="175">
                  <c:v>969</c:v>
                </c:pt>
                <c:pt idx="176">
                  <c:v>970</c:v>
                </c:pt>
                <c:pt idx="177">
                  <c:v>971</c:v>
                </c:pt>
                <c:pt idx="178">
                  <c:v>972</c:v>
                </c:pt>
                <c:pt idx="179">
                  <c:v>973</c:v>
                </c:pt>
                <c:pt idx="180">
                  <c:v>974</c:v>
                </c:pt>
                <c:pt idx="181">
                  <c:v>975</c:v>
                </c:pt>
                <c:pt idx="182">
                  <c:v>976</c:v>
                </c:pt>
                <c:pt idx="183">
                  <c:v>977</c:v>
                </c:pt>
                <c:pt idx="184">
                  <c:v>978</c:v>
                </c:pt>
                <c:pt idx="185">
                  <c:v>979</c:v>
                </c:pt>
                <c:pt idx="186">
                  <c:v>980</c:v>
                </c:pt>
                <c:pt idx="187">
                  <c:v>981</c:v>
                </c:pt>
                <c:pt idx="188">
                  <c:v>982</c:v>
                </c:pt>
                <c:pt idx="189">
                  <c:v>983</c:v>
                </c:pt>
                <c:pt idx="190">
                  <c:v>984</c:v>
                </c:pt>
                <c:pt idx="191">
                  <c:v>985</c:v>
                </c:pt>
                <c:pt idx="192">
                  <c:v>986</c:v>
                </c:pt>
                <c:pt idx="193">
                  <c:v>987</c:v>
                </c:pt>
                <c:pt idx="194">
                  <c:v>988</c:v>
                </c:pt>
                <c:pt idx="195">
                  <c:v>989</c:v>
                </c:pt>
                <c:pt idx="196">
                  <c:v>990</c:v>
                </c:pt>
                <c:pt idx="197">
                  <c:v>991</c:v>
                </c:pt>
                <c:pt idx="198">
                  <c:v>992</c:v>
                </c:pt>
                <c:pt idx="199">
                  <c:v>993</c:v>
                </c:pt>
                <c:pt idx="200">
                  <c:v>994</c:v>
                </c:pt>
                <c:pt idx="201">
                  <c:v>995</c:v>
                </c:pt>
                <c:pt idx="202">
                  <c:v>996</c:v>
                </c:pt>
                <c:pt idx="203">
                  <c:v>997</c:v>
                </c:pt>
                <c:pt idx="204">
                  <c:v>998</c:v>
                </c:pt>
                <c:pt idx="205">
                  <c:v>999</c:v>
                </c:pt>
                <c:pt idx="206">
                  <c:v>1000</c:v>
                </c:pt>
                <c:pt idx="207">
                  <c:v>1001</c:v>
                </c:pt>
                <c:pt idx="208">
                  <c:v>1002</c:v>
                </c:pt>
                <c:pt idx="209">
                  <c:v>1003</c:v>
                </c:pt>
                <c:pt idx="210">
                  <c:v>1004</c:v>
                </c:pt>
                <c:pt idx="211">
                  <c:v>1005</c:v>
                </c:pt>
                <c:pt idx="212">
                  <c:v>1006</c:v>
                </c:pt>
                <c:pt idx="213">
                  <c:v>1007</c:v>
                </c:pt>
                <c:pt idx="214">
                  <c:v>1008</c:v>
                </c:pt>
                <c:pt idx="215">
                  <c:v>1009</c:v>
                </c:pt>
                <c:pt idx="216">
                  <c:v>1010</c:v>
                </c:pt>
                <c:pt idx="217">
                  <c:v>1011</c:v>
                </c:pt>
                <c:pt idx="218">
                  <c:v>1012</c:v>
                </c:pt>
                <c:pt idx="219">
                  <c:v>1013</c:v>
                </c:pt>
                <c:pt idx="220">
                  <c:v>1014</c:v>
                </c:pt>
                <c:pt idx="221">
                  <c:v>1015</c:v>
                </c:pt>
                <c:pt idx="222">
                  <c:v>1016</c:v>
                </c:pt>
                <c:pt idx="223">
                  <c:v>1017</c:v>
                </c:pt>
                <c:pt idx="224">
                  <c:v>1018</c:v>
                </c:pt>
                <c:pt idx="225">
                  <c:v>1019</c:v>
                </c:pt>
                <c:pt idx="226">
                  <c:v>1020</c:v>
                </c:pt>
                <c:pt idx="227">
                  <c:v>1021</c:v>
                </c:pt>
                <c:pt idx="228">
                  <c:v>1022</c:v>
                </c:pt>
                <c:pt idx="229">
                  <c:v>1023</c:v>
                </c:pt>
                <c:pt idx="230">
                  <c:v>1024</c:v>
                </c:pt>
                <c:pt idx="231">
                  <c:v>1025</c:v>
                </c:pt>
                <c:pt idx="232">
                  <c:v>1026</c:v>
                </c:pt>
                <c:pt idx="233">
                  <c:v>1027</c:v>
                </c:pt>
                <c:pt idx="234">
                  <c:v>1028</c:v>
                </c:pt>
                <c:pt idx="235">
                  <c:v>1029</c:v>
                </c:pt>
                <c:pt idx="236">
                  <c:v>1030</c:v>
                </c:pt>
                <c:pt idx="237">
                  <c:v>1031</c:v>
                </c:pt>
                <c:pt idx="238">
                  <c:v>1032</c:v>
                </c:pt>
                <c:pt idx="239">
                  <c:v>1033</c:v>
                </c:pt>
                <c:pt idx="240">
                  <c:v>1034</c:v>
                </c:pt>
                <c:pt idx="241">
                  <c:v>1035</c:v>
                </c:pt>
                <c:pt idx="242">
                  <c:v>1036</c:v>
                </c:pt>
                <c:pt idx="243">
                  <c:v>1037</c:v>
                </c:pt>
                <c:pt idx="244">
                  <c:v>1038</c:v>
                </c:pt>
                <c:pt idx="245">
                  <c:v>1039</c:v>
                </c:pt>
                <c:pt idx="246">
                  <c:v>1040</c:v>
                </c:pt>
              </c:numCache>
            </c:numRef>
          </c:xVal>
          <c:yVal>
            <c:numRef>
              <c:f>Graph!$H$796:$H$1040</c:f>
              <c:numCache>
                <c:formatCode>General</c:formatCode>
                <c:ptCount val="2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9C-4444-91D6-A3B739F67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210767"/>
        <c:axId val="1515209327"/>
      </c:scatterChart>
      <c:valAx>
        <c:axId val="1515210767"/>
        <c:scaling>
          <c:orientation val="minMax"/>
          <c:max val="1040"/>
          <c:min val="794"/>
        </c:scaling>
        <c:delete val="0"/>
        <c:axPos val="b"/>
        <c:numFmt formatCode="General" sourceLinked="1"/>
        <c:majorTickMark val="out"/>
        <c:minorTickMark val="none"/>
        <c:tickLblPos val="nextTo"/>
        <c:crossAx val="1515209327"/>
        <c:crosses val="autoZero"/>
        <c:crossBetween val="midCat"/>
      </c:valAx>
      <c:valAx>
        <c:axId val="15152093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52107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Graph!$A$1043:$A$1260</c:f>
              <c:numCache>
                <c:formatCode>General</c:formatCode>
                <c:ptCount val="218"/>
                <c:pt idx="0">
                  <c:v>1042</c:v>
                </c:pt>
                <c:pt idx="1">
                  <c:v>1043</c:v>
                </c:pt>
                <c:pt idx="2">
                  <c:v>1044</c:v>
                </c:pt>
                <c:pt idx="3">
                  <c:v>1045</c:v>
                </c:pt>
                <c:pt idx="4">
                  <c:v>1046</c:v>
                </c:pt>
                <c:pt idx="5">
                  <c:v>1047</c:v>
                </c:pt>
                <c:pt idx="6">
                  <c:v>1048</c:v>
                </c:pt>
                <c:pt idx="7">
                  <c:v>1049</c:v>
                </c:pt>
                <c:pt idx="8">
                  <c:v>1050</c:v>
                </c:pt>
                <c:pt idx="9">
                  <c:v>1051</c:v>
                </c:pt>
                <c:pt idx="10">
                  <c:v>1052</c:v>
                </c:pt>
                <c:pt idx="11">
                  <c:v>1053</c:v>
                </c:pt>
                <c:pt idx="12">
                  <c:v>1054</c:v>
                </c:pt>
                <c:pt idx="13">
                  <c:v>1055</c:v>
                </c:pt>
                <c:pt idx="14">
                  <c:v>1056</c:v>
                </c:pt>
                <c:pt idx="15">
                  <c:v>1057</c:v>
                </c:pt>
                <c:pt idx="16">
                  <c:v>1058</c:v>
                </c:pt>
                <c:pt idx="17">
                  <c:v>1059</c:v>
                </c:pt>
                <c:pt idx="18">
                  <c:v>1060</c:v>
                </c:pt>
                <c:pt idx="19">
                  <c:v>1061</c:v>
                </c:pt>
                <c:pt idx="20">
                  <c:v>1062</c:v>
                </c:pt>
                <c:pt idx="21">
                  <c:v>1063</c:v>
                </c:pt>
                <c:pt idx="22">
                  <c:v>1064</c:v>
                </c:pt>
                <c:pt idx="23">
                  <c:v>1065</c:v>
                </c:pt>
                <c:pt idx="24">
                  <c:v>1066</c:v>
                </c:pt>
                <c:pt idx="25">
                  <c:v>1067</c:v>
                </c:pt>
                <c:pt idx="26">
                  <c:v>1068</c:v>
                </c:pt>
                <c:pt idx="27">
                  <c:v>1069</c:v>
                </c:pt>
                <c:pt idx="28">
                  <c:v>1070</c:v>
                </c:pt>
                <c:pt idx="29">
                  <c:v>1071</c:v>
                </c:pt>
                <c:pt idx="30">
                  <c:v>1072</c:v>
                </c:pt>
                <c:pt idx="31">
                  <c:v>1073</c:v>
                </c:pt>
                <c:pt idx="32">
                  <c:v>1074</c:v>
                </c:pt>
                <c:pt idx="33">
                  <c:v>1075</c:v>
                </c:pt>
                <c:pt idx="34">
                  <c:v>1076</c:v>
                </c:pt>
                <c:pt idx="35">
                  <c:v>1077</c:v>
                </c:pt>
                <c:pt idx="36">
                  <c:v>1078</c:v>
                </c:pt>
                <c:pt idx="37">
                  <c:v>1079</c:v>
                </c:pt>
                <c:pt idx="38">
                  <c:v>1080</c:v>
                </c:pt>
                <c:pt idx="39">
                  <c:v>1081</c:v>
                </c:pt>
                <c:pt idx="40">
                  <c:v>1082</c:v>
                </c:pt>
                <c:pt idx="41">
                  <c:v>1083</c:v>
                </c:pt>
                <c:pt idx="42">
                  <c:v>1084</c:v>
                </c:pt>
                <c:pt idx="43">
                  <c:v>1085</c:v>
                </c:pt>
                <c:pt idx="44">
                  <c:v>1086</c:v>
                </c:pt>
                <c:pt idx="45">
                  <c:v>1087</c:v>
                </c:pt>
                <c:pt idx="46">
                  <c:v>1088</c:v>
                </c:pt>
                <c:pt idx="47">
                  <c:v>1089</c:v>
                </c:pt>
                <c:pt idx="48">
                  <c:v>1090</c:v>
                </c:pt>
                <c:pt idx="49">
                  <c:v>1091</c:v>
                </c:pt>
                <c:pt idx="50">
                  <c:v>1092</c:v>
                </c:pt>
                <c:pt idx="51">
                  <c:v>1093</c:v>
                </c:pt>
                <c:pt idx="52">
                  <c:v>1094</c:v>
                </c:pt>
                <c:pt idx="53">
                  <c:v>1095</c:v>
                </c:pt>
                <c:pt idx="54">
                  <c:v>1096</c:v>
                </c:pt>
                <c:pt idx="55">
                  <c:v>1097</c:v>
                </c:pt>
                <c:pt idx="56">
                  <c:v>1098</c:v>
                </c:pt>
                <c:pt idx="57">
                  <c:v>1099</c:v>
                </c:pt>
                <c:pt idx="58">
                  <c:v>1100</c:v>
                </c:pt>
                <c:pt idx="59">
                  <c:v>1101</c:v>
                </c:pt>
                <c:pt idx="60">
                  <c:v>1102</c:v>
                </c:pt>
                <c:pt idx="61">
                  <c:v>1103</c:v>
                </c:pt>
                <c:pt idx="62">
                  <c:v>1104</c:v>
                </c:pt>
                <c:pt idx="63">
                  <c:v>1105</c:v>
                </c:pt>
                <c:pt idx="64">
                  <c:v>1106</c:v>
                </c:pt>
                <c:pt idx="65">
                  <c:v>1107</c:v>
                </c:pt>
                <c:pt idx="66">
                  <c:v>1108</c:v>
                </c:pt>
                <c:pt idx="67">
                  <c:v>1109</c:v>
                </c:pt>
                <c:pt idx="68">
                  <c:v>1110</c:v>
                </c:pt>
                <c:pt idx="69">
                  <c:v>1111</c:v>
                </c:pt>
                <c:pt idx="70">
                  <c:v>1112</c:v>
                </c:pt>
                <c:pt idx="71">
                  <c:v>1113</c:v>
                </c:pt>
                <c:pt idx="72">
                  <c:v>1114</c:v>
                </c:pt>
                <c:pt idx="73">
                  <c:v>1115</c:v>
                </c:pt>
                <c:pt idx="74">
                  <c:v>1116</c:v>
                </c:pt>
                <c:pt idx="75">
                  <c:v>1117</c:v>
                </c:pt>
                <c:pt idx="76">
                  <c:v>1118</c:v>
                </c:pt>
                <c:pt idx="77">
                  <c:v>1119</c:v>
                </c:pt>
                <c:pt idx="78">
                  <c:v>1120</c:v>
                </c:pt>
                <c:pt idx="79">
                  <c:v>1121</c:v>
                </c:pt>
                <c:pt idx="80">
                  <c:v>1122</c:v>
                </c:pt>
                <c:pt idx="81">
                  <c:v>1123</c:v>
                </c:pt>
                <c:pt idx="82">
                  <c:v>1124</c:v>
                </c:pt>
                <c:pt idx="83">
                  <c:v>1125</c:v>
                </c:pt>
                <c:pt idx="84">
                  <c:v>1126</c:v>
                </c:pt>
                <c:pt idx="85">
                  <c:v>1127</c:v>
                </c:pt>
                <c:pt idx="86">
                  <c:v>1128</c:v>
                </c:pt>
                <c:pt idx="87">
                  <c:v>1129</c:v>
                </c:pt>
                <c:pt idx="88">
                  <c:v>1130</c:v>
                </c:pt>
                <c:pt idx="89">
                  <c:v>1131</c:v>
                </c:pt>
                <c:pt idx="90">
                  <c:v>1132</c:v>
                </c:pt>
                <c:pt idx="91">
                  <c:v>1133</c:v>
                </c:pt>
                <c:pt idx="92">
                  <c:v>1134</c:v>
                </c:pt>
                <c:pt idx="93">
                  <c:v>1135</c:v>
                </c:pt>
                <c:pt idx="94">
                  <c:v>1136</c:v>
                </c:pt>
                <c:pt idx="95">
                  <c:v>1137</c:v>
                </c:pt>
                <c:pt idx="96">
                  <c:v>1138</c:v>
                </c:pt>
                <c:pt idx="97">
                  <c:v>1139</c:v>
                </c:pt>
                <c:pt idx="98">
                  <c:v>1140</c:v>
                </c:pt>
                <c:pt idx="99">
                  <c:v>1141</c:v>
                </c:pt>
                <c:pt idx="100">
                  <c:v>1142</c:v>
                </c:pt>
                <c:pt idx="101">
                  <c:v>1143</c:v>
                </c:pt>
                <c:pt idx="102">
                  <c:v>1144</c:v>
                </c:pt>
                <c:pt idx="103">
                  <c:v>1145</c:v>
                </c:pt>
                <c:pt idx="104">
                  <c:v>1146</c:v>
                </c:pt>
                <c:pt idx="105">
                  <c:v>1147</c:v>
                </c:pt>
                <c:pt idx="106">
                  <c:v>1148</c:v>
                </c:pt>
                <c:pt idx="107">
                  <c:v>1149</c:v>
                </c:pt>
                <c:pt idx="108">
                  <c:v>1150</c:v>
                </c:pt>
                <c:pt idx="109">
                  <c:v>1151</c:v>
                </c:pt>
                <c:pt idx="110">
                  <c:v>1152</c:v>
                </c:pt>
                <c:pt idx="111">
                  <c:v>1153</c:v>
                </c:pt>
                <c:pt idx="112">
                  <c:v>1154</c:v>
                </c:pt>
                <c:pt idx="113">
                  <c:v>1155</c:v>
                </c:pt>
                <c:pt idx="114">
                  <c:v>1156</c:v>
                </c:pt>
                <c:pt idx="115">
                  <c:v>1157</c:v>
                </c:pt>
                <c:pt idx="116">
                  <c:v>1158</c:v>
                </c:pt>
                <c:pt idx="117">
                  <c:v>1159</c:v>
                </c:pt>
                <c:pt idx="118">
                  <c:v>1160</c:v>
                </c:pt>
                <c:pt idx="119">
                  <c:v>1161</c:v>
                </c:pt>
                <c:pt idx="120">
                  <c:v>1162</c:v>
                </c:pt>
                <c:pt idx="121">
                  <c:v>1163</c:v>
                </c:pt>
                <c:pt idx="122">
                  <c:v>1164</c:v>
                </c:pt>
                <c:pt idx="123">
                  <c:v>1165</c:v>
                </c:pt>
                <c:pt idx="124">
                  <c:v>1166</c:v>
                </c:pt>
                <c:pt idx="125">
                  <c:v>1167</c:v>
                </c:pt>
                <c:pt idx="126">
                  <c:v>1168</c:v>
                </c:pt>
                <c:pt idx="127">
                  <c:v>1169</c:v>
                </c:pt>
                <c:pt idx="128">
                  <c:v>1170</c:v>
                </c:pt>
                <c:pt idx="129">
                  <c:v>1171</c:v>
                </c:pt>
                <c:pt idx="130">
                  <c:v>1172</c:v>
                </c:pt>
                <c:pt idx="131">
                  <c:v>1173</c:v>
                </c:pt>
                <c:pt idx="132">
                  <c:v>1174</c:v>
                </c:pt>
                <c:pt idx="133">
                  <c:v>1175</c:v>
                </c:pt>
                <c:pt idx="134">
                  <c:v>1176</c:v>
                </c:pt>
                <c:pt idx="135">
                  <c:v>1177</c:v>
                </c:pt>
                <c:pt idx="136">
                  <c:v>1178</c:v>
                </c:pt>
                <c:pt idx="137">
                  <c:v>1179</c:v>
                </c:pt>
                <c:pt idx="138">
                  <c:v>1180</c:v>
                </c:pt>
                <c:pt idx="139">
                  <c:v>1181</c:v>
                </c:pt>
                <c:pt idx="140">
                  <c:v>1182</c:v>
                </c:pt>
                <c:pt idx="141">
                  <c:v>1183</c:v>
                </c:pt>
                <c:pt idx="142">
                  <c:v>1184</c:v>
                </c:pt>
                <c:pt idx="143">
                  <c:v>1185</c:v>
                </c:pt>
                <c:pt idx="144">
                  <c:v>1186</c:v>
                </c:pt>
                <c:pt idx="145">
                  <c:v>1187</c:v>
                </c:pt>
                <c:pt idx="146">
                  <c:v>1188</c:v>
                </c:pt>
                <c:pt idx="147">
                  <c:v>1189</c:v>
                </c:pt>
                <c:pt idx="148">
                  <c:v>1190</c:v>
                </c:pt>
                <c:pt idx="149">
                  <c:v>1191</c:v>
                </c:pt>
                <c:pt idx="150">
                  <c:v>1192</c:v>
                </c:pt>
                <c:pt idx="151">
                  <c:v>1193</c:v>
                </c:pt>
                <c:pt idx="152">
                  <c:v>1194</c:v>
                </c:pt>
                <c:pt idx="153">
                  <c:v>1195</c:v>
                </c:pt>
                <c:pt idx="154">
                  <c:v>1196</c:v>
                </c:pt>
                <c:pt idx="155">
                  <c:v>1197</c:v>
                </c:pt>
                <c:pt idx="156">
                  <c:v>1198</c:v>
                </c:pt>
                <c:pt idx="157">
                  <c:v>1199</c:v>
                </c:pt>
                <c:pt idx="158">
                  <c:v>1200</c:v>
                </c:pt>
                <c:pt idx="159">
                  <c:v>1201</c:v>
                </c:pt>
                <c:pt idx="160">
                  <c:v>1202</c:v>
                </c:pt>
                <c:pt idx="161">
                  <c:v>1203</c:v>
                </c:pt>
                <c:pt idx="162">
                  <c:v>1204</c:v>
                </c:pt>
                <c:pt idx="163">
                  <c:v>1205</c:v>
                </c:pt>
                <c:pt idx="164">
                  <c:v>1206</c:v>
                </c:pt>
                <c:pt idx="165">
                  <c:v>1207</c:v>
                </c:pt>
                <c:pt idx="166">
                  <c:v>1208</c:v>
                </c:pt>
                <c:pt idx="167">
                  <c:v>1209</c:v>
                </c:pt>
                <c:pt idx="168">
                  <c:v>1210</c:v>
                </c:pt>
                <c:pt idx="169">
                  <c:v>1211</c:v>
                </c:pt>
                <c:pt idx="170">
                  <c:v>1212</c:v>
                </c:pt>
                <c:pt idx="171">
                  <c:v>1213</c:v>
                </c:pt>
                <c:pt idx="172">
                  <c:v>1214</c:v>
                </c:pt>
                <c:pt idx="173">
                  <c:v>1215</c:v>
                </c:pt>
                <c:pt idx="174">
                  <c:v>1216</c:v>
                </c:pt>
                <c:pt idx="175">
                  <c:v>1217</c:v>
                </c:pt>
                <c:pt idx="176">
                  <c:v>1218</c:v>
                </c:pt>
                <c:pt idx="177">
                  <c:v>1219</c:v>
                </c:pt>
                <c:pt idx="178">
                  <c:v>1220</c:v>
                </c:pt>
                <c:pt idx="179">
                  <c:v>1221</c:v>
                </c:pt>
                <c:pt idx="180">
                  <c:v>1222</c:v>
                </c:pt>
                <c:pt idx="181">
                  <c:v>1223</c:v>
                </c:pt>
                <c:pt idx="182">
                  <c:v>1224</c:v>
                </c:pt>
                <c:pt idx="183">
                  <c:v>1225</c:v>
                </c:pt>
                <c:pt idx="184">
                  <c:v>1226</c:v>
                </c:pt>
                <c:pt idx="185">
                  <c:v>1227</c:v>
                </c:pt>
                <c:pt idx="186">
                  <c:v>1228</c:v>
                </c:pt>
                <c:pt idx="187">
                  <c:v>1229</c:v>
                </c:pt>
                <c:pt idx="188">
                  <c:v>1230</c:v>
                </c:pt>
                <c:pt idx="189">
                  <c:v>1231</c:v>
                </c:pt>
                <c:pt idx="190">
                  <c:v>1232</c:v>
                </c:pt>
                <c:pt idx="191">
                  <c:v>1233</c:v>
                </c:pt>
                <c:pt idx="192">
                  <c:v>1234</c:v>
                </c:pt>
                <c:pt idx="193">
                  <c:v>1235</c:v>
                </c:pt>
                <c:pt idx="194">
                  <c:v>1236</c:v>
                </c:pt>
                <c:pt idx="195">
                  <c:v>1237</c:v>
                </c:pt>
                <c:pt idx="196">
                  <c:v>1238</c:v>
                </c:pt>
                <c:pt idx="197">
                  <c:v>1239</c:v>
                </c:pt>
                <c:pt idx="198">
                  <c:v>1240</c:v>
                </c:pt>
                <c:pt idx="199">
                  <c:v>1241</c:v>
                </c:pt>
                <c:pt idx="200">
                  <c:v>1242</c:v>
                </c:pt>
                <c:pt idx="201">
                  <c:v>1243</c:v>
                </c:pt>
                <c:pt idx="202">
                  <c:v>1244</c:v>
                </c:pt>
                <c:pt idx="203">
                  <c:v>1245</c:v>
                </c:pt>
                <c:pt idx="204">
                  <c:v>1246</c:v>
                </c:pt>
                <c:pt idx="205">
                  <c:v>1247</c:v>
                </c:pt>
                <c:pt idx="206">
                  <c:v>1248</c:v>
                </c:pt>
                <c:pt idx="207">
                  <c:v>1249</c:v>
                </c:pt>
                <c:pt idx="208">
                  <c:v>1250</c:v>
                </c:pt>
                <c:pt idx="209">
                  <c:v>1251</c:v>
                </c:pt>
                <c:pt idx="210">
                  <c:v>1252</c:v>
                </c:pt>
                <c:pt idx="211">
                  <c:v>1253</c:v>
                </c:pt>
                <c:pt idx="212">
                  <c:v>1254</c:v>
                </c:pt>
                <c:pt idx="213">
                  <c:v>1255</c:v>
                </c:pt>
                <c:pt idx="214">
                  <c:v>1256</c:v>
                </c:pt>
                <c:pt idx="215">
                  <c:v>1257</c:v>
                </c:pt>
                <c:pt idx="216">
                  <c:v>1258</c:v>
                </c:pt>
                <c:pt idx="217">
                  <c:v>1259</c:v>
                </c:pt>
              </c:numCache>
            </c:numRef>
          </c:xVal>
          <c:yVal>
            <c:numRef>
              <c:f>Graph!$D$1044:$D$1259</c:f>
              <c:numCache>
                <c:formatCode>General</c:formatCode>
                <c:ptCount val="216"/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16-4BBD-8F57-6990421D4B83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Graph!$A$1043:$A$1260</c:f>
              <c:numCache>
                <c:formatCode>General</c:formatCode>
                <c:ptCount val="218"/>
                <c:pt idx="0">
                  <c:v>1042</c:v>
                </c:pt>
                <c:pt idx="1">
                  <c:v>1043</c:v>
                </c:pt>
                <c:pt idx="2">
                  <c:v>1044</c:v>
                </c:pt>
                <c:pt idx="3">
                  <c:v>1045</c:v>
                </c:pt>
                <c:pt idx="4">
                  <c:v>1046</c:v>
                </c:pt>
                <c:pt idx="5">
                  <c:v>1047</c:v>
                </c:pt>
                <c:pt idx="6">
                  <c:v>1048</c:v>
                </c:pt>
                <c:pt idx="7">
                  <c:v>1049</c:v>
                </c:pt>
                <c:pt idx="8">
                  <c:v>1050</c:v>
                </c:pt>
                <c:pt idx="9">
                  <c:v>1051</c:v>
                </c:pt>
                <c:pt idx="10">
                  <c:v>1052</c:v>
                </c:pt>
                <c:pt idx="11">
                  <c:v>1053</c:v>
                </c:pt>
                <c:pt idx="12">
                  <c:v>1054</c:v>
                </c:pt>
                <c:pt idx="13">
                  <c:v>1055</c:v>
                </c:pt>
                <c:pt idx="14">
                  <c:v>1056</c:v>
                </c:pt>
                <c:pt idx="15">
                  <c:v>1057</c:v>
                </c:pt>
                <c:pt idx="16">
                  <c:v>1058</c:v>
                </c:pt>
                <c:pt idx="17">
                  <c:v>1059</c:v>
                </c:pt>
                <c:pt idx="18">
                  <c:v>1060</c:v>
                </c:pt>
                <c:pt idx="19">
                  <c:v>1061</c:v>
                </c:pt>
                <c:pt idx="20">
                  <c:v>1062</c:v>
                </c:pt>
                <c:pt idx="21">
                  <c:v>1063</c:v>
                </c:pt>
                <c:pt idx="22">
                  <c:v>1064</c:v>
                </c:pt>
                <c:pt idx="23">
                  <c:v>1065</c:v>
                </c:pt>
                <c:pt idx="24">
                  <c:v>1066</c:v>
                </c:pt>
                <c:pt idx="25">
                  <c:v>1067</c:v>
                </c:pt>
                <c:pt idx="26">
                  <c:v>1068</c:v>
                </c:pt>
                <c:pt idx="27">
                  <c:v>1069</c:v>
                </c:pt>
                <c:pt idx="28">
                  <c:v>1070</c:v>
                </c:pt>
                <c:pt idx="29">
                  <c:v>1071</c:v>
                </c:pt>
                <c:pt idx="30">
                  <c:v>1072</c:v>
                </c:pt>
                <c:pt idx="31">
                  <c:v>1073</c:v>
                </c:pt>
                <c:pt idx="32">
                  <c:v>1074</c:v>
                </c:pt>
                <c:pt idx="33">
                  <c:v>1075</c:v>
                </c:pt>
                <c:pt idx="34">
                  <c:v>1076</c:v>
                </c:pt>
                <c:pt idx="35">
                  <c:v>1077</c:v>
                </c:pt>
                <c:pt idx="36">
                  <c:v>1078</c:v>
                </c:pt>
                <c:pt idx="37">
                  <c:v>1079</c:v>
                </c:pt>
                <c:pt idx="38">
                  <c:v>1080</c:v>
                </c:pt>
                <c:pt idx="39">
                  <c:v>1081</c:v>
                </c:pt>
                <c:pt idx="40">
                  <c:v>1082</c:v>
                </c:pt>
                <c:pt idx="41">
                  <c:v>1083</c:v>
                </c:pt>
                <c:pt idx="42">
                  <c:v>1084</c:v>
                </c:pt>
                <c:pt idx="43">
                  <c:v>1085</c:v>
                </c:pt>
                <c:pt idx="44">
                  <c:v>1086</c:v>
                </c:pt>
                <c:pt idx="45">
                  <c:v>1087</c:v>
                </c:pt>
                <c:pt idx="46">
                  <c:v>1088</c:v>
                </c:pt>
                <c:pt idx="47">
                  <c:v>1089</c:v>
                </c:pt>
                <c:pt idx="48">
                  <c:v>1090</c:v>
                </c:pt>
                <c:pt idx="49">
                  <c:v>1091</c:v>
                </c:pt>
                <c:pt idx="50">
                  <c:v>1092</c:v>
                </c:pt>
                <c:pt idx="51">
                  <c:v>1093</c:v>
                </c:pt>
                <c:pt idx="52">
                  <c:v>1094</c:v>
                </c:pt>
                <c:pt idx="53">
                  <c:v>1095</c:v>
                </c:pt>
                <c:pt idx="54">
                  <c:v>1096</c:v>
                </c:pt>
                <c:pt idx="55">
                  <c:v>1097</c:v>
                </c:pt>
                <c:pt idx="56">
                  <c:v>1098</c:v>
                </c:pt>
                <c:pt idx="57">
                  <c:v>1099</c:v>
                </c:pt>
                <c:pt idx="58">
                  <c:v>1100</c:v>
                </c:pt>
                <c:pt idx="59">
                  <c:v>1101</c:v>
                </c:pt>
                <c:pt idx="60">
                  <c:v>1102</c:v>
                </c:pt>
                <c:pt idx="61">
                  <c:v>1103</c:v>
                </c:pt>
                <c:pt idx="62">
                  <c:v>1104</c:v>
                </c:pt>
                <c:pt idx="63">
                  <c:v>1105</c:v>
                </c:pt>
                <c:pt idx="64">
                  <c:v>1106</c:v>
                </c:pt>
                <c:pt idx="65">
                  <c:v>1107</c:v>
                </c:pt>
                <c:pt idx="66">
                  <c:v>1108</c:v>
                </c:pt>
                <c:pt idx="67">
                  <c:v>1109</c:v>
                </c:pt>
                <c:pt idx="68">
                  <c:v>1110</c:v>
                </c:pt>
                <c:pt idx="69">
                  <c:v>1111</c:v>
                </c:pt>
                <c:pt idx="70">
                  <c:v>1112</c:v>
                </c:pt>
                <c:pt idx="71">
                  <c:v>1113</c:v>
                </c:pt>
                <c:pt idx="72">
                  <c:v>1114</c:v>
                </c:pt>
                <c:pt idx="73">
                  <c:v>1115</c:v>
                </c:pt>
                <c:pt idx="74">
                  <c:v>1116</c:v>
                </c:pt>
                <c:pt idx="75">
                  <c:v>1117</c:v>
                </c:pt>
                <c:pt idx="76">
                  <c:v>1118</c:v>
                </c:pt>
                <c:pt idx="77">
                  <c:v>1119</c:v>
                </c:pt>
                <c:pt idx="78">
                  <c:v>1120</c:v>
                </c:pt>
                <c:pt idx="79">
                  <c:v>1121</c:v>
                </c:pt>
                <c:pt idx="80">
                  <c:v>1122</c:v>
                </c:pt>
                <c:pt idx="81">
                  <c:v>1123</c:v>
                </c:pt>
                <c:pt idx="82">
                  <c:v>1124</c:v>
                </c:pt>
                <c:pt idx="83">
                  <c:v>1125</c:v>
                </c:pt>
                <c:pt idx="84">
                  <c:v>1126</c:v>
                </c:pt>
                <c:pt idx="85">
                  <c:v>1127</c:v>
                </c:pt>
                <c:pt idx="86">
                  <c:v>1128</c:v>
                </c:pt>
                <c:pt idx="87">
                  <c:v>1129</c:v>
                </c:pt>
                <c:pt idx="88">
                  <c:v>1130</c:v>
                </c:pt>
                <c:pt idx="89">
                  <c:v>1131</c:v>
                </c:pt>
                <c:pt idx="90">
                  <c:v>1132</c:v>
                </c:pt>
                <c:pt idx="91">
                  <c:v>1133</c:v>
                </c:pt>
                <c:pt idx="92">
                  <c:v>1134</c:v>
                </c:pt>
                <c:pt idx="93">
                  <c:v>1135</c:v>
                </c:pt>
                <c:pt idx="94">
                  <c:v>1136</c:v>
                </c:pt>
                <c:pt idx="95">
                  <c:v>1137</c:v>
                </c:pt>
                <c:pt idx="96">
                  <c:v>1138</c:v>
                </c:pt>
                <c:pt idx="97">
                  <c:v>1139</c:v>
                </c:pt>
                <c:pt idx="98">
                  <c:v>1140</c:v>
                </c:pt>
                <c:pt idx="99">
                  <c:v>1141</c:v>
                </c:pt>
                <c:pt idx="100">
                  <c:v>1142</c:v>
                </c:pt>
                <c:pt idx="101">
                  <c:v>1143</c:v>
                </c:pt>
                <c:pt idx="102">
                  <c:v>1144</c:v>
                </c:pt>
                <c:pt idx="103">
                  <c:v>1145</c:v>
                </c:pt>
                <c:pt idx="104">
                  <c:v>1146</c:v>
                </c:pt>
                <c:pt idx="105">
                  <c:v>1147</c:v>
                </c:pt>
                <c:pt idx="106">
                  <c:v>1148</c:v>
                </c:pt>
                <c:pt idx="107">
                  <c:v>1149</c:v>
                </c:pt>
                <c:pt idx="108">
                  <c:v>1150</c:v>
                </c:pt>
                <c:pt idx="109">
                  <c:v>1151</c:v>
                </c:pt>
                <c:pt idx="110">
                  <c:v>1152</c:v>
                </c:pt>
                <c:pt idx="111">
                  <c:v>1153</c:v>
                </c:pt>
                <c:pt idx="112">
                  <c:v>1154</c:v>
                </c:pt>
                <c:pt idx="113">
                  <c:v>1155</c:v>
                </c:pt>
                <c:pt idx="114">
                  <c:v>1156</c:v>
                </c:pt>
                <c:pt idx="115">
                  <c:v>1157</c:v>
                </c:pt>
                <c:pt idx="116">
                  <c:v>1158</c:v>
                </c:pt>
                <c:pt idx="117">
                  <c:v>1159</c:v>
                </c:pt>
                <c:pt idx="118">
                  <c:v>1160</c:v>
                </c:pt>
                <c:pt idx="119">
                  <c:v>1161</c:v>
                </c:pt>
                <c:pt idx="120">
                  <c:v>1162</c:v>
                </c:pt>
                <c:pt idx="121">
                  <c:v>1163</c:v>
                </c:pt>
                <c:pt idx="122">
                  <c:v>1164</c:v>
                </c:pt>
                <c:pt idx="123">
                  <c:v>1165</c:v>
                </c:pt>
                <c:pt idx="124">
                  <c:v>1166</c:v>
                </c:pt>
                <c:pt idx="125">
                  <c:v>1167</c:v>
                </c:pt>
                <c:pt idx="126">
                  <c:v>1168</c:v>
                </c:pt>
                <c:pt idx="127">
                  <c:v>1169</c:v>
                </c:pt>
                <c:pt idx="128">
                  <c:v>1170</c:v>
                </c:pt>
                <c:pt idx="129">
                  <c:v>1171</c:v>
                </c:pt>
                <c:pt idx="130">
                  <c:v>1172</c:v>
                </c:pt>
                <c:pt idx="131">
                  <c:v>1173</c:v>
                </c:pt>
                <c:pt idx="132">
                  <c:v>1174</c:v>
                </c:pt>
                <c:pt idx="133">
                  <c:v>1175</c:v>
                </c:pt>
                <c:pt idx="134">
                  <c:v>1176</c:v>
                </c:pt>
                <c:pt idx="135">
                  <c:v>1177</c:v>
                </c:pt>
                <c:pt idx="136">
                  <c:v>1178</c:v>
                </c:pt>
                <c:pt idx="137">
                  <c:v>1179</c:v>
                </c:pt>
                <c:pt idx="138">
                  <c:v>1180</c:v>
                </c:pt>
                <c:pt idx="139">
                  <c:v>1181</c:v>
                </c:pt>
                <c:pt idx="140">
                  <c:v>1182</c:v>
                </c:pt>
                <c:pt idx="141">
                  <c:v>1183</c:v>
                </c:pt>
                <c:pt idx="142">
                  <c:v>1184</c:v>
                </c:pt>
                <c:pt idx="143">
                  <c:v>1185</c:v>
                </c:pt>
                <c:pt idx="144">
                  <c:v>1186</c:v>
                </c:pt>
                <c:pt idx="145">
                  <c:v>1187</c:v>
                </c:pt>
                <c:pt idx="146">
                  <c:v>1188</c:v>
                </c:pt>
                <c:pt idx="147">
                  <c:v>1189</c:v>
                </c:pt>
                <c:pt idx="148">
                  <c:v>1190</c:v>
                </c:pt>
                <c:pt idx="149">
                  <c:v>1191</c:v>
                </c:pt>
                <c:pt idx="150">
                  <c:v>1192</c:v>
                </c:pt>
                <c:pt idx="151">
                  <c:v>1193</c:v>
                </c:pt>
                <c:pt idx="152">
                  <c:v>1194</c:v>
                </c:pt>
                <c:pt idx="153">
                  <c:v>1195</c:v>
                </c:pt>
                <c:pt idx="154">
                  <c:v>1196</c:v>
                </c:pt>
                <c:pt idx="155">
                  <c:v>1197</c:v>
                </c:pt>
                <c:pt idx="156">
                  <c:v>1198</c:v>
                </c:pt>
                <c:pt idx="157">
                  <c:v>1199</c:v>
                </c:pt>
                <c:pt idx="158">
                  <c:v>1200</c:v>
                </c:pt>
                <c:pt idx="159">
                  <c:v>1201</c:v>
                </c:pt>
                <c:pt idx="160">
                  <c:v>1202</c:v>
                </c:pt>
                <c:pt idx="161">
                  <c:v>1203</c:v>
                </c:pt>
                <c:pt idx="162">
                  <c:v>1204</c:v>
                </c:pt>
                <c:pt idx="163">
                  <c:v>1205</c:v>
                </c:pt>
                <c:pt idx="164">
                  <c:v>1206</c:v>
                </c:pt>
                <c:pt idx="165">
                  <c:v>1207</c:v>
                </c:pt>
                <c:pt idx="166">
                  <c:v>1208</c:v>
                </c:pt>
                <c:pt idx="167">
                  <c:v>1209</c:v>
                </c:pt>
                <c:pt idx="168">
                  <c:v>1210</c:v>
                </c:pt>
                <c:pt idx="169">
                  <c:v>1211</c:v>
                </c:pt>
                <c:pt idx="170">
                  <c:v>1212</c:v>
                </c:pt>
                <c:pt idx="171">
                  <c:v>1213</c:v>
                </c:pt>
                <c:pt idx="172">
                  <c:v>1214</c:v>
                </c:pt>
                <c:pt idx="173">
                  <c:v>1215</c:v>
                </c:pt>
                <c:pt idx="174">
                  <c:v>1216</c:v>
                </c:pt>
                <c:pt idx="175">
                  <c:v>1217</c:v>
                </c:pt>
                <c:pt idx="176">
                  <c:v>1218</c:v>
                </c:pt>
                <c:pt idx="177">
                  <c:v>1219</c:v>
                </c:pt>
                <c:pt idx="178">
                  <c:v>1220</c:v>
                </c:pt>
                <c:pt idx="179">
                  <c:v>1221</c:v>
                </c:pt>
                <c:pt idx="180">
                  <c:v>1222</c:v>
                </c:pt>
                <c:pt idx="181">
                  <c:v>1223</c:v>
                </c:pt>
                <c:pt idx="182">
                  <c:v>1224</c:v>
                </c:pt>
                <c:pt idx="183">
                  <c:v>1225</c:v>
                </c:pt>
                <c:pt idx="184">
                  <c:v>1226</c:v>
                </c:pt>
                <c:pt idx="185">
                  <c:v>1227</c:v>
                </c:pt>
                <c:pt idx="186">
                  <c:v>1228</c:v>
                </c:pt>
                <c:pt idx="187">
                  <c:v>1229</c:v>
                </c:pt>
                <c:pt idx="188">
                  <c:v>1230</c:v>
                </c:pt>
                <c:pt idx="189">
                  <c:v>1231</c:v>
                </c:pt>
                <c:pt idx="190">
                  <c:v>1232</c:v>
                </c:pt>
                <c:pt idx="191">
                  <c:v>1233</c:v>
                </c:pt>
                <c:pt idx="192">
                  <c:v>1234</c:v>
                </c:pt>
                <c:pt idx="193">
                  <c:v>1235</c:v>
                </c:pt>
                <c:pt idx="194">
                  <c:v>1236</c:v>
                </c:pt>
                <c:pt idx="195">
                  <c:v>1237</c:v>
                </c:pt>
                <c:pt idx="196">
                  <c:v>1238</c:v>
                </c:pt>
                <c:pt idx="197">
                  <c:v>1239</c:v>
                </c:pt>
                <c:pt idx="198">
                  <c:v>1240</c:v>
                </c:pt>
                <c:pt idx="199">
                  <c:v>1241</c:v>
                </c:pt>
                <c:pt idx="200">
                  <c:v>1242</c:v>
                </c:pt>
                <c:pt idx="201">
                  <c:v>1243</c:v>
                </c:pt>
                <c:pt idx="202">
                  <c:v>1244</c:v>
                </c:pt>
                <c:pt idx="203">
                  <c:v>1245</c:v>
                </c:pt>
                <c:pt idx="204">
                  <c:v>1246</c:v>
                </c:pt>
                <c:pt idx="205">
                  <c:v>1247</c:v>
                </c:pt>
                <c:pt idx="206">
                  <c:v>1248</c:v>
                </c:pt>
                <c:pt idx="207">
                  <c:v>1249</c:v>
                </c:pt>
                <c:pt idx="208">
                  <c:v>1250</c:v>
                </c:pt>
                <c:pt idx="209">
                  <c:v>1251</c:v>
                </c:pt>
                <c:pt idx="210">
                  <c:v>1252</c:v>
                </c:pt>
                <c:pt idx="211">
                  <c:v>1253</c:v>
                </c:pt>
                <c:pt idx="212">
                  <c:v>1254</c:v>
                </c:pt>
                <c:pt idx="213">
                  <c:v>1255</c:v>
                </c:pt>
                <c:pt idx="214">
                  <c:v>1256</c:v>
                </c:pt>
                <c:pt idx="215">
                  <c:v>1257</c:v>
                </c:pt>
                <c:pt idx="216">
                  <c:v>1258</c:v>
                </c:pt>
                <c:pt idx="217">
                  <c:v>1259</c:v>
                </c:pt>
              </c:numCache>
            </c:numRef>
          </c:xVal>
          <c:yVal>
            <c:numRef>
              <c:f>Graph!$B$1044:$B$1259</c:f>
              <c:numCache>
                <c:formatCode>General</c:formatCode>
                <c:ptCount val="2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16-4BBD-8F57-6990421D4B83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Graph!$A$1043:$A$1260</c:f>
              <c:numCache>
                <c:formatCode>General</c:formatCode>
                <c:ptCount val="218"/>
                <c:pt idx="0">
                  <c:v>1042</c:v>
                </c:pt>
                <c:pt idx="1">
                  <c:v>1043</c:v>
                </c:pt>
                <c:pt idx="2">
                  <c:v>1044</c:v>
                </c:pt>
                <c:pt idx="3">
                  <c:v>1045</c:v>
                </c:pt>
                <c:pt idx="4">
                  <c:v>1046</c:v>
                </c:pt>
                <c:pt idx="5">
                  <c:v>1047</c:v>
                </c:pt>
                <c:pt idx="6">
                  <c:v>1048</c:v>
                </c:pt>
                <c:pt idx="7">
                  <c:v>1049</c:v>
                </c:pt>
                <c:pt idx="8">
                  <c:v>1050</c:v>
                </c:pt>
                <c:pt idx="9">
                  <c:v>1051</c:v>
                </c:pt>
                <c:pt idx="10">
                  <c:v>1052</c:v>
                </c:pt>
                <c:pt idx="11">
                  <c:v>1053</c:v>
                </c:pt>
                <c:pt idx="12">
                  <c:v>1054</c:v>
                </c:pt>
                <c:pt idx="13">
                  <c:v>1055</c:v>
                </c:pt>
                <c:pt idx="14">
                  <c:v>1056</c:v>
                </c:pt>
                <c:pt idx="15">
                  <c:v>1057</c:v>
                </c:pt>
                <c:pt idx="16">
                  <c:v>1058</c:v>
                </c:pt>
                <c:pt idx="17">
                  <c:v>1059</c:v>
                </c:pt>
                <c:pt idx="18">
                  <c:v>1060</c:v>
                </c:pt>
                <c:pt idx="19">
                  <c:v>1061</c:v>
                </c:pt>
                <c:pt idx="20">
                  <c:v>1062</c:v>
                </c:pt>
                <c:pt idx="21">
                  <c:v>1063</c:v>
                </c:pt>
                <c:pt idx="22">
                  <c:v>1064</c:v>
                </c:pt>
                <c:pt idx="23">
                  <c:v>1065</c:v>
                </c:pt>
                <c:pt idx="24">
                  <c:v>1066</c:v>
                </c:pt>
                <c:pt idx="25">
                  <c:v>1067</c:v>
                </c:pt>
                <c:pt idx="26">
                  <c:v>1068</c:v>
                </c:pt>
                <c:pt idx="27">
                  <c:v>1069</c:v>
                </c:pt>
                <c:pt idx="28">
                  <c:v>1070</c:v>
                </c:pt>
                <c:pt idx="29">
                  <c:v>1071</c:v>
                </c:pt>
                <c:pt idx="30">
                  <c:v>1072</c:v>
                </c:pt>
                <c:pt idx="31">
                  <c:v>1073</c:v>
                </c:pt>
                <c:pt idx="32">
                  <c:v>1074</c:v>
                </c:pt>
                <c:pt idx="33">
                  <c:v>1075</c:v>
                </c:pt>
                <c:pt idx="34">
                  <c:v>1076</c:v>
                </c:pt>
                <c:pt idx="35">
                  <c:v>1077</c:v>
                </c:pt>
                <c:pt idx="36">
                  <c:v>1078</c:v>
                </c:pt>
                <c:pt idx="37">
                  <c:v>1079</c:v>
                </c:pt>
                <c:pt idx="38">
                  <c:v>1080</c:v>
                </c:pt>
                <c:pt idx="39">
                  <c:v>1081</c:v>
                </c:pt>
                <c:pt idx="40">
                  <c:v>1082</c:v>
                </c:pt>
                <c:pt idx="41">
                  <c:v>1083</c:v>
                </c:pt>
                <c:pt idx="42">
                  <c:v>1084</c:v>
                </c:pt>
                <c:pt idx="43">
                  <c:v>1085</c:v>
                </c:pt>
                <c:pt idx="44">
                  <c:v>1086</c:v>
                </c:pt>
                <c:pt idx="45">
                  <c:v>1087</c:v>
                </c:pt>
                <c:pt idx="46">
                  <c:v>1088</c:v>
                </c:pt>
                <c:pt idx="47">
                  <c:v>1089</c:v>
                </c:pt>
                <c:pt idx="48">
                  <c:v>1090</c:v>
                </c:pt>
                <c:pt idx="49">
                  <c:v>1091</c:v>
                </c:pt>
                <c:pt idx="50">
                  <c:v>1092</c:v>
                </c:pt>
                <c:pt idx="51">
                  <c:v>1093</c:v>
                </c:pt>
                <c:pt idx="52">
                  <c:v>1094</c:v>
                </c:pt>
                <c:pt idx="53">
                  <c:v>1095</c:v>
                </c:pt>
                <c:pt idx="54">
                  <c:v>1096</c:v>
                </c:pt>
                <c:pt idx="55">
                  <c:v>1097</c:v>
                </c:pt>
                <c:pt idx="56">
                  <c:v>1098</c:v>
                </c:pt>
                <c:pt idx="57">
                  <c:v>1099</c:v>
                </c:pt>
                <c:pt idx="58">
                  <c:v>1100</c:v>
                </c:pt>
                <c:pt idx="59">
                  <c:v>1101</c:v>
                </c:pt>
                <c:pt idx="60">
                  <c:v>1102</c:v>
                </c:pt>
                <c:pt idx="61">
                  <c:v>1103</c:v>
                </c:pt>
                <c:pt idx="62">
                  <c:v>1104</c:v>
                </c:pt>
                <c:pt idx="63">
                  <c:v>1105</c:v>
                </c:pt>
                <c:pt idx="64">
                  <c:v>1106</c:v>
                </c:pt>
                <c:pt idx="65">
                  <c:v>1107</c:v>
                </c:pt>
                <c:pt idx="66">
                  <c:v>1108</c:v>
                </c:pt>
                <c:pt idx="67">
                  <c:v>1109</c:v>
                </c:pt>
                <c:pt idx="68">
                  <c:v>1110</c:v>
                </c:pt>
                <c:pt idx="69">
                  <c:v>1111</c:v>
                </c:pt>
                <c:pt idx="70">
                  <c:v>1112</c:v>
                </c:pt>
                <c:pt idx="71">
                  <c:v>1113</c:v>
                </c:pt>
                <c:pt idx="72">
                  <c:v>1114</c:v>
                </c:pt>
                <c:pt idx="73">
                  <c:v>1115</c:v>
                </c:pt>
                <c:pt idx="74">
                  <c:v>1116</c:v>
                </c:pt>
                <c:pt idx="75">
                  <c:v>1117</c:v>
                </c:pt>
                <c:pt idx="76">
                  <c:v>1118</c:v>
                </c:pt>
                <c:pt idx="77">
                  <c:v>1119</c:v>
                </c:pt>
                <c:pt idx="78">
                  <c:v>1120</c:v>
                </c:pt>
                <c:pt idx="79">
                  <c:v>1121</c:v>
                </c:pt>
                <c:pt idx="80">
                  <c:v>1122</c:v>
                </c:pt>
                <c:pt idx="81">
                  <c:v>1123</c:v>
                </c:pt>
                <c:pt idx="82">
                  <c:v>1124</c:v>
                </c:pt>
                <c:pt idx="83">
                  <c:v>1125</c:v>
                </c:pt>
                <c:pt idx="84">
                  <c:v>1126</c:v>
                </c:pt>
                <c:pt idx="85">
                  <c:v>1127</c:v>
                </c:pt>
                <c:pt idx="86">
                  <c:v>1128</c:v>
                </c:pt>
                <c:pt idx="87">
                  <c:v>1129</c:v>
                </c:pt>
                <c:pt idx="88">
                  <c:v>1130</c:v>
                </c:pt>
                <c:pt idx="89">
                  <c:v>1131</c:v>
                </c:pt>
                <c:pt idx="90">
                  <c:v>1132</c:v>
                </c:pt>
                <c:pt idx="91">
                  <c:v>1133</c:v>
                </c:pt>
                <c:pt idx="92">
                  <c:v>1134</c:v>
                </c:pt>
                <c:pt idx="93">
                  <c:v>1135</c:v>
                </c:pt>
                <c:pt idx="94">
                  <c:v>1136</c:v>
                </c:pt>
                <c:pt idx="95">
                  <c:v>1137</c:v>
                </c:pt>
                <c:pt idx="96">
                  <c:v>1138</c:v>
                </c:pt>
                <c:pt idx="97">
                  <c:v>1139</c:v>
                </c:pt>
                <c:pt idx="98">
                  <c:v>1140</c:v>
                </c:pt>
                <c:pt idx="99">
                  <c:v>1141</c:v>
                </c:pt>
                <c:pt idx="100">
                  <c:v>1142</c:v>
                </c:pt>
                <c:pt idx="101">
                  <c:v>1143</c:v>
                </c:pt>
                <c:pt idx="102">
                  <c:v>1144</c:v>
                </c:pt>
                <c:pt idx="103">
                  <c:v>1145</c:v>
                </c:pt>
                <c:pt idx="104">
                  <c:v>1146</c:v>
                </c:pt>
                <c:pt idx="105">
                  <c:v>1147</c:v>
                </c:pt>
                <c:pt idx="106">
                  <c:v>1148</c:v>
                </c:pt>
                <c:pt idx="107">
                  <c:v>1149</c:v>
                </c:pt>
                <c:pt idx="108">
                  <c:v>1150</c:v>
                </c:pt>
                <c:pt idx="109">
                  <c:v>1151</c:v>
                </c:pt>
                <c:pt idx="110">
                  <c:v>1152</c:v>
                </c:pt>
                <c:pt idx="111">
                  <c:v>1153</c:v>
                </c:pt>
                <c:pt idx="112">
                  <c:v>1154</c:v>
                </c:pt>
                <c:pt idx="113">
                  <c:v>1155</c:v>
                </c:pt>
                <c:pt idx="114">
                  <c:v>1156</c:v>
                </c:pt>
                <c:pt idx="115">
                  <c:v>1157</c:v>
                </c:pt>
                <c:pt idx="116">
                  <c:v>1158</c:v>
                </c:pt>
                <c:pt idx="117">
                  <c:v>1159</c:v>
                </c:pt>
                <c:pt idx="118">
                  <c:v>1160</c:v>
                </c:pt>
                <c:pt idx="119">
                  <c:v>1161</c:v>
                </c:pt>
                <c:pt idx="120">
                  <c:v>1162</c:v>
                </c:pt>
                <c:pt idx="121">
                  <c:v>1163</c:v>
                </c:pt>
                <c:pt idx="122">
                  <c:v>1164</c:v>
                </c:pt>
                <c:pt idx="123">
                  <c:v>1165</c:v>
                </c:pt>
                <c:pt idx="124">
                  <c:v>1166</c:v>
                </c:pt>
                <c:pt idx="125">
                  <c:v>1167</c:v>
                </c:pt>
                <c:pt idx="126">
                  <c:v>1168</c:v>
                </c:pt>
                <c:pt idx="127">
                  <c:v>1169</c:v>
                </c:pt>
                <c:pt idx="128">
                  <c:v>1170</c:v>
                </c:pt>
                <c:pt idx="129">
                  <c:v>1171</c:v>
                </c:pt>
                <c:pt idx="130">
                  <c:v>1172</c:v>
                </c:pt>
                <c:pt idx="131">
                  <c:v>1173</c:v>
                </c:pt>
                <c:pt idx="132">
                  <c:v>1174</c:v>
                </c:pt>
                <c:pt idx="133">
                  <c:v>1175</c:v>
                </c:pt>
                <c:pt idx="134">
                  <c:v>1176</c:v>
                </c:pt>
                <c:pt idx="135">
                  <c:v>1177</c:v>
                </c:pt>
                <c:pt idx="136">
                  <c:v>1178</c:v>
                </c:pt>
                <c:pt idx="137">
                  <c:v>1179</c:v>
                </c:pt>
                <c:pt idx="138">
                  <c:v>1180</c:v>
                </c:pt>
                <c:pt idx="139">
                  <c:v>1181</c:v>
                </c:pt>
                <c:pt idx="140">
                  <c:v>1182</c:v>
                </c:pt>
                <c:pt idx="141">
                  <c:v>1183</c:v>
                </c:pt>
                <c:pt idx="142">
                  <c:v>1184</c:v>
                </c:pt>
                <c:pt idx="143">
                  <c:v>1185</c:v>
                </c:pt>
                <c:pt idx="144">
                  <c:v>1186</c:v>
                </c:pt>
                <c:pt idx="145">
                  <c:v>1187</c:v>
                </c:pt>
                <c:pt idx="146">
                  <c:v>1188</c:v>
                </c:pt>
                <c:pt idx="147">
                  <c:v>1189</c:v>
                </c:pt>
                <c:pt idx="148">
                  <c:v>1190</c:v>
                </c:pt>
                <c:pt idx="149">
                  <c:v>1191</c:v>
                </c:pt>
                <c:pt idx="150">
                  <c:v>1192</c:v>
                </c:pt>
                <c:pt idx="151">
                  <c:v>1193</c:v>
                </c:pt>
                <c:pt idx="152">
                  <c:v>1194</c:v>
                </c:pt>
                <c:pt idx="153">
                  <c:v>1195</c:v>
                </c:pt>
                <c:pt idx="154">
                  <c:v>1196</c:v>
                </c:pt>
                <c:pt idx="155">
                  <c:v>1197</c:v>
                </c:pt>
                <c:pt idx="156">
                  <c:v>1198</c:v>
                </c:pt>
                <c:pt idx="157">
                  <c:v>1199</c:v>
                </c:pt>
                <c:pt idx="158">
                  <c:v>1200</c:v>
                </c:pt>
                <c:pt idx="159">
                  <c:v>1201</c:v>
                </c:pt>
                <c:pt idx="160">
                  <c:v>1202</c:v>
                </c:pt>
                <c:pt idx="161">
                  <c:v>1203</c:v>
                </c:pt>
                <c:pt idx="162">
                  <c:v>1204</c:v>
                </c:pt>
                <c:pt idx="163">
                  <c:v>1205</c:v>
                </c:pt>
                <c:pt idx="164">
                  <c:v>1206</c:v>
                </c:pt>
                <c:pt idx="165">
                  <c:v>1207</c:v>
                </c:pt>
                <c:pt idx="166">
                  <c:v>1208</c:v>
                </c:pt>
                <c:pt idx="167">
                  <c:v>1209</c:v>
                </c:pt>
                <c:pt idx="168">
                  <c:v>1210</c:v>
                </c:pt>
                <c:pt idx="169">
                  <c:v>1211</c:v>
                </c:pt>
                <c:pt idx="170">
                  <c:v>1212</c:v>
                </c:pt>
                <c:pt idx="171">
                  <c:v>1213</c:v>
                </c:pt>
                <c:pt idx="172">
                  <c:v>1214</c:v>
                </c:pt>
                <c:pt idx="173">
                  <c:v>1215</c:v>
                </c:pt>
                <c:pt idx="174">
                  <c:v>1216</c:v>
                </c:pt>
                <c:pt idx="175">
                  <c:v>1217</c:v>
                </c:pt>
                <c:pt idx="176">
                  <c:v>1218</c:v>
                </c:pt>
                <c:pt idx="177">
                  <c:v>1219</c:v>
                </c:pt>
                <c:pt idx="178">
                  <c:v>1220</c:v>
                </c:pt>
                <c:pt idx="179">
                  <c:v>1221</c:v>
                </c:pt>
                <c:pt idx="180">
                  <c:v>1222</c:v>
                </c:pt>
                <c:pt idx="181">
                  <c:v>1223</c:v>
                </c:pt>
                <c:pt idx="182">
                  <c:v>1224</c:v>
                </c:pt>
                <c:pt idx="183">
                  <c:v>1225</c:v>
                </c:pt>
                <c:pt idx="184">
                  <c:v>1226</c:v>
                </c:pt>
                <c:pt idx="185">
                  <c:v>1227</c:v>
                </c:pt>
                <c:pt idx="186">
                  <c:v>1228</c:v>
                </c:pt>
                <c:pt idx="187">
                  <c:v>1229</c:v>
                </c:pt>
                <c:pt idx="188">
                  <c:v>1230</c:v>
                </c:pt>
                <c:pt idx="189">
                  <c:v>1231</c:v>
                </c:pt>
                <c:pt idx="190">
                  <c:v>1232</c:v>
                </c:pt>
                <c:pt idx="191">
                  <c:v>1233</c:v>
                </c:pt>
                <c:pt idx="192">
                  <c:v>1234</c:v>
                </c:pt>
                <c:pt idx="193">
                  <c:v>1235</c:v>
                </c:pt>
                <c:pt idx="194">
                  <c:v>1236</c:v>
                </c:pt>
                <c:pt idx="195">
                  <c:v>1237</c:v>
                </c:pt>
                <c:pt idx="196">
                  <c:v>1238</c:v>
                </c:pt>
                <c:pt idx="197">
                  <c:v>1239</c:v>
                </c:pt>
                <c:pt idx="198">
                  <c:v>1240</c:v>
                </c:pt>
                <c:pt idx="199">
                  <c:v>1241</c:v>
                </c:pt>
                <c:pt idx="200">
                  <c:v>1242</c:v>
                </c:pt>
                <c:pt idx="201">
                  <c:v>1243</c:v>
                </c:pt>
                <c:pt idx="202">
                  <c:v>1244</c:v>
                </c:pt>
                <c:pt idx="203">
                  <c:v>1245</c:v>
                </c:pt>
                <c:pt idx="204">
                  <c:v>1246</c:v>
                </c:pt>
                <c:pt idx="205">
                  <c:v>1247</c:v>
                </c:pt>
                <c:pt idx="206">
                  <c:v>1248</c:v>
                </c:pt>
                <c:pt idx="207">
                  <c:v>1249</c:v>
                </c:pt>
                <c:pt idx="208">
                  <c:v>1250</c:v>
                </c:pt>
                <c:pt idx="209">
                  <c:v>1251</c:v>
                </c:pt>
                <c:pt idx="210">
                  <c:v>1252</c:v>
                </c:pt>
                <c:pt idx="211">
                  <c:v>1253</c:v>
                </c:pt>
                <c:pt idx="212">
                  <c:v>1254</c:v>
                </c:pt>
                <c:pt idx="213">
                  <c:v>1255</c:v>
                </c:pt>
                <c:pt idx="214">
                  <c:v>1256</c:v>
                </c:pt>
                <c:pt idx="215">
                  <c:v>1257</c:v>
                </c:pt>
                <c:pt idx="216">
                  <c:v>1258</c:v>
                </c:pt>
                <c:pt idx="217">
                  <c:v>1259</c:v>
                </c:pt>
              </c:numCache>
            </c:numRef>
          </c:xVal>
          <c:yVal>
            <c:numRef>
              <c:f>Graph!$C$1044:$C$1259</c:f>
              <c:numCache>
                <c:formatCode>General</c:formatCode>
                <c:ptCount val="216"/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16-4BBD-8F57-6990421D4B83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Graph!$A$1043:$A$1260</c:f>
              <c:numCache>
                <c:formatCode>General</c:formatCode>
                <c:ptCount val="218"/>
                <c:pt idx="0">
                  <c:v>1042</c:v>
                </c:pt>
                <c:pt idx="1">
                  <c:v>1043</c:v>
                </c:pt>
                <c:pt idx="2">
                  <c:v>1044</c:v>
                </c:pt>
                <c:pt idx="3">
                  <c:v>1045</c:v>
                </c:pt>
                <c:pt idx="4">
                  <c:v>1046</c:v>
                </c:pt>
                <c:pt idx="5">
                  <c:v>1047</c:v>
                </c:pt>
                <c:pt idx="6">
                  <c:v>1048</c:v>
                </c:pt>
                <c:pt idx="7">
                  <c:v>1049</c:v>
                </c:pt>
                <c:pt idx="8">
                  <c:v>1050</c:v>
                </c:pt>
                <c:pt idx="9">
                  <c:v>1051</c:v>
                </c:pt>
                <c:pt idx="10">
                  <c:v>1052</c:v>
                </c:pt>
                <c:pt idx="11">
                  <c:v>1053</c:v>
                </c:pt>
                <c:pt idx="12">
                  <c:v>1054</c:v>
                </c:pt>
                <c:pt idx="13">
                  <c:v>1055</c:v>
                </c:pt>
                <c:pt idx="14">
                  <c:v>1056</c:v>
                </c:pt>
                <c:pt idx="15">
                  <c:v>1057</c:v>
                </c:pt>
                <c:pt idx="16">
                  <c:v>1058</c:v>
                </c:pt>
                <c:pt idx="17">
                  <c:v>1059</c:v>
                </c:pt>
                <c:pt idx="18">
                  <c:v>1060</c:v>
                </c:pt>
                <c:pt idx="19">
                  <c:v>1061</c:v>
                </c:pt>
                <c:pt idx="20">
                  <c:v>1062</c:v>
                </c:pt>
                <c:pt idx="21">
                  <c:v>1063</c:v>
                </c:pt>
                <c:pt idx="22">
                  <c:v>1064</c:v>
                </c:pt>
                <c:pt idx="23">
                  <c:v>1065</c:v>
                </c:pt>
                <c:pt idx="24">
                  <c:v>1066</c:v>
                </c:pt>
                <c:pt idx="25">
                  <c:v>1067</c:v>
                </c:pt>
                <c:pt idx="26">
                  <c:v>1068</c:v>
                </c:pt>
                <c:pt idx="27">
                  <c:v>1069</c:v>
                </c:pt>
                <c:pt idx="28">
                  <c:v>1070</c:v>
                </c:pt>
                <c:pt idx="29">
                  <c:v>1071</c:v>
                </c:pt>
                <c:pt idx="30">
                  <c:v>1072</c:v>
                </c:pt>
                <c:pt idx="31">
                  <c:v>1073</c:v>
                </c:pt>
                <c:pt idx="32">
                  <c:v>1074</c:v>
                </c:pt>
                <c:pt idx="33">
                  <c:v>1075</c:v>
                </c:pt>
                <c:pt idx="34">
                  <c:v>1076</c:v>
                </c:pt>
                <c:pt idx="35">
                  <c:v>1077</c:v>
                </c:pt>
                <c:pt idx="36">
                  <c:v>1078</c:v>
                </c:pt>
                <c:pt idx="37">
                  <c:v>1079</c:v>
                </c:pt>
                <c:pt idx="38">
                  <c:v>1080</c:v>
                </c:pt>
                <c:pt idx="39">
                  <c:v>1081</c:v>
                </c:pt>
                <c:pt idx="40">
                  <c:v>1082</c:v>
                </c:pt>
                <c:pt idx="41">
                  <c:v>1083</c:v>
                </c:pt>
                <c:pt idx="42">
                  <c:v>1084</c:v>
                </c:pt>
                <c:pt idx="43">
                  <c:v>1085</c:v>
                </c:pt>
                <c:pt idx="44">
                  <c:v>1086</c:v>
                </c:pt>
                <c:pt idx="45">
                  <c:v>1087</c:v>
                </c:pt>
                <c:pt idx="46">
                  <c:v>1088</c:v>
                </c:pt>
                <c:pt idx="47">
                  <c:v>1089</c:v>
                </c:pt>
                <c:pt idx="48">
                  <c:v>1090</c:v>
                </c:pt>
                <c:pt idx="49">
                  <c:v>1091</c:v>
                </c:pt>
                <c:pt idx="50">
                  <c:v>1092</c:v>
                </c:pt>
                <c:pt idx="51">
                  <c:v>1093</c:v>
                </c:pt>
                <c:pt idx="52">
                  <c:v>1094</c:v>
                </c:pt>
                <c:pt idx="53">
                  <c:v>1095</c:v>
                </c:pt>
                <c:pt idx="54">
                  <c:v>1096</c:v>
                </c:pt>
                <c:pt idx="55">
                  <c:v>1097</c:v>
                </c:pt>
                <c:pt idx="56">
                  <c:v>1098</c:v>
                </c:pt>
                <c:pt idx="57">
                  <c:v>1099</c:v>
                </c:pt>
                <c:pt idx="58">
                  <c:v>1100</c:v>
                </c:pt>
                <c:pt idx="59">
                  <c:v>1101</c:v>
                </c:pt>
                <c:pt idx="60">
                  <c:v>1102</c:v>
                </c:pt>
                <c:pt idx="61">
                  <c:v>1103</c:v>
                </c:pt>
                <c:pt idx="62">
                  <c:v>1104</c:v>
                </c:pt>
                <c:pt idx="63">
                  <c:v>1105</c:v>
                </c:pt>
                <c:pt idx="64">
                  <c:v>1106</c:v>
                </c:pt>
                <c:pt idx="65">
                  <c:v>1107</c:v>
                </c:pt>
                <c:pt idx="66">
                  <c:v>1108</c:v>
                </c:pt>
                <c:pt idx="67">
                  <c:v>1109</c:v>
                </c:pt>
                <c:pt idx="68">
                  <c:v>1110</c:v>
                </c:pt>
                <c:pt idx="69">
                  <c:v>1111</c:v>
                </c:pt>
                <c:pt idx="70">
                  <c:v>1112</c:v>
                </c:pt>
                <c:pt idx="71">
                  <c:v>1113</c:v>
                </c:pt>
                <c:pt idx="72">
                  <c:v>1114</c:v>
                </c:pt>
                <c:pt idx="73">
                  <c:v>1115</c:v>
                </c:pt>
                <c:pt idx="74">
                  <c:v>1116</c:v>
                </c:pt>
                <c:pt idx="75">
                  <c:v>1117</c:v>
                </c:pt>
                <c:pt idx="76">
                  <c:v>1118</c:v>
                </c:pt>
                <c:pt idx="77">
                  <c:v>1119</c:v>
                </c:pt>
                <c:pt idx="78">
                  <c:v>1120</c:v>
                </c:pt>
                <c:pt idx="79">
                  <c:v>1121</c:v>
                </c:pt>
                <c:pt idx="80">
                  <c:v>1122</c:v>
                </c:pt>
                <c:pt idx="81">
                  <c:v>1123</c:v>
                </c:pt>
                <c:pt idx="82">
                  <c:v>1124</c:v>
                </c:pt>
                <c:pt idx="83">
                  <c:v>1125</c:v>
                </c:pt>
                <c:pt idx="84">
                  <c:v>1126</c:v>
                </c:pt>
                <c:pt idx="85">
                  <c:v>1127</c:v>
                </c:pt>
                <c:pt idx="86">
                  <c:v>1128</c:v>
                </c:pt>
                <c:pt idx="87">
                  <c:v>1129</c:v>
                </c:pt>
                <c:pt idx="88">
                  <c:v>1130</c:v>
                </c:pt>
                <c:pt idx="89">
                  <c:v>1131</c:v>
                </c:pt>
                <c:pt idx="90">
                  <c:v>1132</c:v>
                </c:pt>
                <c:pt idx="91">
                  <c:v>1133</c:v>
                </c:pt>
                <c:pt idx="92">
                  <c:v>1134</c:v>
                </c:pt>
                <c:pt idx="93">
                  <c:v>1135</c:v>
                </c:pt>
                <c:pt idx="94">
                  <c:v>1136</c:v>
                </c:pt>
                <c:pt idx="95">
                  <c:v>1137</c:v>
                </c:pt>
                <c:pt idx="96">
                  <c:v>1138</c:v>
                </c:pt>
                <c:pt idx="97">
                  <c:v>1139</c:v>
                </c:pt>
                <c:pt idx="98">
                  <c:v>1140</c:v>
                </c:pt>
                <c:pt idx="99">
                  <c:v>1141</c:v>
                </c:pt>
                <c:pt idx="100">
                  <c:v>1142</c:v>
                </c:pt>
                <c:pt idx="101">
                  <c:v>1143</c:v>
                </c:pt>
                <c:pt idx="102">
                  <c:v>1144</c:v>
                </c:pt>
                <c:pt idx="103">
                  <c:v>1145</c:v>
                </c:pt>
                <c:pt idx="104">
                  <c:v>1146</c:v>
                </c:pt>
                <c:pt idx="105">
                  <c:v>1147</c:v>
                </c:pt>
                <c:pt idx="106">
                  <c:v>1148</c:v>
                </c:pt>
                <c:pt idx="107">
                  <c:v>1149</c:v>
                </c:pt>
                <c:pt idx="108">
                  <c:v>1150</c:v>
                </c:pt>
                <c:pt idx="109">
                  <c:v>1151</c:v>
                </c:pt>
                <c:pt idx="110">
                  <c:v>1152</c:v>
                </c:pt>
                <c:pt idx="111">
                  <c:v>1153</c:v>
                </c:pt>
                <c:pt idx="112">
                  <c:v>1154</c:v>
                </c:pt>
                <c:pt idx="113">
                  <c:v>1155</c:v>
                </c:pt>
                <c:pt idx="114">
                  <c:v>1156</c:v>
                </c:pt>
                <c:pt idx="115">
                  <c:v>1157</c:v>
                </c:pt>
                <c:pt idx="116">
                  <c:v>1158</c:v>
                </c:pt>
                <c:pt idx="117">
                  <c:v>1159</c:v>
                </c:pt>
                <c:pt idx="118">
                  <c:v>1160</c:v>
                </c:pt>
                <c:pt idx="119">
                  <c:v>1161</c:v>
                </c:pt>
                <c:pt idx="120">
                  <c:v>1162</c:v>
                </c:pt>
                <c:pt idx="121">
                  <c:v>1163</c:v>
                </c:pt>
                <c:pt idx="122">
                  <c:v>1164</c:v>
                </c:pt>
                <c:pt idx="123">
                  <c:v>1165</c:v>
                </c:pt>
                <c:pt idx="124">
                  <c:v>1166</c:v>
                </c:pt>
                <c:pt idx="125">
                  <c:v>1167</c:v>
                </c:pt>
                <c:pt idx="126">
                  <c:v>1168</c:v>
                </c:pt>
                <c:pt idx="127">
                  <c:v>1169</c:v>
                </c:pt>
                <c:pt idx="128">
                  <c:v>1170</c:v>
                </c:pt>
                <c:pt idx="129">
                  <c:v>1171</c:v>
                </c:pt>
                <c:pt idx="130">
                  <c:v>1172</c:v>
                </c:pt>
                <c:pt idx="131">
                  <c:v>1173</c:v>
                </c:pt>
                <c:pt idx="132">
                  <c:v>1174</c:v>
                </c:pt>
                <c:pt idx="133">
                  <c:v>1175</c:v>
                </c:pt>
                <c:pt idx="134">
                  <c:v>1176</c:v>
                </c:pt>
                <c:pt idx="135">
                  <c:v>1177</c:v>
                </c:pt>
                <c:pt idx="136">
                  <c:v>1178</c:v>
                </c:pt>
                <c:pt idx="137">
                  <c:v>1179</c:v>
                </c:pt>
                <c:pt idx="138">
                  <c:v>1180</c:v>
                </c:pt>
                <c:pt idx="139">
                  <c:v>1181</c:v>
                </c:pt>
                <c:pt idx="140">
                  <c:v>1182</c:v>
                </c:pt>
                <c:pt idx="141">
                  <c:v>1183</c:v>
                </c:pt>
                <c:pt idx="142">
                  <c:v>1184</c:v>
                </c:pt>
                <c:pt idx="143">
                  <c:v>1185</c:v>
                </c:pt>
                <c:pt idx="144">
                  <c:v>1186</c:v>
                </c:pt>
                <c:pt idx="145">
                  <c:v>1187</c:v>
                </c:pt>
                <c:pt idx="146">
                  <c:v>1188</c:v>
                </c:pt>
                <c:pt idx="147">
                  <c:v>1189</c:v>
                </c:pt>
                <c:pt idx="148">
                  <c:v>1190</c:v>
                </c:pt>
                <c:pt idx="149">
                  <c:v>1191</c:v>
                </c:pt>
                <c:pt idx="150">
                  <c:v>1192</c:v>
                </c:pt>
                <c:pt idx="151">
                  <c:v>1193</c:v>
                </c:pt>
                <c:pt idx="152">
                  <c:v>1194</c:v>
                </c:pt>
                <c:pt idx="153">
                  <c:v>1195</c:v>
                </c:pt>
                <c:pt idx="154">
                  <c:v>1196</c:v>
                </c:pt>
                <c:pt idx="155">
                  <c:v>1197</c:v>
                </c:pt>
                <c:pt idx="156">
                  <c:v>1198</c:v>
                </c:pt>
                <c:pt idx="157">
                  <c:v>1199</c:v>
                </c:pt>
                <c:pt idx="158">
                  <c:v>1200</c:v>
                </c:pt>
                <c:pt idx="159">
                  <c:v>1201</c:v>
                </c:pt>
                <c:pt idx="160">
                  <c:v>1202</c:v>
                </c:pt>
                <c:pt idx="161">
                  <c:v>1203</c:v>
                </c:pt>
                <c:pt idx="162">
                  <c:v>1204</c:v>
                </c:pt>
                <c:pt idx="163">
                  <c:v>1205</c:v>
                </c:pt>
                <c:pt idx="164">
                  <c:v>1206</c:v>
                </c:pt>
                <c:pt idx="165">
                  <c:v>1207</c:v>
                </c:pt>
                <c:pt idx="166">
                  <c:v>1208</c:v>
                </c:pt>
                <c:pt idx="167">
                  <c:v>1209</c:v>
                </c:pt>
                <c:pt idx="168">
                  <c:v>1210</c:v>
                </c:pt>
                <c:pt idx="169">
                  <c:v>1211</c:v>
                </c:pt>
                <c:pt idx="170">
                  <c:v>1212</c:v>
                </c:pt>
                <c:pt idx="171">
                  <c:v>1213</c:v>
                </c:pt>
                <c:pt idx="172">
                  <c:v>1214</c:v>
                </c:pt>
                <c:pt idx="173">
                  <c:v>1215</c:v>
                </c:pt>
                <c:pt idx="174">
                  <c:v>1216</c:v>
                </c:pt>
                <c:pt idx="175">
                  <c:v>1217</c:v>
                </c:pt>
                <c:pt idx="176">
                  <c:v>1218</c:v>
                </c:pt>
                <c:pt idx="177">
                  <c:v>1219</c:v>
                </c:pt>
                <c:pt idx="178">
                  <c:v>1220</c:v>
                </c:pt>
                <c:pt idx="179">
                  <c:v>1221</c:v>
                </c:pt>
                <c:pt idx="180">
                  <c:v>1222</c:v>
                </c:pt>
                <c:pt idx="181">
                  <c:v>1223</c:v>
                </c:pt>
                <c:pt idx="182">
                  <c:v>1224</c:v>
                </c:pt>
                <c:pt idx="183">
                  <c:v>1225</c:v>
                </c:pt>
                <c:pt idx="184">
                  <c:v>1226</c:v>
                </c:pt>
                <c:pt idx="185">
                  <c:v>1227</c:v>
                </c:pt>
                <c:pt idx="186">
                  <c:v>1228</c:v>
                </c:pt>
                <c:pt idx="187">
                  <c:v>1229</c:v>
                </c:pt>
                <c:pt idx="188">
                  <c:v>1230</c:v>
                </c:pt>
                <c:pt idx="189">
                  <c:v>1231</c:v>
                </c:pt>
                <c:pt idx="190">
                  <c:v>1232</c:v>
                </c:pt>
                <c:pt idx="191">
                  <c:v>1233</c:v>
                </c:pt>
                <c:pt idx="192">
                  <c:v>1234</c:v>
                </c:pt>
                <c:pt idx="193">
                  <c:v>1235</c:v>
                </c:pt>
                <c:pt idx="194">
                  <c:v>1236</c:v>
                </c:pt>
                <c:pt idx="195">
                  <c:v>1237</c:v>
                </c:pt>
                <c:pt idx="196">
                  <c:v>1238</c:v>
                </c:pt>
                <c:pt idx="197">
                  <c:v>1239</c:v>
                </c:pt>
                <c:pt idx="198">
                  <c:v>1240</c:v>
                </c:pt>
                <c:pt idx="199">
                  <c:v>1241</c:v>
                </c:pt>
                <c:pt idx="200">
                  <c:v>1242</c:v>
                </c:pt>
                <c:pt idx="201">
                  <c:v>1243</c:v>
                </c:pt>
                <c:pt idx="202">
                  <c:v>1244</c:v>
                </c:pt>
                <c:pt idx="203">
                  <c:v>1245</c:v>
                </c:pt>
                <c:pt idx="204">
                  <c:v>1246</c:v>
                </c:pt>
                <c:pt idx="205">
                  <c:v>1247</c:v>
                </c:pt>
                <c:pt idx="206">
                  <c:v>1248</c:v>
                </c:pt>
                <c:pt idx="207">
                  <c:v>1249</c:v>
                </c:pt>
                <c:pt idx="208">
                  <c:v>1250</c:v>
                </c:pt>
                <c:pt idx="209">
                  <c:v>1251</c:v>
                </c:pt>
                <c:pt idx="210">
                  <c:v>1252</c:v>
                </c:pt>
                <c:pt idx="211">
                  <c:v>1253</c:v>
                </c:pt>
                <c:pt idx="212">
                  <c:v>1254</c:v>
                </c:pt>
                <c:pt idx="213">
                  <c:v>1255</c:v>
                </c:pt>
                <c:pt idx="214">
                  <c:v>1256</c:v>
                </c:pt>
                <c:pt idx="215">
                  <c:v>1257</c:v>
                </c:pt>
                <c:pt idx="216">
                  <c:v>1258</c:v>
                </c:pt>
                <c:pt idx="217">
                  <c:v>1259</c:v>
                </c:pt>
              </c:numCache>
            </c:numRef>
          </c:xVal>
          <c:yVal>
            <c:numRef>
              <c:f>Graph!$E$1044:$E$1259</c:f>
              <c:numCache>
                <c:formatCode>General</c:formatCode>
                <c:ptCount val="216"/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16-4BBD-8F57-6990421D4B83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Graph!$A$1043:$A$1260</c:f>
              <c:numCache>
                <c:formatCode>General</c:formatCode>
                <c:ptCount val="218"/>
                <c:pt idx="0">
                  <c:v>1042</c:v>
                </c:pt>
                <c:pt idx="1">
                  <c:v>1043</c:v>
                </c:pt>
                <c:pt idx="2">
                  <c:v>1044</c:v>
                </c:pt>
                <c:pt idx="3">
                  <c:v>1045</c:v>
                </c:pt>
                <c:pt idx="4">
                  <c:v>1046</c:v>
                </c:pt>
                <c:pt idx="5">
                  <c:v>1047</c:v>
                </c:pt>
                <c:pt idx="6">
                  <c:v>1048</c:v>
                </c:pt>
                <c:pt idx="7">
                  <c:v>1049</c:v>
                </c:pt>
                <c:pt idx="8">
                  <c:v>1050</c:v>
                </c:pt>
                <c:pt idx="9">
                  <c:v>1051</c:v>
                </c:pt>
                <c:pt idx="10">
                  <c:v>1052</c:v>
                </c:pt>
                <c:pt idx="11">
                  <c:v>1053</c:v>
                </c:pt>
                <c:pt idx="12">
                  <c:v>1054</c:v>
                </c:pt>
                <c:pt idx="13">
                  <c:v>1055</c:v>
                </c:pt>
                <c:pt idx="14">
                  <c:v>1056</c:v>
                </c:pt>
                <c:pt idx="15">
                  <c:v>1057</c:v>
                </c:pt>
                <c:pt idx="16">
                  <c:v>1058</c:v>
                </c:pt>
                <c:pt idx="17">
                  <c:v>1059</c:v>
                </c:pt>
                <c:pt idx="18">
                  <c:v>1060</c:v>
                </c:pt>
                <c:pt idx="19">
                  <c:v>1061</c:v>
                </c:pt>
                <c:pt idx="20">
                  <c:v>1062</c:v>
                </c:pt>
                <c:pt idx="21">
                  <c:v>1063</c:v>
                </c:pt>
                <c:pt idx="22">
                  <c:v>1064</c:v>
                </c:pt>
                <c:pt idx="23">
                  <c:v>1065</c:v>
                </c:pt>
                <c:pt idx="24">
                  <c:v>1066</c:v>
                </c:pt>
                <c:pt idx="25">
                  <c:v>1067</c:v>
                </c:pt>
                <c:pt idx="26">
                  <c:v>1068</c:v>
                </c:pt>
                <c:pt idx="27">
                  <c:v>1069</c:v>
                </c:pt>
                <c:pt idx="28">
                  <c:v>1070</c:v>
                </c:pt>
                <c:pt idx="29">
                  <c:v>1071</c:v>
                </c:pt>
                <c:pt idx="30">
                  <c:v>1072</c:v>
                </c:pt>
                <c:pt idx="31">
                  <c:v>1073</c:v>
                </c:pt>
                <c:pt idx="32">
                  <c:v>1074</c:v>
                </c:pt>
                <c:pt idx="33">
                  <c:v>1075</c:v>
                </c:pt>
                <c:pt idx="34">
                  <c:v>1076</c:v>
                </c:pt>
                <c:pt idx="35">
                  <c:v>1077</c:v>
                </c:pt>
                <c:pt idx="36">
                  <c:v>1078</c:v>
                </c:pt>
                <c:pt idx="37">
                  <c:v>1079</c:v>
                </c:pt>
                <c:pt idx="38">
                  <c:v>1080</c:v>
                </c:pt>
                <c:pt idx="39">
                  <c:v>1081</c:v>
                </c:pt>
                <c:pt idx="40">
                  <c:v>1082</c:v>
                </c:pt>
                <c:pt idx="41">
                  <c:v>1083</c:v>
                </c:pt>
                <c:pt idx="42">
                  <c:v>1084</c:v>
                </c:pt>
                <c:pt idx="43">
                  <c:v>1085</c:v>
                </c:pt>
                <c:pt idx="44">
                  <c:v>1086</c:v>
                </c:pt>
                <c:pt idx="45">
                  <c:v>1087</c:v>
                </c:pt>
                <c:pt idx="46">
                  <c:v>1088</c:v>
                </c:pt>
                <c:pt idx="47">
                  <c:v>1089</c:v>
                </c:pt>
                <c:pt idx="48">
                  <c:v>1090</c:v>
                </c:pt>
                <c:pt idx="49">
                  <c:v>1091</c:v>
                </c:pt>
                <c:pt idx="50">
                  <c:v>1092</c:v>
                </c:pt>
                <c:pt idx="51">
                  <c:v>1093</c:v>
                </c:pt>
                <c:pt idx="52">
                  <c:v>1094</c:v>
                </c:pt>
                <c:pt idx="53">
                  <c:v>1095</c:v>
                </c:pt>
                <c:pt idx="54">
                  <c:v>1096</c:v>
                </c:pt>
                <c:pt idx="55">
                  <c:v>1097</c:v>
                </c:pt>
                <c:pt idx="56">
                  <c:v>1098</c:v>
                </c:pt>
                <c:pt idx="57">
                  <c:v>1099</c:v>
                </c:pt>
                <c:pt idx="58">
                  <c:v>1100</c:v>
                </c:pt>
                <c:pt idx="59">
                  <c:v>1101</c:v>
                </c:pt>
                <c:pt idx="60">
                  <c:v>1102</c:v>
                </c:pt>
                <c:pt idx="61">
                  <c:v>1103</c:v>
                </c:pt>
                <c:pt idx="62">
                  <c:v>1104</c:v>
                </c:pt>
                <c:pt idx="63">
                  <c:v>1105</c:v>
                </c:pt>
                <c:pt idx="64">
                  <c:v>1106</c:v>
                </c:pt>
                <c:pt idx="65">
                  <c:v>1107</c:v>
                </c:pt>
                <c:pt idx="66">
                  <c:v>1108</c:v>
                </c:pt>
                <c:pt idx="67">
                  <c:v>1109</c:v>
                </c:pt>
                <c:pt idx="68">
                  <c:v>1110</c:v>
                </c:pt>
                <c:pt idx="69">
                  <c:v>1111</c:v>
                </c:pt>
                <c:pt idx="70">
                  <c:v>1112</c:v>
                </c:pt>
                <c:pt idx="71">
                  <c:v>1113</c:v>
                </c:pt>
                <c:pt idx="72">
                  <c:v>1114</c:v>
                </c:pt>
                <c:pt idx="73">
                  <c:v>1115</c:v>
                </c:pt>
                <c:pt idx="74">
                  <c:v>1116</c:v>
                </c:pt>
                <c:pt idx="75">
                  <c:v>1117</c:v>
                </c:pt>
                <c:pt idx="76">
                  <c:v>1118</c:v>
                </c:pt>
                <c:pt idx="77">
                  <c:v>1119</c:v>
                </c:pt>
                <c:pt idx="78">
                  <c:v>1120</c:v>
                </c:pt>
                <c:pt idx="79">
                  <c:v>1121</c:v>
                </c:pt>
                <c:pt idx="80">
                  <c:v>1122</c:v>
                </c:pt>
                <c:pt idx="81">
                  <c:v>1123</c:v>
                </c:pt>
                <c:pt idx="82">
                  <c:v>1124</c:v>
                </c:pt>
                <c:pt idx="83">
                  <c:v>1125</c:v>
                </c:pt>
                <c:pt idx="84">
                  <c:v>1126</c:v>
                </c:pt>
                <c:pt idx="85">
                  <c:v>1127</c:v>
                </c:pt>
                <c:pt idx="86">
                  <c:v>1128</c:v>
                </c:pt>
                <c:pt idx="87">
                  <c:v>1129</c:v>
                </c:pt>
                <c:pt idx="88">
                  <c:v>1130</c:v>
                </c:pt>
                <c:pt idx="89">
                  <c:v>1131</c:v>
                </c:pt>
                <c:pt idx="90">
                  <c:v>1132</c:v>
                </c:pt>
                <c:pt idx="91">
                  <c:v>1133</c:v>
                </c:pt>
                <c:pt idx="92">
                  <c:v>1134</c:v>
                </c:pt>
                <c:pt idx="93">
                  <c:v>1135</c:v>
                </c:pt>
                <c:pt idx="94">
                  <c:v>1136</c:v>
                </c:pt>
                <c:pt idx="95">
                  <c:v>1137</c:v>
                </c:pt>
                <c:pt idx="96">
                  <c:v>1138</c:v>
                </c:pt>
                <c:pt idx="97">
                  <c:v>1139</c:v>
                </c:pt>
                <c:pt idx="98">
                  <c:v>1140</c:v>
                </c:pt>
                <c:pt idx="99">
                  <c:v>1141</c:v>
                </c:pt>
                <c:pt idx="100">
                  <c:v>1142</c:v>
                </c:pt>
                <c:pt idx="101">
                  <c:v>1143</c:v>
                </c:pt>
                <c:pt idx="102">
                  <c:v>1144</c:v>
                </c:pt>
                <c:pt idx="103">
                  <c:v>1145</c:v>
                </c:pt>
                <c:pt idx="104">
                  <c:v>1146</c:v>
                </c:pt>
                <c:pt idx="105">
                  <c:v>1147</c:v>
                </c:pt>
                <c:pt idx="106">
                  <c:v>1148</c:v>
                </c:pt>
                <c:pt idx="107">
                  <c:v>1149</c:v>
                </c:pt>
                <c:pt idx="108">
                  <c:v>1150</c:v>
                </c:pt>
                <c:pt idx="109">
                  <c:v>1151</c:v>
                </c:pt>
                <c:pt idx="110">
                  <c:v>1152</c:v>
                </c:pt>
                <c:pt idx="111">
                  <c:v>1153</c:v>
                </c:pt>
                <c:pt idx="112">
                  <c:v>1154</c:v>
                </c:pt>
                <c:pt idx="113">
                  <c:v>1155</c:v>
                </c:pt>
                <c:pt idx="114">
                  <c:v>1156</c:v>
                </c:pt>
                <c:pt idx="115">
                  <c:v>1157</c:v>
                </c:pt>
                <c:pt idx="116">
                  <c:v>1158</c:v>
                </c:pt>
                <c:pt idx="117">
                  <c:v>1159</c:v>
                </c:pt>
                <c:pt idx="118">
                  <c:v>1160</c:v>
                </c:pt>
                <c:pt idx="119">
                  <c:v>1161</c:v>
                </c:pt>
                <c:pt idx="120">
                  <c:v>1162</c:v>
                </c:pt>
                <c:pt idx="121">
                  <c:v>1163</c:v>
                </c:pt>
                <c:pt idx="122">
                  <c:v>1164</c:v>
                </c:pt>
                <c:pt idx="123">
                  <c:v>1165</c:v>
                </c:pt>
                <c:pt idx="124">
                  <c:v>1166</c:v>
                </c:pt>
                <c:pt idx="125">
                  <c:v>1167</c:v>
                </c:pt>
                <c:pt idx="126">
                  <c:v>1168</c:v>
                </c:pt>
                <c:pt idx="127">
                  <c:v>1169</c:v>
                </c:pt>
                <c:pt idx="128">
                  <c:v>1170</c:v>
                </c:pt>
                <c:pt idx="129">
                  <c:v>1171</c:v>
                </c:pt>
                <c:pt idx="130">
                  <c:v>1172</c:v>
                </c:pt>
                <c:pt idx="131">
                  <c:v>1173</c:v>
                </c:pt>
                <c:pt idx="132">
                  <c:v>1174</c:v>
                </c:pt>
                <c:pt idx="133">
                  <c:v>1175</c:v>
                </c:pt>
                <c:pt idx="134">
                  <c:v>1176</c:v>
                </c:pt>
                <c:pt idx="135">
                  <c:v>1177</c:v>
                </c:pt>
                <c:pt idx="136">
                  <c:v>1178</c:v>
                </c:pt>
                <c:pt idx="137">
                  <c:v>1179</c:v>
                </c:pt>
                <c:pt idx="138">
                  <c:v>1180</c:v>
                </c:pt>
                <c:pt idx="139">
                  <c:v>1181</c:v>
                </c:pt>
                <c:pt idx="140">
                  <c:v>1182</c:v>
                </c:pt>
                <c:pt idx="141">
                  <c:v>1183</c:v>
                </c:pt>
                <c:pt idx="142">
                  <c:v>1184</c:v>
                </c:pt>
                <c:pt idx="143">
                  <c:v>1185</c:v>
                </c:pt>
                <c:pt idx="144">
                  <c:v>1186</c:v>
                </c:pt>
                <c:pt idx="145">
                  <c:v>1187</c:v>
                </c:pt>
                <c:pt idx="146">
                  <c:v>1188</c:v>
                </c:pt>
                <c:pt idx="147">
                  <c:v>1189</c:v>
                </c:pt>
                <c:pt idx="148">
                  <c:v>1190</c:v>
                </c:pt>
                <c:pt idx="149">
                  <c:v>1191</c:v>
                </c:pt>
                <c:pt idx="150">
                  <c:v>1192</c:v>
                </c:pt>
                <c:pt idx="151">
                  <c:v>1193</c:v>
                </c:pt>
                <c:pt idx="152">
                  <c:v>1194</c:v>
                </c:pt>
                <c:pt idx="153">
                  <c:v>1195</c:v>
                </c:pt>
                <c:pt idx="154">
                  <c:v>1196</c:v>
                </c:pt>
                <c:pt idx="155">
                  <c:v>1197</c:v>
                </c:pt>
                <c:pt idx="156">
                  <c:v>1198</c:v>
                </c:pt>
                <c:pt idx="157">
                  <c:v>1199</c:v>
                </c:pt>
                <c:pt idx="158">
                  <c:v>1200</c:v>
                </c:pt>
                <c:pt idx="159">
                  <c:v>1201</c:v>
                </c:pt>
                <c:pt idx="160">
                  <c:v>1202</c:v>
                </c:pt>
                <c:pt idx="161">
                  <c:v>1203</c:v>
                </c:pt>
                <c:pt idx="162">
                  <c:v>1204</c:v>
                </c:pt>
                <c:pt idx="163">
                  <c:v>1205</c:v>
                </c:pt>
                <c:pt idx="164">
                  <c:v>1206</c:v>
                </c:pt>
                <c:pt idx="165">
                  <c:v>1207</c:v>
                </c:pt>
                <c:pt idx="166">
                  <c:v>1208</c:v>
                </c:pt>
                <c:pt idx="167">
                  <c:v>1209</c:v>
                </c:pt>
                <c:pt idx="168">
                  <c:v>1210</c:v>
                </c:pt>
                <c:pt idx="169">
                  <c:v>1211</c:v>
                </c:pt>
                <c:pt idx="170">
                  <c:v>1212</c:v>
                </c:pt>
                <c:pt idx="171">
                  <c:v>1213</c:v>
                </c:pt>
                <c:pt idx="172">
                  <c:v>1214</c:v>
                </c:pt>
                <c:pt idx="173">
                  <c:v>1215</c:v>
                </c:pt>
                <c:pt idx="174">
                  <c:v>1216</c:v>
                </c:pt>
                <c:pt idx="175">
                  <c:v>1217</c:v>
                </c:pt>
                <c:pt idx="176">
                  <c:v>1218</c:v>
                </c:pt>
                <c:pt idx="177">
                  <c:v>1219</c:v>
                </c:pt>
                <c:pt idx="178">
                  <c:v>1220</c:v>
                </c:pt>
                <c:pt idx="179">
                  <c:v>1221</c:v>
                </c:pt>
                <c:pt idx="180">
                  <c:v>1222</c:v>
                </c:pt>
                <c:pt idx="181">
                  <c:v>1223</c:v>
                </c:pt>
                <c:pt idx="182">
                  <c:v>1224</c:v>
                </c:pt>
                <c:pt idx="183">
                  <c:v>1225</c:v>
                </c:pt>
                <c:pt idx="184">
                  <c:v>1226</c:v>
                </c:pt>
                <c:pt idx="185">
                  <c:v>1227</c:v>
                </c:pt>
                <c:pt idx="186">
                  <c:v>1228</c:v>
                </c:pt>
                <c:pt idx="187">
                  <c:v>1229</c:v>
                </c:pt>
                <c:pt idx="188">
                  <c:v>1230</c:v>
                </c:pt>
                <c:pt idx="189">
                  <c:v>1231</c:v>
                </c:pt>
                <c:pt idx="190">
                  <c:v>1232</c:v>
                </c:pt>
                <c:pt idx="191">
                  <c:v>1233</c:v>
                </c:pt>
                <c:pt idx="192">
                  <c:v>1234</c:v>
                </c:pt>
                <c:pt idx="193">
                  <c:v>1235</c:v>
                </c:pt>
                <c:pt idx="194">
                  <c:v>1236</c:v>
                </c:pt>
                <c:pt idx="195">
                  <c:v>1237</c:v>
                </c:pt>
                <c:pt idx="196">
                  <c:v>1238</c:v>
                </c:pt>
                <c:pt idx="197">
                  <c:v>1239</c:v>
                </c:pt>
                <c:pt idx="198">
                  <c:v>1240</c:v>
                </c:pt>
                <c:pt idx="199">
                  <c:v>1241</c:v>
                </c:pt>
                <c:pt idx="200">
                  <c:v>1242</c:v>
                </c:pt>
                <c:pt idx="201">
                  <c:v>1243</c:v>
                </c:pt>
                <c:pt idx="202">
                  <c:v>1244</c:v>
                </c:pt>
                <c:pt idx="203">
                  <c:v>1245</c:v>
                </c:pt>
                <c:pt idx="204">
                  <c:v>1246</c:v>
                </c:pt>
                <c:pt idx="205">
                  <c:v>1247</c:v>
                </c:pt>
                <c:pt idx="206">
                  <c:v>1248</c:v>
                </c:pt>
                <c:pt idx="207">
                  <c:v>1249</c:v>
                </c:pt>
                <c:pt idx="208">
                  <c:v>1250</c:v>
                </c:pt>
                <c:pt idx="209">
                  <c:v>1251</c:v>
                </c:pt>
                <c:pt idx="210">
                  <c:v>1252</c:v>
                </c:pt>
                <c:pt idx="211">
                  <c:v>1253</c:v>
                </c:pt>
                <c:pt idx="212">
                  <c:v>1254</c:v>
                </c:pt>
                <c:pt idx="213">
                  <c:v>1255</c:v>
                </c:pt>
                <c:pt idx="214">
                  <c:v>1256</c:v>
                </c:pt>
                <c:pt idx="215">
                  <c:v>1257</c:v>
                </c:pt>
                <c:pt idx="216">
                  <c:v>1258</c:v>
                </c:pt>
                <c:pt idx="217">
                  <c:v>1259</c:v>
                </c:pt>
              </c:numCache>
            </c:numRef>
          </c:xVal>
          <c:yVal>
            <c:numRef>
              <c:f>Graph!$G$1044:$G$1259</c:f>
              <c:numCache>
                <c:formatCode>General</c:formatCode>
                <c:ptCount val="2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16-4BBD-8F57-6990421D4B83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Graph!$A$1043:$A$1260</c:f>
              <c:numCache>
                <c:formatCode>General</c:formatCode>
                <c:ptCount val="218"/>
                <c:pt idx="0">
                  <c:v>1042</c:v>
                </c:pt>
                <c:pt idx="1">
                  <c:v>1043</c:v>
                </c:pt>
                <c:pt idx="2">
                  <c:v>1044</c:v>
                </c:pt>
                <c:pt idx="3">
                  <c:v>1045</c:v>
                </c:pt>
                <c:pt idx="4">
                  <c:v>1046</c:v>
                </c:pt>
                <c:pt idx="5">
                  <c:v>1047</c:v>
                </c:pt>
                <c:pt idx="6">
                  <c:v>1048</c:v>
                </c:pt>
                <c:pt idx="7">
                  <c:v>1049</c:v>
                </c:pt>
                <c:pt idx="8">
                  <c:v>1050</c:v>
                </c:pt>
                <c:pt idx="9">
                  <c:v>1051</c:v>
                </c:pt>
                <c:pt idx="10">
                  <c:v>1052</c:v>
                </c:pt>
                <c:pt idx="11">
                  <c:v>1053</c:v>
                </c:pt>
                <c:pt idx="12">
                  <c:v>1054</c:v>
                </c:pt>
                <c:pt idx="13">
                  <c:v>1055</c:v>
                </c:pt>
                <c:pt idx="14">
                  <c:v>1056</c:v>
                </c:pt>
                <c:pt idx="15">
                  <c:v>1057</c:v>
                </c:pt>
                <c:pt idx="16">
                  <c:v>1058</c:v>
                </c:pt>
                <c:pt idx="17">
                  <c:v>1059</c:v>
                </c:pt>
                <c:pt idx="18">
                  <c:v>1060</c:v>
                </c:pt>
                <c:pt idx="19">
                  <c:v>1061</c:v>
                </c:pt>
                <c:pt idx="20">
                  <c:v>1062</c:v>
                </c:pt>
                <c:pt idx="21">
                  <c:v>1063</c:v>
                </c:pt>
                <c:pt idx="22">
                  <c:v>1064</c:v>
                </c:pt>
                <c:pt idx="23">
                  <c:v>1065</c:v>
                </c:pt>
                <c:pt idx="24">
                  <c:v>1066</c:v>
                </c:pt>
                <c:pt idx="25">
                  <c:v>1067</c:v>
                </c:pt>
                <c:pt idx="26">
                  <c:v>1068</c:v>
                </c:pt>
                <c:pt idx="27">
                  <c:v>1069</c:v>
                </c:pt>
                <c:pt idx="28">
                  <c:v>1070</c:v>
                </c:pt>
                <c:pt idx="29">
                  <c:v>1071</c:v>
                </c:pt>
                <c:pt idx="30">
                  <c:v>1072</c:v>
                </c:pt>
                <c:pt idx="31">
                  <c:v>1073</c:v>
                </c:pt>
                <c:pt idx="32">
                  <c:v>1074</c:v>
                </c:pt>
                <c:pt idx="33">
                  <c:v>1075</c:v>
                </c:pt>
                <c:pt idx="34">
                  <c:v>1076</c:v>
                </c:pt>
                <c:pt idx="35">
                  <c:v>1077</c:v>
                </c:pt>
                <c:pt idx="36">
                  <c:v>1078</c:v>
                </c:pt>
                <c:pt idx="37">
                  <c:v>1079</c:v>
                </c:pt>
                <c:pt idx="38">
                  <c:v>1080</c:v>
                </c:pt>
                <c:pt idx="39">
                  <c:v>1081</c:v>
                </c:pt>
                <c:pt idx="40">
                  <c:v>1082</c:v>
                </c:pt>
                <c:pt idx="41">
                  <c:v>1083</c:v>
                </c:pt>
                <c:pt idx="42">
                  <c:v>1084</c:v>
                </c:pt>
                <c:pt idx="43">
                  <c:v>1085</c:v>
                </c:pt>
                <c:pt idx="44">
                  <c:v>1086</c:v>
                </c:pt>
                <c:pt idx="45">
                  <c:v>1087</c:v>
                </c:pt>
                <c:pt idx="46">
                  <c:v>1088</c:v>
                </c:pt>
                <c:pt idx="47">
                  <c:v>1089</c:v>
                </c:pt>
                <c:pt idx="48">
                  <c:v>1090</c:v>
                </c:pt>
                <c:pt idx="49">
                  <c:v>1091</c:v>
                </c:pt>
                <c:pt idx="50">
                  <c:v>1092</c:v>
                </c:pt>
                <c:pt idx="51">
                  <c:v>1093</c:v>
                </c:pt>
                <c:pt idx="52">
                  <c:v>1094</c:v>
                </c:pt>
                <c:pt idx="53">
                  <c:v>1095</c:v>
                </c:pt>
                <c:pt idx="54">
                  <c:v>1096</c:v>
                </c:pt>
                <c:pt idx="55">
                  <c:v>1097</c:v>
                </c:pt>
                <c:pt idx="56">
                  <c:v>1098</c:v>
                </c:pt>
                <c:pt idx="57">
                  <c:v>1099</c:v>
                </c:pt>
                <c:pt idx="58">
                  <c:v>1100</c:v>
                </c:pt>
                <c:pt idx="59">
                  <c:v>1101</c:v>
                </c:pt>
                <c:pt idx="60">
                  <c:v>1102</c:v>
                </c:pt>
                <c:pt idx="61">
                  <c:v>1103</c:v>
                </c:pt>
                <c:pt idx="62">
                  <c:v>1104</c:v>
                </c:pt>
                <c:pt idx="63">
                  <c:v>1105</c:v>
                </c:pt>
                <c:pt idx="64">
                  <c:v>1106</c:v>
                </c:pt>
                <c:pt idx="65">
                  <c:v>1107</c:v>
                </c:pt>
                <c:pt idx="66">
                  <c:v>1108</c:v>
                </c:pt>
                <c:pt idx="67">
                  <c:v>1109</c:v>
                </c:pt>
                <c:pt idx="68">
                  <c:v>1110</c:v>
                </c:pt>
                <c:pt idx="69">
                  <c:v>1111</c:v>
                </c:pt>
                <c:pt idx="70">
                  <c:v>1112</c:v>
                </c:pt>
                <c:pt idx="71">
                  <c:v>1113</c:v>
                </c:pt>
                <c:pt idx="72">
                  <c:v>1114</c:v>
                </c:pt>
                <c:pt idx="73">
                  <c:v>1115</c:v>
                </c:pt>
                <c:pt idx="74">
                  <c:v>1116</c:v>
                </c:pt>
                <c:pt idx="75">
                  <c:v>1117</c:v>
                </c:pt>
                <c:pt idx="76">
                  <c:v>1118</c:v>
                </c:pt>
                <c:pt idx="77">
                  <c:v>1119</c:v>
                </c:pt>
                <c:pt idx="78">
                  <c:v>1120</c:v>
                </c:pt>
                <c:pt idx="79">
                  <c:v>1121</c:v>
                </c:pt>
                <c:pt idx="80">
                  <c:v>1122</c:v>
                </c:pt>
                <c:pt idx="81">
                  <c:v>1123</c:v>
                </c:pt>
                <c:pt idx="82">
                  <c:v>1124</c:v>
                </c:pt>
                <c:pt idx="83">
                  <c:v>1125</c:v>
                </c:pt>
                <c:pt idx="84">
                  <c:v>1126</c:v>
                </c:pt>
                <c:pt idx="85">
                  <c:v>1127</c:v>
                </c:pt>
                <c:pt idx="86">
                  <c:v>1128</c:v>
                </c:pt>
                <c:pt idx="87">
                  <c:v>1129</c:v>
                </c:pt>
                <c:pt idx="88">
                  <c:v>1130</c:v>
                </c:pt>
                <c:pt idx="89">
                  <c:v>1131</c:v>
                </c:pt>
                <c:pt idx="90">
                  <c:v>1132</c:v>
                </c:pt>
                <c:pt idx="91">
                  <c:v>1133</c:v>
                </c:pt>
                <c:pt idx="92">
                  <c:v>1134</c:v>
                </c:pt>
                <c:pt idx="93">
                  <c:v>1135</c:v>
                </c:pt>
                <c:pt idx="94">
                  <c:v>1136</c:v>
                </c:pt>
                <c:pt idx="95">
                  <c:v>1137</c:v>
                </c:pt>
                <c:pt idx="96">
                  <c:v>1138</c:v>
                </c:pt>
                <c:pt idx="97">
                  <c:v>1139</c:v>
                </c:pt>
                <c:pt idx="98">
                  <c:v>1140</c:v>
                </c:pt>
                <c:pt idx="99">
                  <c:v>1141</c:v>
                </c:pt>
                <c:pt idx="100">
                  <c:v>1142</c:v>
                </c:pt>
                <c:pt idx="101">
                  <c:v>1143</c:v>
                </c:pt>
                <c:pt idx="102">
                  <c:v>1144</c:v>
                </c:pt>
                <c:pt idx="103">
                  <c:v>1145</c:v>
                </c:pt>
                <c:pt idx="104">
                  <c:v>1146</c:v>
                </c:pt>
                <c:pt idx="105">
                  <c:v>1147</c:v>
                </c:pt>
                <c:pt idx="106">
                  <c:v>1148</c:v>
                </c:pt>
                <c:pt idx="107">
                  <c:v>1149</c:v>
                </c:pt>
                <c:pt idx="108">
                  <c:v>1150</c:v>
                </c:pt>
                <c:pt idx="109">
                  <c:v>1151</c:v>
                </c:pt>
                <c:pt idx="110">
                  <c:v>1152</c:v>
                </c:pt>
                <c:pt idx="111">
                  <c:v>1153</c:v>
                </c:pt>
                <c:pt idx="112">
                  <c:v>1154</c:v>
                </c:pt>
                <c:pt idx="113">
                  <c:v>1155</c:v>
                </c:pt>
                <c:pt idx="114">
                  <c:v>1156</c:v>
                </c:pt>
                <c:pt idx="115">
                  <c:v>1157</c:v>
                </c:pt>
                <c:pt idx="116">
                  <c:v>1158</c:v>
                </c:pt>
                <c:pt idx="117">
                  <c:v>1159</c:v>
                </c:pt>
                <c:pt idx="118">
                  <c:v>1160</c:v>
                </c:pt>
                <c:pt idx="119">
                  <c:v>1161</c:v>
                </c:pt>
                <c:pt idx="120">
                  <c:v>1162</c:v>
                </c:pt>
                <c:pt idx="121">
                  <c:v>1163</c:v>
                </c:pt>
                <c:pt idx="122">
                  <c:v>1164</c:v>
                </c:pt>
                <c:pt idx="123">
                  <c:v>1165</c:v>
                </c:pt>
                <c:pt idx="124">
                  <c:v>1166</c:v>
                </c:pt>
                <c:pt idx="125">
                  <c:v>1167</c:v>
                </c:pt>
                <c:pt idx="126">
                  <c:v>1168</c:v>
                </c:pt>
                <c:pt idx="127">
                  <c:v>1169</c:v>
                </c:pt>
                <c:pt idx="128">
                  <c:v>1170</c:v>
                </c:pt>
                <c:pt idx="129">
                  <c:v>1171</c:v>
                </c:pt>
                <c:pt idx="130">
                  <c:v>1172</c:v>
                </c:pt>
                <c:pt idx="131">
                  <c:v>1173</c:v>
                </c:pt>
                <c:pt idx="132">
                  <c:v>1174</c:v>
                </c:pt>
                <c:pt idx="133">
                  <c:v>1175</c:v>
                </c:pt>
                <c:pt idx="134">
                  <c:v>1176</c:v>
                </c:pt>
                <c:pt idx="135">
                  <c:v>1177</c:v>
                </c:pt>
                <c:pt idx="136">
                  <c:v>1178</c:v>
                </c:pt>
                <c:pt idx="137">
                  <c:v>1179</c:v>
                </c:pt>
                <c:pt idx="138">
                  <c:v>1180</c:v>
                </c:pt>
                <c:pt idx="139">
                  <c:v>1181</c:v>
                </c:pt>
                <c:pt idx="140">
                  <c:v>1182</c:v>
                </c:pt>
                <c:pt idx="141">
                  <c:v>1183</c:v>
                </c:pt>
                <c:pt idx="142">
                  <c:v>1184</c:v>
                </c:pt>
                <c:pt idx="143">
                  <c:v>1185</c:v>
                </c:pt>
                <c:pt idx="144">
                  <c:v>1186</c:v>
                </c:pt>
                <c:pt idx="145">
                  <c:v>1187</c:v>
                </c:pt>
                <c:pt idx="146">
                  <c:v>1188</c:v>
                </c:pt>
                <c:pt idx="147">
                  <c:v>1189</c:v>
                </c:pt>
                <c:pt idx="148">
                  <c:v>1190</c:v>
                </c:pt>
                <c:pt idx="149">
                  <c:v>1191</c:v>
                </c:pt>
                <c:pt idx="150">
                  <c:v>1192</c:v>
                </c:pt>
                <c:pt idx="151">
                  <c:v>1193</c:v>
                </c:pt>
                <c:pt idx="152">
                  <c:v>1194</c:v>
                </c:pt>
                <c:pt idx="153">
                  <c:v>1195</c:v>
                </c:pt>
                <c:pt idx="154">
                  <c:v>1196</c:v>
                </c:pt>
                <c:pt idx="155">
                  <c:v>1197</c:v>
                </c:pt>
                <c:pt idx="156">
                  <c:v>1198</c:v>
                </c:pt>
                <c:pt idx="157">
                  <c:v>1199</c:v>
                </c:pt>
                <c:pt idx="158">
                  <c:v>1200</c:v>
                </c:pt>
                <c:pt idx="159">
                  <c:v>1201</c:v>
                </c:pt>
                <c:pt idx="160">
                  <c:v>1202</c:v>
                </c:pt>
                <c:pt idx="161">
                  <c:v>1203</c:v>
                </c:pt>
                <c:pt idx="162">
                  <c:v>1204</c:v>
                </c:pt>
                <c:pt idx="163">
                  <c:v>1205</c:v>
                </c:pt>
                <c:pt idx="164">
                  <c:v>1206</c:v>
                </c:pt>
                <c:pt idx="165">
                  <c:v>1207</c:v>
                </c:pt>
                <c:pt idx="166">
                  <c:v>1208</c:v>
                </c:pt>
                <c:pt idx="167">
                  <c:v>1209</c:v>
                </c:pt>
                <c:pt idx="168">
                  <c:v>1210</c:v>
                </c:pt>
                <c:pt idx="169">
                  <c:v>1211</c:v>
                </c:pt>
                <c:pt idx="170">
                  <c:v>1212</c:v>
                </c:pt>
                <c:pt idx="171">
                  <c:v>1213</c:v>
                </c:pt>
                <c:pt idx="172">
                  <c:v>1214</c:v>
                </c:pt>
                <c:pt idx="173">
                  <c:v>1215</c:v>
                </c:pt>
                <c:pt idx="174">
                  <c:v>1216</c:v>
                </c:pt>
                <c:pt idx="175">
                  <c:v>1217</c:v>
                </c:pt>
                <c:pt idx="176">
                  <c:v>1218</c:v>
                </c:pt>
                <c:pt idx="177">
                  <c:v>1219</c:v>
                </c:pt>
                <c:pt idx="178">
                  <c:v>1220</c:v>
                </c:pt>
                <c:pt idx="179">
                  <c:v>1221</c:v>
                </c:pt>
                <c:pt idx="180">
                  <c:v>1222</c:v>
                </c:pt>
                <c:pt idx="181">
                  <c:v>1223</c:v>
                </c:pt>
                <c:pt idx="182">
                  <c:v>1224</c:v>
                </c:pt>
                <c:pt idx="183">
                  <c:v>1225</c:v>
                </c:pt>
                <c:pt idx="184">
                  <c:v>1226</c:v>
                </c:pt>
                <c:pt idx="185">
                  <c:v>1227</c:v>
                </c:pt>
                <c:pt idx="186">
                  <c:v>1228</c:v>
                </c:pt>
                <c:pt idx="187">
                  <c:v>1229</c:v>
                </c:pt>
                <c:pt idx="188">
                  <c:v>1230</c:v>
                </c:pt>
                <c:pt idx="189">
                  <c:v>1231</c:v>
                </c:pt>
                <c:pt idx="190">
                  <c:v>1232</c:v>
                </c:pt>
                <c:pt idx="191">
                  <c:v>1233</c:v>
                </c:pt>
                <c:pt idx="192">
                  <c:v>1234</c:v>
                </c:pt>
                <c:pt idx="193">
                  <c:v>1235</c:v>
                </c:pt>
                <c:pt idx="194">
                  <c:v>1236</c:v>
                </c:pt>
                <c:pt idx="195">
                  <c:v>1237</c:v>
                </c:pt>
                <c:pt idx="196">
                  <c:v>1238</c:v>
                </c:pt>
                <c:pt idx="197">
                  <c:v>1239</c:v>
                </c:pt>
                <c:pt idx="198">
                  <c:v>1240</c:v>
                </c:pt>
                <c:pt idx="199">
                  <c:v>1241</c:v>
                </c:pt>
                <c:pt idx="200">
                  <c:v>1242</c:v>
                </c:pt>
                <c:pt idx="201">
                  <c:v>1243</c:v>
                </c:pt>
                <c:pt idx="202">
                  <c:v>1244</c:v>
                </c:pt>
                <c:pt idx="203">
                  <c:v>1245</c:v>
                </c:pt>
                <c:pt idx="204">
                  <c:v>1246</c:v>
                </c:pt>
                <c:pt idx="205">
                  <c:v>1247</c:v>
                </c:pt>
                <c:pt idx="206">
                  <c:v>1248</c:v>
                </c:pt>
                <c:pt idx="207">
                  <c:v>1249</c:v>
                </c:pt>
                <c:pt idx="208">
                  <c:v>1250</c:v>
                </c:pt>
                <c:pt idx="209">
                  <c:v>1251</c:v>
                </c:pt>
                <c:pt idx="210">
                  <c:v>1252</c:v>
                </c:pt>
                <c:pt idx="211">
                  <c:v>1253</c:v>
                </c:pt>
                <c:pt idx="212">
                  <c:v>1254</c:v>
                </c:pt>
                <c:pt idx="213">
                  <c:v>1255</c:v>
                </c:pt>
                <c:pt idx="214">
                  <c:v>1256</c:v>
                </c:pt>
                <c:pt idx="215">
                  <c:v>1257</c:v>
                </c:pt>
                <c:pt idx="216">
                  <c:v>1258</c:v>
                </c:pt>
                <c:pt idx="217">
                  <c:v>1259</c:v>
                </c:pt>
              </c:numCache>
            </c:numRef>
          </c:xVal>
          <c:yVal>
            <c:numRef>
              <c:f>Graph!$H$1044:$H$1259</c:f>
              <c:numCache>
                <c:formatCode>General</c:formatCode>
                <c:ptCount val="2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16-4BBD-8F57-6990421D4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210767"/>
        <c:axId val="1559065727"/>
      </c:scatterChart>
      <c:valAx>
        <c:axId val="1515210767"/>
        <c:scaling>
          <c:orientation val="minMax"/>
          <c:max val="1259"/>
          <c:min val="1042"/>
        </c:scaling>
        <c:delete val="0"/>
        <c:axPos val="b"/>
        <c:numFmt formatCode="General" sourceLinked="1"/>
        <c:majorTickMark val="out"/>
        <c:minorTickMark val="none"/>
        <c:tickLblPos val="nextTo"/>
        <c:crossAx val="1559065727"/>
        <c:crosses val="autoZero"/>
        <c:crossBetween val="midCat"/>
      </c:valAx>
      <c:valAx>
        <c:axId val="15590657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52107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Graph!$A$1262:$A$1493</c:f>
              <c:numCache>
                <c:formatCode>General</c:formatCode>
                <c:ptCount val="232"/>
                <c:pt idx="0">
                  <c:v>1261</c:v>
                </c:pt>
                <c:pt idx="1">
                  <c:v>1262</c:v>
                </c:pt>
                <c:pt idx="2">
                  <c:v>1263</c:v>
                </c:pt>
                <c:pt idx="3">
                  <c:v>1264</c:v>
                </c:pt>
                <c:pt idx="4">
                  <c:v>1265</c:v>
                </c:pt>
                <c:pt idx="5">
                  <c:v>1266</c:v>
                </c:pt>
                <c:pt idx="6">
                  <c:v>1267</c:v>
                </c:pt>
                <c:pt idx="7">
                  <c:v>1268</c:v>
                </c:pt>
                <c:pt idx="8">
                  <c:v>1269</c:v>
                </c:pt>
                <c:pt idx="9">
                  <c:v>1270</c:v>
                </c:pt>
                <c:pt idx="10">
                  <c:v>1271</c:v>
                </c:pt>
                <c:pt idx="11">
                  <c:v>1272</c:v>
                </c:pt>
                <c:pt idx="12">
                  <c:v>1273</c:v>
                </c:pt>
                <c:pt idx="13">
                  <c:v>1274</c:v>
                </c:pt>
                <c:pt idx="14">
                  <c:v>1275</c:v>
                </c:pt>
                <c:pt idx="15">
                  <c:v>1276</c:v>
                </c:pt>
                <c:pt idx="16">
                  <c:v>1277</c:v>
                </c:pt>
                <c:pt idx="17">
                  <c:v>1278</c:v>
                </c:pt>
                <c:pt idx="18">
                  <c:v>1279</c:v>
                </c:pt>
                <c:pt idx="19">
                  <c:v>1280</c:v>
                </c:pt>
                <c:pt idx="20">
                  <c:v>1281</c:v>
                </c:pt>
                <c:pt idx="21">
                  <c:v>1282</c:v>
                </c:pt>
                <c:pt idx="22">
                  <c:v>1283</c:v>
                </c:pt>
                <c:pt idx="23">
                  <c:v>1284</c:v>
                </c:pt>
                <c:pt idx="24">
                  <c:v>1285</c:v>
                </c:pt>
                <c:pt idx="25">
                  <c:v>1286</c:v>
                </c:pt>
                <c:pt idx="26">
                  <c:v>1287</c:v>
                </c:pt>
                <c:pt idx="27">
                  <c:v>1288</c:v>
                </c:pt>
                <c:pt idx="28">
                  <c:v>1289</c:v>
                </c:pt>
                <c:pt idx="29">
                  <c:v>1290</c:v>
                </c:pt>
                <c:pt idx="30">
                  <c:v>1291</c:v>
                </c:pt>
                <c:pt idx="31">
                  <c:v>1292</c:v>
                </c:pt>
                <c:pt idx="32">
                  <c:v>1293</c:v>
                </c:pt>
                <c:pt idx="33">
                  <c:v>1294</c:v>
                </c:pt>
                <c:pt idx="34">
                  <c:v>1295</c:v>
                </c:pt>
                <c:pt idx="35">
                  <c:v>1296</c:v>
                </c:pt>
                <c:pt idx="36">
                  <c:v>1297</c:v>
                </c:pt>
                <c:pt idx="37">
                  <c:v>1298</c:v>
                </c:pt>
                <c:pt idx="38">
                  <c:v>1299</c:v>
                </c:pt>
                <c:pt idx="39">
                  <c:v>1300</c:v>
                </c:pt>
                <c:pt idx="40">
                  <c:v>1301</c:v>
                </c:pt>
                <c:pt idx="41">
                  <c:v>1302</c:v>
                </c:pt>
                <c:pt idx="42">
                  <c:v>1303</c:v>
                </c:pt>
                <c:pt idx="43">
                  <c:v>1304</c:v>
                </c:pt>
                <c:pt idx="44">
                  <c:v>1305</c:v>
                </c:pt>
                <c:pt idx="45">
                  <c:v>1306</c:v>
                </c:pt>
                <c:pt idx="46">
                  <c:v>1307</c:v>
                </c:pt>
                <c:pt idx="47">
                  <c:v>1308</c:v>
                </c:pt>
                <c:pt idx="48">
                  <c:v>1309</c:v>
                </c:pt>
                <c:pt idx="49">
                  <c:v>1310</c:v>
                </c:pt>
                <c:pt idx="50">
                  <c:v>1311</c:v>
                </c:pt>
                <c:pt idx="51">
                  <c:v>1312</c:v>
                </c:pt>
                <c:pt idx="52">
                  <c:v>1313</c:v>
                </c:pt>
                <c:pt idx="53">
                  <c:v>1314</c:v>
                </c:pt>
                <c:pt idx="54">
                  <c:v>1315</c:v>
                </c:pt>
                <c:pt idx="55">
                  <c:v>1316</c:v>
                </c:pt>
                <c:pt idx="56">
                  <c:v>1317</c:v>
                </c:pt>
                <c:pt idx="57">
                  <c:v>1318</c:v>
                </c:pt>
                <c:pt idx="58">
                  <c:v>1319</c:v>
                </c:pt>
                <c:pt idx="59">
                  <c:v>1320</c:v>
                </c:pt>
                <c:pt idx="60">
                  <c:v>1321</c:v>
                </c:pt>
                <c:pt idx="61">
                  <c:v>1322</c:v>
                </c:pt>
                <c:pt idx="62">
                  <c:v>1323</c:v>
                </c:pt>
                <c:pt idx="63">
                  <c:v>1324</c:v>
                </c:pt>
                <c:pt idx="64">
                  <c:v>1325</c:v>
                </c:pt>
                <c:pt idx="65">
                  <c:v>1326</c:v>
                </c:pt>
                <c:pt idx="66">
                  <c:v>1327</c:v>
                </c:pt>
                <c:pt idx="67">
                  <c:v>1328</c:v>
                </c:pt>
                <c:pt idx="68">
                  <c:v>1329</c:v>
                </c:pt>
                <c:pt idx="69">
                  <c:v>1330</c:v>
                </c:pt>
                <c:pt idx="70">
                  <c:v>1331</c:v>
                </c:pt>
                <c:pt idx="71">
                  <c:v>1332</c:v>
                </c:pt>
                <c:pt idx="72">
                  <c:v>1333</c:v>
                </c:pt>
                <c:pt idx="73">
                  <c:v>1334</c:v>
                </c:pt>
                <c:pt idx="74">
                  <c:v>1335</c:v>
                </c:pt>
                <c:pt idx="75">
                  <c:v>1336</c:v>
                </c:pt>
                <c:pt idx="76">
                  <c:v>1337</c:v>
                </c:pt>
                <c:pt idx="77">
                  <c:v>1338</c:v>
                </c:pt>
                <c:pt idx="78">
                  <c:v>1339</c:v>
                </c:pt>
                <c:pt idx="79">
                  <c:v>1340</c:v>
                </c:pt>
                <c:pt idx="80">
                  <c:v>1341</c:v>
                </c:pt>
                <c:pt idx="81">
                  <c:v>1342</c:v>
                </c:pt>
                <c:pt idx="82">
                  <c:v>1343</c:v>
                </c:pt>
                <c:pt idx="83">
                  <c:v>1344</c:v>
                </c:pt>
                <c:pt idx="84">
                  <c:v>1345</c:v>
                </c:pt>
                <c:pt idx="85">
                  <c:v>1346</c:v>
                </c:pt>
                <c:pt idx="86">
                  <c:v>1347</c:v>
                </c:pt>
                <c:pt idx="87">
                  <c:v>1348</c:v>
                </c:pt>
                <c:pt idx="88">
                  <c:v>1349</c:v>
                </c:pt>
                <c:pt idx="89">
                  <c:v>1350</c:v>
                </c:pt>
                <c:pt idx="90">
                  <c:v>1351</c:v>
                </c:pt>
                <c:pt idx="91">
                  <c:v>1352</c:v>
                </c:pt>
                <c:pt idx="92">
                  <c:v>1353</c:v>
                </c:pt>
                <c:pt idx="93">
                  <c:v>1354</c:v>
                </c:pt>
                <c:pt idx="94">
                  <c:v>1355</c:v>
                </c:pt>
                <c:pt idx="95">
                  <c:v>1356</c:v>
                </c:pt>
                <c:pt idx="96">
                  <c:v>1357</c:v>
                </c:pt>
                <c:pt idx="97">
                  <c:v>1358</c:v>
                </c:pt>
                <c:pt idx="98">
                  <c:v>1359</c:v>
                </c:pt>
                <c:pt idx="99">
                  <c:v>1360</c:v>
                </c:pt>
                <c:pt idx="100">
                  <c:v>1361</c:v>
                </c:pt>
                <c:pt idx="101">
                  <c:v>1362</c:v>
                </c:pt>
                <c:pt idx="102">
                  <c:v>1363</c:v>
                </c:pt>
                <c:pt idx="103">
                  <c:v>1364</c:v>
                </c:pt>
                <c:pt idx="104">
                  <c:v>1365</c:v>
                </c:pt>
                <c:pt idx="105">
                  <c:v>1366</c:v>
                </c:pt>
                <c:pt idx="106">
                  <c:v>1367</c:v>
                </c:pt>
                <c:pt idx="107">
                  <c:v>1368</c:v>
                </c:pt>
                <c:pt idx="108">
                  <c:v>1369</c:v>
                </c:pt>
                <c:pt idx="109">
                  <c:v>1370</c:v>
                </c:pt>
                <c:pt idx="110">
                  <c:v>1371</c:v>
                </c:pt>
                <c:pt idx="111">
                  <c:v>1372</c:v>
                </c:pt>
                <c:pt idx="112">
                  <c:v>1373</c:v>
                </c:pt>
                <c:pt idx="113">
                  <c:v>1374</c:v>
                </c:pt>
                <c:pt idx="114">
                  <c:v>1375</c:v>
                </c:pt>
                <c:pt idx="115">
                  <c:v>1376</c:v>
                </c:pt>
                <c:pt idx="116">
                  <c:v>1377</c:v>
                </c:pt>
                <c:pt idx="117">
                  <c:v>1378</c:v>
                </c:pt>
                <c:pt idx="118">
                  <c:v>1379</c:v>
                </c:pt>
                <c:pt idx="119">
                  <c:v>1380</c:v>
                </c:pt>
                <c:pt idx="120">
                  <c:v>1381</c:v>
                </c:pt>
                <c:pt idx="121">
                  <c:v>1382</c:v>
                </c:pt>
                <c:pt idx="122">
                  <c:v>1383</c:v>
                </c:pt>
                <c:pt idx="123">
                  <c:v>1384</c:v>
                </c:pt>
                <c:pt idx="124">
                  <c:v>1385</c:v>
                </c:pt>
                <c:pt idx="125">
                  <c:v>1386</c:v>
                </c:pt>
                <c:pt idx="126">
                  <c:v>1387</c:v>
                </c:pt>
                <c:pt idx="127">
                  <c:v>1388</c:v>
                </c:pt>
                <c:pt idx="128">
                  <c:v>1389</c:v>
                </c:pt>
                <c:pt idx="129">
                  <c:v>1390</c:v>
                </c:pt>
                <c:pt idx="130">
                  <c:v>1391</c:v>
                </c:pt>
                <c:pt idx="131">
                  <c:v>1392</c:v>
                </c:pt>
                <c:pt idx="132">
                  <c:v>1393</c:v>
                </c:pt>
                <c:pt idx="133">
                  <c:v>1394</c:v>
                </c:pt>
                <c:pt idx="134">
                  <c:v>1395</c:v>
                </c:pt>
                <c:pt idx="135">
                  <c:v>1396</c:v>
                </c:pt>
                <c:pt idx="136">
                  <c:v>1397</c:v>
                </c:pt>
                <c:pt idx="137">
                  <c:v>1398</c:v>
                </c:pt>
                <c:pt idx="138">
                  <c:v>1399</c:v>
                </c:pt>
                <c:pt idx="139">
                  <c:v>1400</c:v>
                </c:pt>
                <c:pt idx="140">
                  <c:v>1401</c:v>
                </c:pt>
                <c:pt idx="141">
                  <c:v>1402</c:v>
                </c:pt>
                <c:pt idx="142">
                  <c:v>1403</c:v>
                </c:pt>
                <c:pt idx="143">
                  <c:v>1404</c:v>
                </c:pt>
                <c:pt idx="144">
                  <c:v>1405</c:v>
                </c:pt>
                <c:pt idx="145">
                  <c:v>1406</c:v>
                </c:pt>
                <c:pt idx="146">
                  <c:v>1407</c:v>
                </c:pt>
                <c:pt idx="147">
                  <c:v>1408</c:v>
                </c:pt>
                <c:pt idx="148">
                  <c:v>1409</c:v>
                </c:pt>
                <c:pt idx="149">
                  <c:v>1410</c:v>
                </c:pt>
                <c:pt idx="150">
                  <c:v>1411</c:v>
                </c:pt>
                <c:pt idx="151">
                  <c:v>1412</c:v>
                </c:pt>
                <c:pt idx="152">
                  <c:v>1413</c:v>
                </c:pt>
                <c:pt idx="153">
                  <c:v>1414</c:v>
                </c:pt>
                <c:pt idx="154">
                  <c:v>1415</c:v>
                </c:pt>
                <c:pt idx="155">
                  <c:v>1416</c:v>
                </c:pt>
                <c:pt idx="156">
                  <c:v>1417</c:v>
                </c:pt>
                <c:pt idx="157">
                  <c:v>1418</c:v>
                </c:pt>
                <c:pt idx="158">
                  <c:v>1419</c:v>
                </c:pt>
                <c:pt idx="159">
                  <c:v>1420</c:v>
                </c:pt>
                <c:pt idx="160">
                  <c:v>1421</c:v>
                </c:pt>
                <c:pt idx="161">
                  <c:v>1422</c:v>
                </c:pt>
                <c:pt idx="162">
                  <c:v>1423</c:v>
                </c:pt>
                <c:pt idx="163">
                  <c:v>1424</c:v>
                </c:pt>
                <c:pt idx="164">
                  <c:v>1425</c:v>
                </c:pt>
                <c:pt idx="165">
                  <c:v>1426</c:v>
                </c:pt>
                <c:pt idx="166">
                  <c:v>1427</c:v>
                </c:pt>
                <c:pt idx="167">
                  <c:v>1428</c:v>
                </c:pt>
                <c:pt idx="168">
                  <c:v>1429</c:v>
                </c:pt>
                <c:pt idx="169">
                  <c:v>1430</c:v>
                </c:pt>
                <c:pt idx="170">
                  <c:v>1431</c:v>
                </c:pt>
                <c:pt idx="171">
                  <c:v>1432</c:v>
                </c:pt>
                <c:pt idx="172">
                  <c:v>1433</c:v>
                </c:pt>
                <c:pt idx="173">
                  <c:v>1434</c:v>
                </c:pt>
                <c:pt idx="174">
                  <c:v>1435</c:v>
                </c:pt>
                <c:pt idx="175">
                  <c:v>1436</c:v>
                </c:pt>
                <c:pt idx="176">
                  <c:v>1437</c:v>
                </c:pt>
                <c:pt idx="177">
                  <c:v>1438</c:v>
                </c:pt>
                <c:pt idx="178">
                  <c:v>1439</c:v>
                </c:pt>
                <c:pt idx="179">
                  <c:v>1440</c:v>
                </c:pt>
                <c:pt idx="180">
                  <c:v>1441</c:v>
                </c:pt>
                <c:pt idx="181">
                  <c:v>1442</c:v>
                </c:pt>
                <c:pt idx="182">
                  <c:v>1443</c:v>
                </c:pt>
                <c:pt idx="183">
                  <c:v>1444</c:v>
                </c:pt>
                <c:pt idx="184">
                  <c:v>1445</c:v>
                </c:pt>
                <c:pt idx="185">
                  <c:v>1446</c:v>
                </c:pt>
                <c:pt idx="186">
                  <c:v>1447</c:v>
                </c:pt>
                <c:pt idx="187">
                  <c:v>1448</c:v>
                </c:pt>
                <c:pt idx="188">
                  <c:v>1449</c:v>
                </c:pt>
                <c:pt idx="189">
                  <c:v>1450</c:v>
                </c:pt>
                <c:pt idx="190">
                  <c:v>1451</c:v>
                </c:pt>
                <c:pt idx="191">
                  <c:v>1452</c:v>
                </c:pt>
                <c:pt idx="192">
                  <c:v>1453</c:v>
                </c:pt>
                <c:pt idx="193">
                  <c:v>1454</c:v>
                </c:pt>
                <c:pt idx="194">
                  <c:v>1455</c:v>
                </c:pt>
                <c:pt idx="195">
                  <c:v>1456</c:v>
                </c:pt>
                <c:pt idx="196">
                  <c:v>1457</c:v>
                </c:pt>
                <c:pt idx="197">
                  <c:v>1458</c:v>
                </c:pt>
                <c:pt idx="198">
                  <c:v>1459</c:v>
                </c:pt>
                <c:pt idx="199">
                  <c:v>1460</c:v>
                </c:pt>
                <c:pt idx="200">
                  <c:v>1461</c:v>
                </c:pt>
                <c:pt idx="201">
                  <c:v>1462</c:v>
                </c:pt>
                <c:pt idx="202">
                  <c:v>1463</c:v>
                </c:pt>
                <c:pt idx="203">
                  <c:v>1464</c:v>
                </c:pt>
                <c:pt idx="204">
                  <c:v>1465</c:v>
                </c:pt>
                <c:pt idx="205">
                  <c:v>1466</c:v>
                </c:pt>
                <c:pt idx="206">
                  <c:v>1467</c:v>
                </c:pt>
                <c:pt idx="207">
                  <c:v>1468</c:v>
                </c:pt>
                <c:pt idx="208">
                  <c:v>1469</c:v>
                </c:pt>
                <c:pt idx="209">
                  <c:v>1470</c:v>
                </c:pt>
                <c:pt idx="210">
                  <c:v>1471</c:v>
                </c:pt>
                <c:pt idx="211">
                  <c:v>1472</c:v>
                </c:pt>
                <c:pt idx="212">
                  <c:v>1473</c:v>
                </c:pt>
                <c:pt idx="213">
                  <c:v>1474</c:v>
                </c:pt>
                <c:pt idx="214">
                  <c:v>1475</c:v>
                </c:pt>
                <c:pt idx="215">
                  <c:v>1476</c:v>
                </c:pt>
                <c:pt idx="216">
                  <c:v>1477</c:v>
                </c:pt>
                <c:pt idx="217">
                  <c:v>1478</c:v>
                </c:pt>
                <c:pt idx="218">
                  <c:v>1479</c:v>
                </c:pt>
                <c:pt idx="219">
                  <c:v>1480</c:v>
                </c:pt>
                <c:pt idx="220">
                  <c:v>1481</c:v>
                </c:pt>
                <c:pt idx="221">
                  <c:v>1482</c:v>
                </c:pt>
                <c:pt idx="222">
                  <c:v>1483</c:v>
                </c:pt>
                <c:pt idx="223">
                  <c:v>1484</c:v>
                </c:pt>
                <c:pt idx="224">
                  <c:v>1485</c:v>
                </c:pt>
                <c:pt idx="225">
                  <c:v>1486</c:v>
                </c:pt>
                <c:pt idx="226">
                  <c:v>1487</c:v>
                </c:pt>
                <c:pt idx="227">
                  <c:v>1488</c:v>
                </c:pt>
                <c:pt idx="228">
                  <c:v>1489</c:v>
                </c:pt>
                <c:pt idx="229">
                  <c:v>1490</c:v>
                </c:pt>
                <c:pt idx="230">
                  <c:v>1491</c:v>
                </c:pt>
                <c:pt idx="231">
                  <c:v>1492</c:v>
                </c:pt>
              </c:numCache>
            </c:numRef>
          </c:xVal>
          <c:yVal>
            <c:numRef>
              <c:f>Graph!$D$1263:$D$1492</c:f>
              <c:numCache>
                <c:formatCode>General</c:formatCode>
                <c:ptCount val="230"/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AF-4B86-A70F-E4AFFE939576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Graph!$A$1262:$A$1493</c:f>
              <c:numCache>
                <c:formatCode>General</c:formatCode>
                <c:ptCount val="232"/>
                <c:pt idx="0">
                  <c:v>1261</c:v>
                </c:pt>
                <c:pt idx="1">
                  <c:v>1262</c:v>
                </c:pt>
                <c:pt idx="2">
                  <c:v>1263</c:v>
                </c:pt>
                <c:pt idx="3">
                  <c:v>1264</c:v>
                </c:pt>
                <c:pt idx="4">
                  <c:v>1265</c:v>
                </c:pt>
                <c:pt idx="5">
                  <c:v>1266</c:v>
                </c:pt>
                <c:pt idx="6">
                  <c:v>1267</c:v>
                </c:pt>
                <c:pt idx="7">
                  <c:v>1268</c:v>
                </c:pt>
                <c:pt idx="8">
                  <c:v>1269</c:v>
                </c:pt>
                <c:pt idx="9">
                  <c:v>1270</c:v>
                </c:pt>
                <c:pt idx="10">
                  <c:v>1271</c:v>
                </c:pt>
                <c:pt idx="11">
                  <c:v>1272</c:v>
                </c:pt>
                <c:pt idx="12">
                  <c:v>1273</c:v>
                </c:pt>
                <c:pt idx="13">
                  <c:v>1274</c:v>
                </c:pt>
                <c:pt idx="14">
                  <c:v>1275</c:v>
                </c:pt>
                <c:pt idx="15">
                  <c:v>1276</c:v>
                </c:pt>
                <c:pt idx="16">
                  <c:v>1277</c:v>
                </c:pt>
                <c:pt idx="17">
                  <c:v>1278</c:v>
                </c:pt>
                <c:pt idx="18">
                  <c:v>1279</c:v>
                </c:pt>
                <c:pt idx="19">
                  <c:v>1280</c:v>
                </c:pt>
                <c:pt idx="20">
                  <c:v>1281</c:v>
                </c:pt>
                <c:pt idx="21">
                  <c:v>1282</c:v>
                </c:pt>
                <c:pt idx="22">
                  <c:v>1283</c:v>
                </c:pt>
                <c:pt idx="23">
                  <c:v>1284</c:v>
                </c:pt>
                <c:pt idx="24">
                  <c:v>1285</c:v>
                </c:pt>
                <c:pt idx="25">
                  <c:v>1286</c:v>
                </c:pt>
                <c:pt idx="26">
                  <c:v>1287</c:v>
                </c:pt>
                <c:pt idx="27">
                  <c:v>1288</c:v>
                </c:pt>
                <c:pt idx="28">
                  <c:v>1289</c:v>
                </c:pt>
                <c:pt idx="29">
                  <c:v>1290</c:v>
                </c:pt>
                <c:pt idx="30">
                  <c:v>1291</c:v>
                </c:pt>
                <c:pt idx="31">
                  <c:v>1292</c:v>
                </c:pt>
                <c:pt idx="32">
                  <c:v>1293</c:v>
                </c:pt>
                <c:pt idx="33">
                  <c:v>1294</c:v>
                </c:pt>
                <c:pt idx="34">
                  <c:v>1295</c:v>
                </c:pt>
                <c:pt idx="35">
                  <c:v>1296</c:v>
                </c:pt>
                <c:pt idx="36">
                  <c:v>1297</c:v>
                </c:pt>
                <c:pt idx="37">
                  <c:v>1298</c:v>
                </c:pt>
                <c:pt idx="38">
                  <c:v>1299</c:v>
                </c:pt>
                <c:pt idx="39">
                  <c:v>1300</c:v>
                </c:pt>
                <c:pt idx="40">
                  <c:v>1301</c:v>
                </c:pt>
                <c:pt idx="41">
                  <c:v>1302</c:v>
                </c:pt>
                <c:pt idx="42">
                  <c:v>1303</c:v>
                </c:pt>
                <c:pt idx="43">
                  <c:v>1304</c:v>
                </c:pt>
                <c:pt idx="44">
                  <c:v>1305</c:v>
                </c:pt>
                <c:pt idx="45">
                  <c:v>1306</c:v>
                </c:pt>
                <c:pt idx="46">
                  <c:v>1307</c:v>
                </c:pt>
                <c:pt idx="47">
                  <c:v>1308</c:v>
                </c:pt>
                <c:pt idx="48">
                  <c:v>1309</c:v>
                </c:pt>
                <c:pt idx="49">
                  <c:v>1310</c:v>
                </c:pt>
                <c:pt idx="50">
                  <c:v>1311</c:v>
                </c:pt>
                <c:pt idx="51">
                  <c:v>1312</c:v>
                </c:pt>
                <c:pt idx="52">
                  <c:v>1313</c:v>
                </c:pt>
                <c:pt idx="53">
                  <c:v>1314</c:v>
                </c:pt>
                <c:pt idx="54">
                  <c:v>1315</c:v>
                </c:pt>
                <c:pt idx="55">
                  <c:v>1316</c:v>
                </c:pt>
                <c:pt idx="56">
                  <c:v>1317</c:v>
                </c:pt>
                <c:pt idx="57">
                  <c:v>1318</c:v>
                </c:pt>
                <c:pt idx="58">
                  <c:v>1319</c:v>
                </c:pt>
                <c:pt idx="59">
                  <c:v>1320</c:v>
                </c:pt>
                <c:pt idx="60">
                  <c:v>1321</c:v>
                </c:pt>
                <c:pt idx="61">
                  <c:v>1322</c:v>
                </c:pt>
                <c:pt idx="62">
                  <c:v>1323</c:v>
                </c:pt>
                <c:pt idx="63">
                  <c:v>1324</c:v>
                </c:pt>
                <c:pt idx="64">
                  <c:v>1325</c:v>
                </c:pt>
                <c:pt idx="65">
                  <c:v>1326</c:v>
                </c:pt>
                <c:pt idx="66">
                  <c:v>1327</c:v>
                </c:pt>
                <c:pt idx="67">
                  <c:v>1328</c:v>
                </c:pt>
                <c:pt idx="68">
                  <c:v>1329</c:v>
                </c:pt>
                <c:pt idx="69">
                  <c:v>1330</c:v>
                </c:pt>
                <c:pt idx="70">
                  <c:v>1331</c:v>
                </c:pt>
                <c:pt idx="71">
                  <c:v>1332</c:v>
                </c:pt>
                <c:pt idx="72">
                  <c:v>1333</c:v>
                </c:pt>
                <c:pt idx="73">
                  <c:v>1334</c:v>
                </c:pt>
                <c:pt idx="74">
                  <c:v>1335</c:v>
                </c:pt>
                <c:pt idx="75">
                  <c:v>1336</c:v>
                </c:pt>
                <c:pt idx="76">
                  <c:v>1337</c:v>
                </c:pt>
                <c:pt idx="77">
                  <c:v>1338</c:v>
                </c:pt>
                <c:pt idx="78">
                  <c:v>1339</c:v>
                </c:pt>
                <c:pt idx="79">
                  <c:v>1340</c:v>
                </c:pt>
                <c:pt idx="80">
                  <c:v>1341</c:v>
                </c:pt>
                <c:pt idx="81">
                  <c:v>1342</c:v>
                </c:pt>
                <c:pt idx="82">
                  <c:v>1343</c:v>
                </c:pt>
                <c:pt idx="83">
                  <c:v>1344</c:v>
                </c:pt>
                <c:pt idx="84">
                  <c:v>1345</c:v>
                </c:pt>
                <c:pt idx="85">
                  <c:v>1346</c:v>
                </c:pt>
                <c:pt idx="86">
                  <c:v>1347</c:v>
                </c:pt>
                <c:pt idx="87">
                  <c:v>1348</c:v>
                </c:pt>
                <c:pt idx="88">
                  <c:v>1349</c:v>
                </c:pt>
                <c:pt idx="89">
                  <c:v>1350</c:v>
                </c:pt>
                <c:pt idx="90">
                  <c:v>1351</c:v>
                </c:pt>
                <c:pt idx="91">
                  <c:v>1352</c:v>
                </c:pt>
                <c:pt idx="92">
                  <c:v>1353</c:v>
                </c:pt>
                <c:pt idx="93">
                  <c:v>1354</c:v>
                </c:pt>
                <c:pt idx="94">
                  <c:v>1355</c:v>
                </c:pt>
                <c:pt idx="95">
                  <c:v>1356</c:v>
                </c:pt>
                <c:pt idx="96">
                  <c:v>1357</c:v>
                </c:pt>
                <c:pt idx="97">
                  <c:v>1358</c:v>
                </c:pt>
                <c:pt idx="98">
                  <c:v>1359</c:v>
                </c:pt>
                <c:pt idx="99">
                  <c:v>1360</c:v>
                </c:pt>
                <c:pt idx="100">
                  <c:v>1361</c:v>
                </c:pt>
                <c:pt idx="101">
                  <c:v>1362</c:v>
                </c:pt>
                <c:pt idx="102">
                  <c:v>1363</c:v>
                </c:pt>
                <c:pt idx="103">
                  <c:v>1364</c:v>
                </c:pt>
                <c:pt idx="104">
                  <c:v>1365</c:v>
                </c:pt>
                <c:pt idx="105">
                  <c:v>1366</c:v>
                </c:pt>
                <c:pt idx="106">
                  <c:v>1367</c:v>
                </c:pt>
                <c:pt idx="107">
                  <c:v>1368</c:v>
                </c:pt>
                <c:pt idx="108">
                  <c:v>1369</c:v>
                </c:pt>
                <c:pt idx="109">
                  <c:v>1370</c:v>
                </c:pt>
                <c:pt idx="110">
                  <c:v>1371</c:v>
                </c:pt>
                <c:pt idx="111">
                  <c:v>1372</c:v>
                </c:pt>
                <c:pt idx="112">
                  <c:v>1373</c:v>
                </c:pt>
                <c:pt idx="113">
                  <c:v>1374</c:v>
                </c:pt>
                <c:pt idx="114">
                  <c:v>1375</c:v>
                </c:pt>
                <c:pt idx="115">
                  <c:v>1376</c:v>
                </c:pt>
                <c:pt idx="116">
                  <c:v>1377</c:v>
                </c:pt>
                <c:pt idx="117">
                  <c:v>1378</c:v>
                </c:pt>
                <c:pt idx="118">
                  <c:v>1379</c:v>
                </c:pt>
                <c:pt idx="119">
                  <c:v>1380</c:v>
                </c:pt>
                <c:pt idx="120">
                  <c:v>1381</c:v>
                </c:pt>
                <c:pt idx="121">
                  <c:v>1382</c:v>
                </c:pt>
                <c:pt idx="122">
                  <c:v>1383</c:v>
                </c:pt>
                <c:pt idx="123">
                  <c:v>1384</c:v>
                </c:pt>
                <c:pt idx="124">
                  <c:v>1385</c:v>
                </c:pt>
                <c:pt idx="125">
                  <c:v>1386</c:v>
                </c:pt>
                <c:pt idx="126">
                  <c:v>1387</c:v>
                </c:pt>
                <c:pt idx="127">
                  <c:v>1388</c:v>
                </c:pt>
                <c:pt idx="128">
                  <c:v>1389</c:v>
                </c:pt>
                <c:pt idx="129">
                  <c:v>1390</c:v>
                </c:pt>
                <c:pt idx="130">
                  <c:v>1391</c:v>
                </c:pt>
                <c:pt idx="131">
                  <c:v>1392</c:v>
                </c:pt>
                <c:pt idx="132">
                  <c:v>1393</c:v>
                </c:pt>
                <c:pt idx="133">
                  <c:v>1394</c:v>
                </c:pt>
                <c:pt idx="134">
                  <c:v>1395</c:v>
                </c:pt>
                <c:pt idx="135">
                  <c:v>1396</c:v>
                </c:pt>
                <c:pt idx="136">
                  <c:v>1397</c:v>
                </c:pt>
                <c:pt idx="137">
                  <c:v>1398</c:v>
                </c:pt>
                <c:pt idx="138">
                  <c:v>1399</c:v>
                </c:pt>
                <c:pt idx="139">
                  <c:v>1400</c:v>
                </c:pt>
                <c:pt idx="140">
                  <c:v>1401</c:v>
                </c:pt>
                <c:pt idx="141">
                  <c:v>1402</c:v>
                </c:pt>
                <c:pt idx="142">
                  <c:v>1403</c:v>
                </c:pt>
                <c:pt idx="143">
                  <c:v>1404</c:v>
                </c:pt>
                <c:pt idx="144">
                  <c:v>1405</c:v>
                </c:pt>
                <c:pt idx="145">
                  <c:v>1406</c:v>
                </c:pt>
                <c:pt idx="146">
                  <c:v>1407</c:v>
                </c:pt>
                <c:pt idx="147">
                  <c:v>1408</c:v>
                </c:pt>
                <c:pt idx="148">
                  <c:v>1409</c:v>
                </c:pt>
                <c:pt idx="149">
                  <c:v>1410</c:v>
                </c:pt>
                <c:pt idx="150">
                  <c:v>1411</c:v>
                </c:pt>
                <c:pt idx="151">
                  <c:v>1412</c:v>
                </c:pt>
                <c:pt idx="152">
                  <c:v>1413</c:v>
                </c:pt>
                <c:pt idx="153">
                  <c:v>1414</c:v>
                </c:pt>
                <c:pt idx="154">
                  <c:v>1415</c:v>
                </c:pt>
                <c:pt idx="155">
                  <c:v>1416</c:v>
                </c:pt>
                <c:pt idx="156">
                  <c:v>1417</c:v>
                </c:pt>
                <c:pt idx="157">
                  <c:v>1418</c:v>
                </c:pt>
                <c:pt idx="158">
                  <c:v>1419</c:v>
                </c:pt>
                <c:pt idx="159">
                  <c:v>1420</c:v>
                </c:pt>
                <c:pt idx="160">
                  <c:v>1421</c:v>
                </c:pt>
                <c:pt idx="161">
                  <c:v>1422</c:v>
                </c:pt>
                <c:pt idx="162">
                  <c:v>1423</c:v>
                </c:pt>
                <c:pt idx="163">
                  <c:v>1424</c:v>
                </c:pt>
                <c:pt idx="164">
                  <c:v>1425</c:v>
                </c:pt>
                <c:pt idx="165">
                  <c:v>1426</c:v>
                </c:pt>
                <c:pt idx="166">
                  <c:v>1427</c:v>
                </c:pt>
                <c:pt idx="167">
                  <c:v>1428</c:v>
                </c:pt>
                <c:pt idx="168">
                  <c:v>1429</c:v>
                </c:pt>
                <c:pt idx="169">
                  <c:v>1430</c:v>
                </c:pt>
                <c:pt idx="170">
                  <c:v>1431</c:v>
                </c:pt>
                <c:pt idx="171">
                  <c:v>1432</c:v>
                </c:pt>
                <c:pt idx="172">
                  <c:v>1433</c:v>
                </c:pt>
                <c:pt idx="173">
                  <c:v>1434</c:v>
                </c:pt>
                <c:pt idx="174">
                  <c:v>1435</c:v>
                </c:pt>
                <c:pt idx="175">
                  <c:v>1436</c:v>
                </c:pt>
                <c:pt idx="176">
                  <c:v>1437</c:v>
                </c:pt>
                <c:pt idx="177">
                  <c:v>1438</c:v>
                </c:pt>
                <c:pt idx="178">
                  <c:v>1439</c:v>
                </c:pt>
                <c:pt idx="179">
                  <c:v>1440</c:v>
                </c:pt>
                <c:pt idx="180">
                  <c:v>1441</c:v>
                </c:pt>
                <c:pt idx="181">
                  <c:v>1442</c:v>
                </c:pt>
                <c:pt idx="182">
                  <c:v>1443</c:v>
                </c:pt>
                <c:pt idx="183">
                  <c:v>1444</c:v>
                </c:pt>
                <c:pt idx="184">
                  <c:v>1445</c:v>
                </c:pt>
                <c:pt idx="185">
                  <c:v>1446</c:v>
                </c:pt>
                <c:pt idx="186">
                  <c:v>1447</c:v>
                </c:pt>
                <c:pt idx="187">
                  <c:v>1448</c:v>
                </c:pt>
                <c:pt idx="188">
                  <c:v>1449</c:v>
                </c:pt>
                <c:pt idx="189">
                  <c:v>1450</c:v>
                </c:pt>
                <c:pt idx="190">
                  <c:v>1451</c:v>
                </c:pt>
                <c:pt idx="191">
                  <c:v>1452</c:v>
                </c:pt>
                <c:pt idx="192">
                  <c:v>1453</c:v>
                </c:pt>
                <c:pt idx="193">
                  <c:v>1454</c:v>
                </c:pt>
                <c:pt idx="194">
                  <c:v>1455</c:v>
                </c:pt>
                <c:pt idx="195">
                  <c:v>1456</c:v>
                </c:pt>
                <c:pt idx="196">
                  <c:v>1457</c:v>
                </c:pt>
                <c:pt idx="197">
                  <c:v>1458</c:v>
                </c:pt>
                <c:pt idx="198">
                  <c:v>1459</c:v>
                </c:pt>
                <c:pt idx="199">
                  <c:v>1460</c:v>
                </c:pt>
                <c:pt idx="200">
                  <c:v>1461</c:v>
                </c:pt>
                <c:pt idx="201">
                  <c:v>1462</c:v>
                </c:pt>
                <c:pt idx="202">
                  <c:v>1463</c:v>
                </c:pt>
                <c:pt idx="203">
                  <c:v>1464</c:v>
                </c:pt>
                <c:pt idx="204">
                  <c:v>1465</c:v>
                </c:pt>
                <c:pt idx="205">
                  <c:v>1466</c:v>
                </c:pt>
                <c:pt idx="206">
                  <c:v>1467</c:v>
                </c:pt>
                <c:pt idx="207">
                  <c:v>1468</c:v>
                </c:pt>
                <c:pt idx="208">
                  <c:v>1469</c:v>
                </c:pt>
                <c:pt idx="209">
                  <c:v>1470</c:v>
                </c:pt>
                <c:pt idx="210">
                  <c:v>1471</c:v>
                </c:pt>
                <c:pt idx="211">
                  <c:v>1472</c:v>
                </c:pt>
                <c:pt idx="212">
                  <c:v>1473</c:v>
                </c:pt>
                <c:pt idx="213">
                  <c:v>1474</c:v>
                </c:pt>
                <c:pt idx="214">
                  <c:v>1475</c:v>
                </c:pt>
                <c:pt idx="215">
                  <c:v>1476</c:v>
                </c:pt>
                <c:pt idx="216">
                  <c:v>1477</c:v>
                </c:pt>
                <c:pt idx="217">
                  <c:v>1478</c:v>
                </c:pt>
                <c:pt idx="218">
                  <c:v>1479</c:v>
                </c:pt>
                <c:pt idx="219">
                  <c:v>1480</c:v>
                </c:pt>
                <c:pt idx="220">
                  <c:v>1481</c:v>
                </c:pt>
                <c:pt idx="221">
                  <c:v>1482</c:v>
                </c:pt>
                <c:pt idx="222">
                  <c:v>1483</c:v>
                </c:pt>
                <c:pt idx="223">
                  <c:v>1484</c:v>
                </c:pt>
                <c:pt idx="224">
                  <c:v>1485</c:v>
                </c:pt>
                <c:pt idx="225">
                  <c:v>1486</c:v>
                </c:pt>
                <c:pt idx="226">
                  <c:v>1487</c:v>
                </c:pt>
                <c:pt idx="227">
                  <c:v>1488</c:v>
                </c:pt>
                <c:pt idx="228">
                  <c:v>1489</c:v>
                </c:pt>
                <c:pt idx="229">
                  <c:v>1490</c:v>
                </c:pt>
                <c:pt idx="230">
                  <c:v>1491</c:v>
                </c:pt>
                <c:pt idx="231">
                  <c:v>1492</c:v>
                </c:pt>
              </c:numCache>
            </c:numRef>
          </c:xVal>
          <c:yVal>
            <c:numRef>
              <c:f>Graph!$B$1263:$B$1492</c:f>
              <c:numCache>
                <c:formatCode>General</c:formatCode>
                <c:ptCount val="2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AF-4B86-A70F-E4AFFE939576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Graph!$A$1262:$A$1493</c:f>
              <c:numCache>
                <c:formatCode>General</c:formatCode>
                <c:ptCount val="232"/>
                <c:pt idx="0">
                  <c:v>1261</c:v>
                </c:pt>
                <c:pt idx="1">
                  <c:v>1262</c:v>
                </c:pt>
                <c:pt idx="2">
                  <c:v>1263</c:v>
                </c:pt>
                <c:pt idx="3">
                  <c:v>1264</c:v>
                </c:pt>
                <c:pt idx="4">
                  <c:v>1265</c:v>
                </c:pt>
                <c:pt idx="5">
                  <c:v>1266</c:v>
                </c:pt>
                <c:pt idx="6">
                  <c:v>1267</c:v>
                </c:pt>
                <c:pt idx="7">
                  <c:v>1268</c:v>
                </c:pt>
                <c:pt idx="8">
                  <c:v>1269</c:v>
                </c:pt>
                <c:pt idx="9">
                  <c:v>1270</c:v>
                </c:pt>
                <c:pt idx="10">
                  <c:v>1271</c:v>
                </c:pt>
                <c:pt idx="11">
                  <c:v>1272</c:v>
                </c:pt>
                <c:pt idx="12">
                  <c:v>1273</c:v>
                </c:pt>
                <c:pt idx="13">
                  <c:v>1274</c:v>
                </c:pt>
                <c:pt idx="14">
                  <c:v>1275</c:v>
                </c:pt>
                <c:pt idx="15">
                  <c:v>1276</c:v>
                </c:pt>
                <c:pt idx="16">
                  <c:v>1277</c:v>
                </c:pt>
                <c:pt idx="17">
                  <c:v>1278</c:v>
                </c:pt>
                <c:pt idx="18">
                  <c:v>1279</c:v>
                </c:pt>
                <c:pt idx="19">
                  <c:v>1280</c:v>
                </c:pt>
                <c:pt idx="20">
                  <c:v>1281</c:v>
                </c:pt>
                <c:pt idx="21">
                  <c:v>1282</c:v>
                </c:pt>
                <c:pt idx="22">
                  <c:v>1283</c:v>
                </c:pt>
                <c:pt idx="23">
                  <c:v>1284</c:v>
                </c:pt>
                <c:pt idx="24">
                  <c:v>1285</c:v>
                </c:pt>
                <c:pt idx="25">
                  <c:v>1286</c:v>
                </c:pt>
                <c:pt idx="26">
                  <c:v>1287</c:v>
                </c:pt>
                <c:pt idx="27">
                  <c:v>1288</c:v>
                </c:pt>
                <c:pt idx="28">
                  <c:v>1289</c:v>
                </c:pt>
                <c:pt idx="29">
                  <c:v>1290</c:v>
                </c:pt>
                <c:pt idx="30">
                  <c:v>1291</c:v>
                </c:pt>
                <c:pt idx="31">
                  <c:v>1292</c:v>
                </c:pt>
                <c:pt idx="32">
                  <c:v>1293</c:v>
                </c:pt>
                <c:pt idx="33">
                  <c:v>1294</c:v>
                </c:pt>
                <c:pt idx="34">
                  <c:v>1295</c:v>
                </c:pt>
                <c:pt idx="35">
                  <c:v>1296</c:v>
                </c:pt>
                <c:pt idx="36">
                  <c:v>1297</c:v>
                </c:pt>
                <c:pt idx="37">
                  <c:v>1298</c:v>
                </c:pt>
                <c:pt idx="38">
                  <c:v>1299</c:v>
                </c:pt>
                <c:pt idx="39">
                  <c:v>1300</c:v>
                </c:pt>
                <c:pt idx="40">
                  <c:v>1301</c:v>
                </c:pt>
                <c:pt idx="41">
                  <c:v>1302</c:v>
                </c:pt>
                <c:pt idx="42">
                  <c:v>1303</c:v>
                </c:pt>
                <c:pt idx="43">
                  <c:v>1304</c:v>
                </c:pt>
                <c:pt idx="44">
                  <c:v>1305</c:v>
                </c:pt>
                <c:pt idx="45">
                  <c:v>1306</c:v>
                </c:pt>
                <c:pt idx="46">
                  <c:v>1307</c:v>
                </c:pt>
                <c:pt idx="47">
                  <c:v>1308</c:v>
                </c:pt>
                <c:pt idx="48">
                  <c:v>1309</c:v>
                </c:pt>
                <c:pt idx="49">
                  <c:v>1310</c:v>
                </c:pt>
                <c:pt idx="50">
                  <c:v>1311</c:v>
                </c:pt>
                <c:pt idx="51">
                  <c:v>1312</c:v>
                </c:pt>
                <c:pt idx="52">
                  <c:v>1313</c:v>
                </c:pt>
                <c:pt idx="53">
                  <c:v>1314</c:v>
                </c:pt>
                <c:pt idx="54">
                  <c:v>1315</c:v>
                </c:pt>
                <c:pt idx="55">
                  <c:v>1316</c:v>
                </c:pt>
                <c:pt idx="56">
                  <c:v>1317</c:v>
                </c:pt>
                <c:pt idx="57">
                  <c:v>1318</c:v>
                </c:pt>
                <c:pt idx="58">
                  <c:v>1319</c:v>
                </c:pt>
                <c:pt idx="59">
                  <c:v>1320</c:v>
                </c:pt>
                <c:pt idx="60">
                  <c:v>1321</c:v>
                </c:pt>
                <c:pt idx="61">
                  <c:v>1322</c:v>
                </c:pt>
                <c:pt idx="62">
                  <c:v>1323</c:v>
                </c:pt>
                <c:pt idx="63">
                  <c:v>1324</c:v>
                </c:pt>
                <c:pt idx="64">
                  <c:v>1325</c:v>
                </c:pt>
                <c:pt idx="65">
                  <c:v>1326</c:v>
                </c:pt>
                <c:pt idx="66">
                  <c:v>1327</c:v>
                </c:pt>
                <c:pt idx="67">
                  <c:v>1328</c:v>
                </c:pt>
                <c:pt idx="68">
                  <c:v>1329</c:v>
                </c:pt>
                <c:pt idx="69">
                  <c:v>1330</c:v>
                </c:pt>
                <c:pt idx="70">
                  <c:v>1331</c:v>
                </c:pt>
                <c:pt idx="71">
                  <c:v>1332</c:v>
                </c:pt>
                <c:pt idx="72">
                  <c:v>1333</c:v>
                </c:pt>
                <c:pt idx="73">
                  <c:v>1334</c:v>
                </c:pt>
                <c:pt idx="74">
                  <c:v>1335</c:v>
                </c:pt>
                <c:pt idx="75">
                  <c:v>1336</c:v>
                </c:pt>
                <c:pt idx="76">
                  <c:v>1337</c:v>
                </c:pt>
                <c:pt idx="77">
                  <c:v>1338</c:v>
                </c:pt>
                <c:pt idx="78">
                  <c:v>1339</c:v>
                </c:pt>
                <c:pt idx="79">
                  <c:v>1340</c:v>
                </c:pt>
                <c:pt idx="80">
                  <c:v>1341</c:v>
                </c:pt>
                <c:pt idx="81">
                  <c:v>1342</c:v>
                </c:pt>
                <c:pt idx="82">
                  <c:v>1343</c:v>
                </c:pt>
                <c:pt idx="83">
                  <c:v>1344</c:v>
                </c:pt>
                <c:pt idx="84">
                  <c:v>1345</c:v>
                </c:pt>
                <c:pt idx="85">
                  <c:v>1346</c:v>
                </c:pt>
                <c:pt idx="86">
                  <c:v>1347</c:v>
                </c:pt>
                <c:pt idx="87">
                  <c:v>1348</c:v>
                </c:pt>
                <c:pt idx="88">
                  <c:v>1349</c:v>
                </c:pt>
                <c:pt idx="89">
                  <c:v>1350</c:v>
                </c:pt>
                <c:pt idx="90">
                  <c:v>1351</c:v>
                </c:pt>
                <c:pt idx="91">
                  <c:v>1352</c:v>
                </c:pt>
                <c:pt idx="92">
                  <c:v>1353</c:v>
                </c:pt>
                <c:pt idx="93">
                  <c:v>1354</c:v>
                </c:pt>
                <c:pt idx="94">
                  <c:v>1355</c:v>
                </c:pt>
                <c:pt idx="95">
                  <c:v>1356</c:v>
                </c:pt>
                <c:pt idx="96">
                  <c:v>1357</c:v>
                </c:pt>
                <c:pt idx="97">
                  <c:v>1358</c:v>
                </c:pt>
                <c:pt idx="98">
                  <c:v>1359</c:v>
                </c:pt>
                <c:pt idx="99">
                  <c:v>1360</c:v>
                </c:pt>
                <c:pt idx="100">
                  <c:v>1361</c:v>
                </c:pt>
                <c:pt idx="101">
                  <c:v>1362</c:v>
                </c:pt>
                <c:pt idx="102">
                  <c:v>1363</c:v>
                </c:pt>
                <c:pt idx="103">
                  <c:v>1364</c:v>
                </c:pt>
                <c:pt idx="104">
                  <c:v>1365</c:v>
                </c:pt>
                <c:pt idx="105">
                  <c:v>1366</c:v>
                </c:pt>
                <c:pt idx="106">
                  <c:v>1367</c:v>
                </c:pt>
                <c:pt idx="107">
                  <c:v>1368</c:v>
                </c:pt>
                <c:pt idx="108">
                  <c:v>1369</c:v>
                </c:pt>
                <c:pt idx="109">
                  <c:v>1370</c:v>
                </c:pt>
                <c:pt idx="110">
                  <c:v>1371</c:v>
                </c:pt>
                <c:pt idx="111">
                  <c:v>1372</c:v>
                </c:pt>
                <c:pt idx="112">
                  <c:v>1373</c:v>
                </c:pt>
                <c:pt idx="113">
                  <c:v>1374</c:v>
                </c:pt>
                <c:pt idx="114">
                  <c:v>1375</c:v>
                </c:pt>
                <c:pt idx="115">
                  <c:v>1376</c:v>
                </c:pt>
                <c:pt idx="116">
                  <c:v>1377</c:v>
                </c:pt>
                <c:pt idx="117">
                  <c:v>1378</c:v>
                </c:pt>
                <c:pt idx="118">
                  <c:v>1379</c:v>
                </c:pt>
                <c:pt idx="119">
                  <c:v>1380</c:v>
                </c:pt>
                <c:pt idx="120">
                  <c:v>1381</c:v>
                </c:pt>
                <c:pt idx="121">
                  <c:v>1382</c:v>
                </c:pt>
                <c:pt idx="122">
                  <c:v>1383</c:v>
                </c:pt>
                <c:pt idx="123">
                  <c:v>1384</c:v>
                </c:pt>
                <c:pt idx="124">
                  <c:v>1385</c:v>
                </c:pt>
                <c:pt idx="125">
                  <c:v>1386</c:v>
                </c:pt>
                <c:pt idx="126">
                  <c:v>1387</c:v>
                </c:pt>
                <c:pt idx="127">
                  <c:v>1388</c:v>
                </c:pt>
                <c:pt idx="128">
                  <c:v>1389</c:v>
                </c:pt>
                <c:pt idx="129">
                  <c:v>1390</c:v>
                </c:pt>
                <c:pt idx="130">
                  <c:v>1391</c:v>
                </c:pt>
                <c:pt idx="131">
                  <c:v>1392</c:v>
                </c:pt>
                <c:pt idx="132">
                  <c:v>1393</c:v>
                </c:pt>
                <c:pt idx="133">
                  <c:v>1394</c:v>
                </c:pt>
                <c:pt idx="134">
                  <c:v>1395</c:v>
                </c:pt>
                <c:pt idx="135">
                  <c:v>1396</c:v>
                </c:pt>
                <c:pt idx="136">
                  <c:v>1397</c:v>
                </c:pt>
                <c:pt idx="137">
                  <c:v>1398</c:v>
                </c:pt>
                <c:pt idx="138">
                  <c:v>1399</c:v>
                </c:pt>
                <c:pt idx="139">
                  <c:v>1400</c:v>
                </c:pt>
                <c:pt idx="140">
                  <c:v>1401</c:v>
                </c:pt>
                <c:pt idx="141">
                  <c:v>1402</c:v>
                </c:pt>
                <c:pt idx="142">
                  <c:v>1403</c:v>
                </c:pt>
                <c:pt idx="143">
                  <c:v>1404</c:v>
                </c:pt>
                <c:pt idx="144">
                  <c:v>1405</c:v>
                </c:pt>
                <c:pt idx="145">
                  <c:v>1406</c:v>
                </c:pt>
                <c:pt idx="146">
                  <c:v>1407</c:v>
                </c:pt>
                <c:pt idx="147">
                  <c:v>1408</c:v>
                </c:pt>
                <c:pt idx="148">
                  <c:v>1409</c:v>
                </c:pt>
                <c:pt idx="149">
                  <c:v>1410</c:v>
                </c:pt>
                <c:pt idx="150">
                  <c:v>1411</c:v>
                </c:pt>
                <c:pt idx="151">
                  <c:v>1412</c:v>
                </c:pt>
                <c:pt idx="152">
                  <c:v>1413</c:v>
                </c:pt>
                <c:pt idx="153">
                  <c:v>1414</c:v>
                </c:pt>
                <c:pt idx="154">
                  <c:v>1415</c:v>
                </c:pt>
                <c:pt idx="155">
                  <c:v>1416</c:v>
                </c:pt>
                <c:pt idx="156">
                  <c:v>1417</c:v>
                </c:pt>
                <c:pt idx="157">
                  <c:v>1418</c:v>
                </c:pt>
                <c:pt idx="158">
                  <c:v>1419</c:v>
                </c:pt>
                <c:pt idx="159">
                  <c:v>1420</c:v>
                </c:pt>
                <c:pt idx="160">
                  <c:v>1421</c:v>
                </c:pt>
                <c:pt idx="161">
                  <c:v>1422</c:v>
                </c:pt>
                <c:pt idx="162">
                  <c:v>1423</c:v>
                </c:pt>
                <c:pt idx="163">
                  <c:v>1424</c:v>
                </c:pt>
                <c:pt idx="164">
                  <c:v>1425</c:v>
                </c:pt>
                <c:pt idx="165">
                  <c:v>1426</c:v>
                </c:pt>
                <c:pt idx="166">
                  <c:v>1427</c:v>
                </c:pt>
                <c:pt idx="167">
                  <c:v>1428</c:v>
                </c:pt>
                <c:pt idx="168">
                  <c:v>1429</c:v>
                </c:pt>
                <c:pt idx="169">
                  <c:v>1430</c:v>
                </c:pt>
                <c:pt idx="170">
                  <c:v>1431</c:v>
                </c:pt>
                <c:pt idx="171">
                  <c:v>1432</c:v>
                </c:pt>
                <c:pt idx="172">
                  <c:v>1433</c:v>
                </c:pt>
                <c:pt idx="173">
                  <c:v>1434</c:v>
                </c:pt>
                <c:pt idx="174">
                  <c:v>1435</c:v>
                </c:pt>
                <c:pt idx="175">
                  <c:v>1436</c:v>
                </c:pt>
                <c:pt idx="176">
                  <c:v>1437</c:v>
                </c:pt>
                <c:pt idx="177">
                  <c:v>1438</c:v>
                </c:pt>
                <c:pt idx="178">
                  <c:v>1439</c:v>
                </c:pt>
                <c:pt idx="179">
                  <c:v>1440</c:v>
                </c:pt>
                <c:pt idx="180">
                  <c:v>1441</c:v>
                </c:pt>
                <c:pt idx="181">
                  <c:v>1442</c:v>
                </c:pt>
                <c:pt idx="182">
                  <c:v>1443</c:v>
                </c:pt>
                <c:pt idx="183">
                  <c:v>1444</c:v>
                </c:pt>
                <c:pt idx="184">
                  <c:v>1445</c:v>
                </c:pt>
                <c:pt idx="185">
                  <c:v>1446</c:v>
                </c:pt>
                <c:pt idx="186">
                  <c:v>1447</c:v>
                </c:pt>
                <c:pt idx="187">
                  <c:v>1448</c:v>
                </c:pt>
                <c:pt idx="188">
                  <c:v>1449</c:v>
                </c:pt>
                <c:pt idx="189">
                  <c:v>1450</c:v>
                </c:pt>
                <c:pt idx="190">
                  <c:v>1451</c:v>
                </c:pt>
                <c:pt idx="191">
                  <c:v>1452</c:v>
                </c:pt>
                <c:pt idx="192">
                  <c:v>1453</c:v>
                </c:pt>
                <c:pt idx="193">
                  <c:v>1454</c:v>
                </c:pt>
                <c:pt idx="194">
                  <c:v>1455</c:v>
                </c:pt>
                <c:pt idx="195">
                  <c:v>1456</c:v>
                </c:pt>
                <c:pt idx="196">
                  <c:v>1457</c:v>
                </c:pt>
                <c:pt idx="197">
                  <c:v>1458</c:v>
                </c:pt>
                <c:pt idx="198">
                  <c:v>1459</c:v>
                </c:pt>
                <c:pt idx="199">
                  <c:v>1460</c:v>
                </c:pt>
                <c:pt idx="200">
                  <c:v>1461</c:v>
                </c:pt>
                <c:pt idx="201">
                  <c:v>1462</c:v>
                </c:pt>
                <c:pt idx="202">
                  <c:v>1463</c:v>
                </c:pt>
                <c:pt idx="203">
                  <c:v>1464</c:v>
                </c:pt>
                <c:pt idx="204">
                  <c:v>1465</c:v>
                </c:pt>
                <c:pt idx="205">
                  <c:v>1466</c:v>
                </c:pt>
                <c:pt idx="206">
                  <c:v>1467</c:v>
                </c:pt>
                <c:pt idx="207">
                  <c:v>1468</c:v>
                </c:pt>
                <c:pt idx="208">
                  <c:v>1469</c:v>
                </c:pt>
                <c:pt idx="209">
                  <c:v>1470</c:v>
                </c:pt>
                <c:pt idx="210">
                  <c:v>1471</c:v>
                </c:pt>
                <c:pt idx="211">
                  <c:v>1472</c:v>
                </c:pt>
                <c:pt idx="212">
                  <c:v>1473</c:v>
                </c:pt>
                <c:pt idx="213">
                  <c:v>1474</c:v>
                </c:pt>
                <c:pt idx="214">
                  <c:v>1475</c:v>
                </c:pt>
                <c:pt idx="215">
                  <c:v>1476</c:v>
                </c:pt>
                <c:pt idx="216">
                  <c:v>1477</c:v>
                </c:pt>
                <c:pt idx="217">
                  <c:v>1478</c:v>
                </c:pt>
                <c:pt idx="218">
                  <c:v>1479</c:v>
                </c:pt>
                <c:pt idx="219">
                  <c:v>1480</c:v>
                </c:pt>
                <c:pt idx="220">
                  <c:v>1481</c:v>
                </c:pt>
                <c:pt idx="221">
                  <c:v>1482</c:v>
                </c:pt>
                <c:pt idx="222">
                  <c:v>1483</c:v>
                </c:pt>
                <c:pt idx="223">
                  <c:v>1484</c:v>
                </c:pt>
                <c:pt idx="224">
                  <c:v>1485</c:v>
                </c:pt>
                <c:pt idx="225">
                  <c:v>1486</c:v>
                </c:pt>
                <c:pt idx="226">
                  <c:v>1487</c:v>
                </c:pt>
                <c:pt idx="227">
                  <c:v>1488</c:v>
                </c:pt>
                <c:pt idx="228">
                  <c:v>1489</c:v>
                </c:pt>
                <c:pt idx="229">
                  <c:v>1490</c:v>
                </c:pt>
                <c:pt idx="230">
                  <c:v>1491</c:v>
                </c:pt>
                <c:pt idx="231">
                  <c:v>1492</c:v>
                </c:pt>
              </c:numCache>
            </c:numRef>
          </c:xVal>
          <c:yVal>
            <c:numRef>
              <c:f>Graph!$C$1263:$C$1492</c:f>
              <c:numCache>
                <c:formatCode>General</c:formatCode>
                <c:ptCount val="230"/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AF-4B86-A70F-E4AFFE939576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Graph!$A$1262:$A$1493</c:f>
              <c:numCache>
                <c:formatCode>General</c:formatCode>
                <c:ptCount val="232"/>
                <c:pt idx="0">
                  <c:v>1261</c:v>
                </c:pt>
                <c:pt idx="1">
                  <c:v>1262</c:v>
                </c:pt>
                <c:pt idx="2">
                  <c:v>1263</c:v>
                </c:pt>
                <c:pt idx="3">
                  <c:v>1264</c:v>
                </c:pt>
                <c:pt idx="4">
                  <c:v>1265</c:v>
                </c:pt>
                <c:pt idx="5">
                  <c:v>1266</c:v>
                </c:pt>
                <c:pt idx="6">
                  <c:v>1267</c:v>
                </c:pt>
                <c:pt idx="7">
                  <c:v>1268</c:v>
                </c:pt>
                <c:pt idx="8">
                  <c:v>1269</c:v>
                </c:pt>
                <c:pt idx="9">
                  <c:v>1270</c:v>
                </c:pt>
                <c:pt idx="10">
                  <c:v>1271</c:v>
                </c:pt>
                <c:pt idx="11">
                  <c:v>1272</c:v>
                </c:pt>
                <c:pt idx="12">
                  <c:v>1273</c:v>
                </c:pt>
                <c:pt idx="13">
                  <c:v>1274</c:v>
                </c:pt>
                <c:pt idx="14">
                  <c:v>1275</c:v>
                </c:pt>
                <c:pt idx="15">
                  <c:v>1276</c:v>
                </c:pt>
                <c:pt idx="16">
                  <c:v>1277</c:v>
                </c:pt>
                <c:pt idx="17">
                  <c:v>1278</c:v>
                </c:pt>
                <c:pt idx="18">
                  <c:v>1279</c:v>
                </c:pt>
                <c:pt idx="19">
                  <c:v>1280</c:v>
                </c:pt>
                <c:pt idx="20">
                  <c:v>1281</c:v>
                </c:pt>
                <c:pt idx="21">
                  <c:v>1282</c:v>
                </c:pt>
                <c:pt idx="22">
                  <c:v>1283</c:v>
                </c:pt>
                <c:pt idx="23">
                  <c:v>1284</c:v>
                </c:pt>
                <c:pt idx="24">
                  <c:v>1285</c:v>
                </c:pt>
                <c:pt idx="25">
                  <c:v>1286</c:v>
                </c:pt>
                <c:pt idx="26">
                  <c:v>1287</c:v>
                </c:pt>
                <c:pt idx="27">
                  <c:v>1288</c:v>
                </c:pt>
                <c:pt idx="28">
                  <c:v>1289</c:v>
                </c:pt>
                <c:pt idx="29">
                  <c:v>1290</c:v>
                </c:pt>
                <c:pt idx="30">
                  <c:v>1291</c:v>
                </c:pt>
                <c:pt idx="31">
                  <c:v>1292</c:v>
                </c:pt>
                <c:pt idx="32">
                  <c:v>1293</c:v>
                </c:pt>
                <c:pt idx="33">
                  <c:v>1294</c:v>
                </c:pt>
                <c:pt idx="34">
                  <c:v>1295</c:v>
                </c:pt>
                <c:pt idx="35">
                  <c:v>1296</c:v>
                </c:pt>
                <c:pt idx="36">
                  <c:v>1297</c:v>
                </c:pt>
                <c:pt idx="37">
                  <c:v>1298</c:v>
                </c:pt>
                <c:pt idx="38">
                  <c:v>1299</c:v>
                </c:pt>
                <c:pt idx="39">
                  <c:v>1300</c:v>
                </c:pt>
                <c:pt idx="40">
                  <c:v>1301</c:v>
                </c:pt>
                <c:pt idx="41">
                  <c:v>1302</c:v>
                </c:pt>
                <c:pt idx="42">
                  <c:v>1303</c:v>
                </c:pt>
                <c:pt idx="43">
                  <c:v>1304</c:v>
                </c:pt>
                <c:pt idx="44">
                  <c:v>1305</c:v>
                </c:pt>
                <c:pt idx="45">
                  <c:v>1306</c:v>
                </c:pt>
                <c:pt idx="46">
                  <c:v>1307</c:v>
                </c:pt>
                <c:pt idx="47">
                  <c:v>1308</c:v>
                </c:pt>
                <c:pt idx="48">
                  <c:v>1309</c:v>
                </c:pt>
                <c:pt idx="49">
                  <c:v>1310</c:v>
                </c:pt>
                <c:pt idx="50">
                  <c:v>1311</c:v>
                </c:pt>
                <c:pt idx="51">
                  <c:v>1312</c:v>
                </c:pt>
                <c:pt idx="52">
                  <c:v>1313</c:v>
                </c:pt>
                <c:pt idx="53">
                  <c:v>1314</c:v>
                </c:pt>
                <c:pt idx="54">
                  <c:v>1315</c:v>
                </c:pt>
                <c:pt idx="55">
                  <c:v>1316</c:v>
                </c:pt>
                <c:pt idx="56">
                  <c:v>1317</c:v>
                </c:pt>
                <c:pt idx="57">
                  <c:v>1318</c:v>
                </c:pt>
                <c:pt idx="58">
                  <c:v>1319</c:v>
                </c:pt>
                <c:pt idx="59">
                  <c:v>1320</c:v>
                </c:pt>
                <c:pt idx="60">
                  <c:v>1321</c:v>
                </c:pt>
                <c:pt idx="61">
                  <c:v>1322</c:v>
                </c:pt>
                <c:pt idx="62">
                  <c:v>1323</c:v>
                </c:pt>
                <c:pt idx="63">
                  <c:v>1324</c:v>
                </c:pt>
                <c:pt idx="64">
                  <c:v>1325</c:v>
                </c:pt>
                <c:pt idx="65">
                  <c:v>1326</c:v>
                </c:pt>
                <c:pt idx="66">
                  <c:v>1327</c:v>
                </c:pt>
                <c:pt idx="67">
                  <c:v>1328</c:v>
                </c:pt>
                <c:pt idx="68">
                  <c:v>1329</c:v>
                </c:pt>
                <c:pt idx="69">
                  <c:v>1330</c:v>
                </c:pt>
                <c:pt idx="70">
                  <c:v>1331</c:v>
                </c:pt>
                <c:pt idx="71">
                  <c:v>1332</c:v>
                </c:pt>
                <c:pt idx="72">
                  <c:v>1333</c:v>
                </c:pt>
                <c:pt idx="73">
                  <c:v>1334</c:v>
                </c:pt>
                <c:pt idx="74">
                  <c:v>1335</c:v>
                </c:pt>
                <c:pt idx="75">
                  <c:v>1336</c:v>
                </c:pt>
                <c:pt idx="76">
                  <c:v>1337</c:v>
                </c:pt>
                <c:pt idx="77">
                  <c:v>1338</c:v>
                </c:pt>
                <c:pt idx="78">
                  <c:v>1339</c:v>
                </c:pt>
                <c:pt idx="79">
                  <c:v>1340</c:v>
                </c:pt>
                <c:pt idx="80">
                  <c:v>1341</c:v>
                </c:pt>
                <c:pt idx="81">
                  <c:v>1342</c:v>
                </c:pt>
                <c:pt idx="82">
                  <c:v>1343</c:v>
                </c:pt>
                <c:pt idx="83">
                  <c:v>1344</c:v>
                </c:pt>
                <c:pt idx="84">
                  <c:v>1345</c:v>
                </c:pt>
                <c:pt idx="85">
                  <c:v>1346</c:v>
                </c:pt>
                <c:pt idx="86">
                  <c:v>1347</c:v>
                </c:pt>
                <c:pt idx="87">
                  <c:v>1348</c:v>
                </c:pt>
                <c:pt idx="88">
                  <c:v>1349</c:v>
                </c:pt>
                <c:pt idx="89">
                  <c:v>1350</c:v>
                </c:pt>
                <c:pt idx="90">
                  <c:v>1351</c:v>
                </c:pt>
                <c:pt idx="91">
                  <c:v>1352</c:v>
                </c:pt>
                <c:pt idx="92">
                  <c:v>1353</c:v>
                </c:pt>
                <c:pt idx="93">
                  <c:v>1354</c:v>
                </c:pt>
                <c:pt idx="94">
                  <c:v>1355</c:v>
                </c:pt>
                <c:pt idx="95">
                  <c:v>1356</c:v>
                </c:pt>
                <c:pt idx="96">
                  <c:v>1357</c:v>
                </c:pt>
                <c:pt idx="97">
                  <c:v>1358</c:v>
                </c:pt>
                <c:pt idx="98">
                  <c:v>1359</c:v>
                </c:pt>
                <c:pt idx="99">
                  <c:v>1360</c:v>
                </c:pt>
                <c:pt idx="100">
                  <c:v>1361</c:v>
                </c:pt>
                <c:pt idx="101">
                  <c:v>1362</c:v>
                </c:pt>
                <c:pt idx="102">
                  <c:v>1363</c:v>
                </c:pt>
                <c:pt idx="103">
                  <c:v>1364</c:v>
                </c:pt>
                <c:pt idx="104">
                  <c:v>1365</c:v>
                </c:pt>
                <c:pt idx="105">
                  <c:v>1366</c:v>
                </c:pt>
                <c:pt idx="106">
                  <c:v>1367</c:v>
                </c:pt>
                <c:pt idx="107">
                  <c:v>1368</c:v>
                </c:pt>
                <c:pt idx="108">
                  <c:v>1369</c:v>
                </c:pt>
                <c:pt idx="109">
                  <c:v>1370</c:v>
                </c:pt>
                <c:pt idx="110">
                  <c:v>1371</c:v>
                </c:pt>
                <c:pt idx="111">
                  <c:v>1372</c:v>
                </c:pt>
                <c:pt idx="112">
                  <c:v>1373</c:v>
                </c:pt>
                <c:pt idx="113">
                  <c:v>1374</c:v>
                </c:pt>
                <c:pt idx="114">
                  <c:v>1375</c:v>
                </c:pt>
                <c:pt idx="115">
                  <c:v>1376</c:v>
                </c:pt>
                <c:pt idx="116">
                  <c:v>1377</c:v>
                </c:pt>
                <c:pt idx="117">
                  <c:v>1378</c:v>
                </c:pt>
                <c:pt idx="118">
                  <c:v>1379</c:v>
                </c:pt>
                <c:pt idx="119">
                  <c:v>1380</c:v>
                </c:pt>
                <c:pt idx="120">
                  <c:v>1381</c:v>
                </c:pt>
                <c:pt idx="121">
                  <c:v>1382</c:v>
                </c:pt>
                <c:pt idx="122">
                  <c:v>1383</c:v>
                </c:pt>
                <c:pt idx="123">
                  <c:v>1384</c:v>
                </c:pt>
                <c:pt idx="124">
                  <c:v>1385</c:v>
                </c:pt>
                <c:pt idx="125">
                  <c:v>1386</c:v>
                </c:pt>
                <c:pt idx="126">
                  <c:v>1387</c:v>
                </c:pt>
                <c:pt idx="127">
                  <c:v>1388</c:v>
                </c:pt>
                <c:pt idx="128">
                  <c:v>1389</c:v>
                </c:pt>
                <c:pt idx="129">
                  <c:v>1390</c:v>
                </c:pt>
                <c:pt idx="130">
                  <c:v>1391</c:v>
                </c:pt>
                <c:pt idx="131">
                  <c:v>1392</c:v>
                </c:pt>
                <c:pt idx="132">
                  <c:v>1393</c:v>
                </c:pt>
                <c:pt idx="133">
                  <c:v>1394</c:v>
                </c:pt>
                <c:pt idx="134">
                  <c:v>1395</c:v>
                </c:pt>
                <c:pt idx="135">
                  <c:v>1396</c:v>
                </c:pt>
                <c:pt idx="136">
                  <c:v>1397</c:v>
                </c:pt>
                <c:pt idx="137">
                  <c:v>1398</c:v>
                </c:pt>
                <c:pt idx="138">
                  <c:v>1399</c:v>
                </c:pt>
                <c:pt idx="139">
                  <c:v>1400</c:v>
                </c:pt>
                <c:pt idx="140">
                  <c:v>1401</c:v>
                </c:pt>
                <c:pt idx="141">
                  <c:v>1402</c:v>
                </c:pt>
                <c:pt idx="142">
                  <c:v>1403</c:v>
                </c:pt>
                <c:pt idx="143">
                  <c:v>1404</c:v>
                </c:pt>
                <c:pt idx="144">
                  <c:v>1405</c:v>
                </c:pt>
                <c:pt idx="145">
                  <c:v>1406</c:v>
                </c:pt>
                <c:pt idx="146">
                  <c:v>1407</c:v>
                </c:pt>
                <c:pt idx="147">
                  <c:v>1408</c:v>
                </c:pt>
                <c:pt idx="148">
                  <c:v>1409</c:v>
                </c:pt>
                <c:pt idx="149">
                  <c:v>1410</c:v>
                </c:pt>
                <c:pt idx="150">
                  <c:v>1411</c:v>
                </c:pt>
                <c:pt idx="151">
                  <c:v>1412</c:v>
                </c:pt>
                <c:pt idx="152">
                  <c:v>1413</c:v>
                </c:pt>
                <c:pt idx="153">
                  <c:v>1414</c:v>
                </c:pt>
                <c:pt idx="154">
                  <c:v>1415</c:v>
                </c:pt>
                <c:pt idx="155">
                  <c:v>1416</c:v>
                </c:pt>
                <c:pt idx="156">
                  <c:v>1417</c:v>
                </c:pt>
                <c:pt idx="157">
                  <c:v>1418</c:v>
                </c:pt>
                <c:pt idx="158">
                  <c:v>1419</c:v>
                </c:pt>
                <c:pt idx="159">
                  <c:v>1420</c:v>
                </c:pt>
                <c:pt idx="160">
                  <c:v>1421</c:v>
                </c:pt>
                <c:pt idx="161">
                  <c:v>1422</c:v>
                </c:pt>
                <c:pt idx="162">
                  <c:v>1423</c:v>
                </c:pt>
                <c:pt idx="163">
                  <c:v>1424</c:v>
                </c:pt>
                <c:pt idx="164">
                  <c:v>1425</c:v>
                </c:pt>
                <c:pt idx="165">
                  <c:v>1426</c:v>
                </c:pt>
                <c:pt idx="166">
                  <c:v>1427</c:v>
                </c:pt>
                <c:pt idx="167">
                  <c:v>1428</c:v>
                </c:pt>
                <c:pt idx="168">
                  <c:v>1429</c:v>
                </c:pt>
                <c:pt idx="169">
                  <c:v>1430</c:v>
                </c:pt>
                <c:pt idx="170">
                  <c:v>1431</c:v>
                </c:pt>
                <c:pt idx="171">
                  <c:v>1432</c:v>
                </c:pt>
                <c:pt idx="172">
                  <c:v>1433</c:v>
                </c:pt>
                <c:pt idx="173">
                  <c:v>1434</c:v>
                </c:pt>
                <c:pt idx="174">
                  <c:v>1435</c:v>
                </c:pt>
                <c:pt idx="175">
                  <c:v>1436</c:v>
                </c:pt>
                <c:pt idx="176">
                  <c:v>1437</c:v>
                </c:pt>
                <c:pt idx="177">
                  <c:v>1438</c:v>
                </c:pt>
                <c:pt idx="178">
                  <c:v>1439</c:v>
                </c:pt>
                <c:pt idx="179">
                  <c:v>1440</c:v>
                </c:pt>
                <c:pt idx="180">
                  <c:v>1441</c:v>
                </c:pt>
                <c:pt idx="181">
                  <c:v>1442</c:v>
                </c:pt>
                <c:pt idx="182">
                  <c:v>1443</c:v>
                </c:pt>
                <c:pt idx="183">
                  <c:v>1444</c:v>
                </c:pt>
                <c:pt idx="184">
                  <c:v>1445</c:v>
                </c:pt>
                <c:pt idx="185">
                  <c:v>1446</c:v>
                </c:pt>
                <c:pt idx="186">
                  <c:v>1447</c:v>
                </c:pt>
                <c:pt idx="187">
                  <c:v>1448</c:v>
                </c:pt>
                <c:pt idx="188">
                  <c:v>1449</c:v>
                </c:pt>
                <c:pt idx="189">
                  <c:v>1450</c:v>
                </c:pt>
                <c:pt idx="190">
                  <c:v>1451</c:v>
                </c:pt>
                <c:pt idx="191">
                  <c:v>1452</c:v>
                </c:pt>
                <c:pt idx="192">
                  <c:v>1453</c:v>
                </c:pt>
                <c:pt idx="193">
                  <c:v>1454</c:v>
                </c:pt>
                <c:pt idx="194">
                  <c:v>1455</c:v>
                </c:pt>
                <c:pt idx="195">
                  <c:v>1456</c:v>
                </c:pt>
                <c:pt idx="196">
                  <c:v>1457</c:v>
                </c:pt>
                <c:pt idx="197">
                  <c:v>1458</c:v>
                </c:pt>
                <c:pt idx="198">
                  <c:v>1459</c:v>
                </c:pt>
                <c:pt idx="199">
                  <c:v>1460</c:v>
                </c:pt>
                <c:pt idx="200">
                  <c:v>1461</c:v>
                </c:pt>
                <c:pt idx="201">
                  <c:v>1462</c:v>
                </c:pt>
                <c:pt idx="202">
                  <c:v>1463</c:v>
                </c:pt>
                <c:pt idx="203">
                  <c:v>1464</c:v>
                </c:pt>
                <c:pt idx="204">
                  <c:v>1465</c:v>
                </c:pt>
                <c:pt idx="205">
                  <c:v>1466</c:v>
                </c:pt>
                <c:pt idx="206">
                  <c:v>1467</c:v>
                </c:pt>
                <c:pt idx="207">
                  <c:v>1468</c:v>
                </c:pt>
                <c:pt idx="208">
                  <c:v>1469</c:v>
                </c:pt>
                <c:pt idx="209">
                  <c:v>1470</c:v>
                </c:pt>
                <c:pt idx="210">
                  <c:v>1471</c:v>
                </c:pt>
                <c:pt idx="211">
                  <c:v>1472</c:v>
                </c:pt>
                <c:pt idx="212">
                  <c:v>1473</c:v>
                </c:pt>
                <c:pt idx="213">
                  <c:v>1474</c:v>
                </c:pt>
                <c:pt idx="214">
                  <c:v>1475</c:v>
                </c:pt>
                <c:pt idx="215">
                  <c:v>1476</c:v>
                </c:pt>
                <c:pt idx="216">
                  <c:v>1477</c:v>
                </c:pt>
                <c:pt idx="217">
                  <c:v>1478</c:v>
                </c:pt>
                <c:pt idx="218">
                  <c:v>1479</c:v>
                </c:pt>
                <c:pt idx="219">
                  <c:v>1480</c:v>
                </c:pt>
                <c:pt idx="220">
                  <c:v>1481</c:v>
                </c:pt>
                <c:pt idx="221">
                  <c:v>1482</c:v>
                </c:pt>
                <c:pt idx="222">
                  <c:v>1483</c:v>
                </c:pt>
                <c:pt idx="223">
                  <c:v>1484</c:v>
                </c:pt>
                <c:pt idx="224">
                  <c:v>1485</c:v>
                </c:pt>
                <c:pt idx="225">
                  <c:v>1486</c:v>
                </c:pt>
                <c:pt idx="226">
                  <c:v>1487</c:v>
                </c:pt>
                <c:pt idx="227">
                  <c:v>1488</c:v>
                </c:pt>
                <c:pt idx="228">
                  <c:v>1489</c:v>
                </c:pt>
                <c:pt idx="229">
                  <c:v>1490</c:v>
                </c:pt>
                <c:pt idx="230">
                  <c:v>1491</c:v>
                </c:pt>
                <c:pt idx="231">
                  <c:v>1492</c:v>
                </c:pt>
              </c:numCache>
            </c:numRef>
          </c:xVal>
          <c:yVal>
            <c:numRef>
              <c:f>Graph!$E$1263:$E$1492</c:f>
              <c:numCache>
                <c:formatCode>General</c:formatCode>
                <c:ptCount val="230"/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AF-4B86-A70F-E4AFFE939576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Graph!$A$1262:$A$1493</c:f>
              <c:numCache>
                <c:formatCode>General</c:formatCode>
                <c:ptCount val="232"/>
                <c:pt idx="0">
                  <c:v>1261</c:v>
                </c:pt>
                <c:pt idx="1">
                  <c:v>1262</c:v>
                </c:pt>
                <c:pt idx="2">
                  <c:v>1263</c:v>
                </c:pt>
                <c:pt idx="3">
                  <c:v>1264</c:v>
                </c:pt>
                <c:pt idx="4">
                  <c:v>1265</c:v>
                </c:pt>
                <c:pt idx="5">
                  <c:v>1266</c:v>
                </c:pt>
                <c:pt idx="6">
                  <c:v>1267</c:v>
                </c:pt>
                <c:pt idx="7">
                  <c:v>1268</c:v>
                </c:pt>
                <c:pt idx="8">
                  <c:v>1269</c:v>
                </c:pt>
                <c:pt idx="9">
                  <c:v>1270</c:v>
                </c:pt>
                <c:pt idx="10">
                  <c:v>1271</c:v>
                </c:pt>
                <c:pt idx="11">
                  <c:v>1272</c:v>
                </c:pt>
                <c:pt idx="12">
                  <c:v>1273</c:v>
                </c:pt>
                <c:pt idx="13">
                  <c:v>1274</c:v>
                </c:pt>
                <c:pt idx="14">
                  <c:v>1275</c:v>
                </c:pt>
                <c:pt idx="15">
                  <c:v>1276</c:v>
                </c:pt>
                <c:pt idx="16">
                  <c:v>1277</c:v>
                </c:pt>
                <c:pt idx="17">
                  <c:v>1278</c:v>
                </c:pt>
                <c:pt idx="18">
                  <c:v>1279</c:v>
                </c:pt>
                <c:pt idx="19">
                  <c:v>1280</c:v>
                </c:pt>
                <c:pt idx="20">
                  <c:v>1281</c:v>
                </c:pt>
                <c:pt idx="21">
                  <c:v>1282</c:v>
                </c:pt>
                <c:pt idx="22">
                  <c:v>1283</c:v>
                </c:pt>
                <c:pt idx="23">
                  <c:v>1284</c:v>
                </c:pt>
                <c:pt idx="24">
                  <c:v>1285</c:v>
                </c:pt>
                <c:pt idx="25">
                  <c:v>1286</c:v>
                </c:pt>
                <c:pt idx="26">
                  <c:v>1287</c:v>
                </c:pt>
                <c:pt idx="27">
                  <c:v>1288</c:v>
                </c:pt>
                <c:pt idx="28">
                  <c:v>1289</c:v>
                </c:pt>
                <c:pt idx="29">
                  <c:v>1290</c:v>
                </c:pt>
                <c:pt idx="30">
                  <c:v>1291</c:v>
                </c:pt>
                <c:pt idx="31">
                  <c:v>1292</c:v>
                </c:pt>
                <c:pt idx="32">
                  <c:v>1293</c:v>
                </c:pt>
                <c:pt idx="33">
                  <c:v>1294</c:v>
                </c:pt>
                <c:pt idx="34">
                  <c:v>1295</c:v>
                </c:pt>
                <c:pt idx="35">
                  <c:v>1296</c:v>
                </c:pt>
                <c:pt idx="36">
                  <c:v>1297</c:v>
                </c:pt>
                <c:pt idx="37">
                  <c:v>1298</c:v>
                </c:pt>
                <c:pt idx="38">
                  <c:v>1299</c:v>
                </c:pt>
                <c:pt idx="39">
                  <c:v>1300</c:v>
                </c:pt>
                <c:pt idx="40">
                  <c:v>1301</c:v>
                </c:pt>
                <c:pt idx="41">
                  <c:v>1302</c:v>
                </c:pt>
                <c:pt idx="42">
                  <c:v>1303</c:v>
                </c:pt>
                <c:pt idx="43">
                  <c:v>1304</c:v>
                </c:pt>
                <c:pt idx="44">
                  <c:v>1305</c:v>
                </c:pt>
                <c:pt idx="45">
                  <c:v>1306</c:v>
                </c:pt>
                <c:pt idx="46">
                  <c:v>1307</c:v>
                </c:pt>
                <c:pt idx="47">
                  <c:v>1308</c:v>
                </c:pt>
                <c:pt idx="48">
                  <c:v>1309</c:v>
                </c:pt>
                <c:pt idx="49">
                  <c:v>1310</c:v>
                </c:pt>
                <c:pt idx="50">
                  <c:v>1311</c:v>
                </c:pt>
                <c:pt idx="51">
                  <c:v>1312</c:v>
                </c:pt>
                <c:pt idx="52">
                  <c:v>1313</c:v>
                </c:pt>
                <c:pt idx="53">
                  <c:v>1314</c:v>
                </c:pt>
                <c:pt idx="54">
                  <c:v>1315</c:v>
                </c:pt>
                <c:pt idx="55">
                  <c:v>1316</c:v>
                </c:pt>
                <c:pt idx="56">
                  <c:v>1317</c:v>
                </c:pt>
                <c:pt idx="57">
                  <c:v>1318</c:v>
                </c:pt>
                <c:pt idx="58">
                  <c:v>1319</c:v>
                </c:pt>
                <c:pt idx="59">
                  <c:v>1320</c:v>
                </c:pt>
                <c:pt idx="60">
                  <c:v>1321</c:v>
                </c:pt>
                <c:pt idx="61">
                  <c:v>1322</c:v>
                </c:pt>
                <c:pt idx="62">
                  <c:v>1323</c:v>
                </c:pt>
                <c:pt idx="63">
                  <c:v>1324</c:v>
                </c:pt>
                <c:pt idx="64">
                  <c:v>1325</c:v>
                </c:pt>
                <c:pt idx="65">
                  <c:v>1326</c:v>
                </c:pt>
                <c:pt idx="66">
                  <c:v>1327</c:v>
                </c:pt>
                <c:pt idx="67">
                  <c:v>1328</c:v>
                </c:pt>
                <c:pt idx="68">
                  <c:v>1329</c:v>
                </c:pt>
                <c:pt idx="69">
                  <c:v>1330</c:v>
                </c:pt>
                <c:pt idx="70">
                  <c:v>1331</c:v>
                </c:pt>
                <c:pt idx="71">
                  <c:v>1332</c:v>
                </c:pt>
                <c:pt idx="72">
                  <c:v>1333</c:v>
                </c:pt>
                <c:pt idx="73">
                  <c:v>1334</c:v>
                </c:pt>
                <c:pt idx="74">
                  <c:v>1335</c:v>
                </c:pt>
                <c:pt idx="75">
                  <c:v>1336</c:v>
                </c:pt>
                <c:pt idx="76">
                  <c:v>1337</c:v>
                </c:pt>
                <c:pt idx="77">
                  <c:v>1338</c:v>
                </c:pt>
                <c:pt idx="78">
                  <c:v>1339</c:v>
                </c:pt>
                <c:pt idx="79">
                  <c:v>1340</c:v>
                </c:pt>
                <c:pt idx="80">
                  <c:v>1341</c:v>
                </c:pt>
                <c:pt idx="81">
                  <c:v>1342</c:v>
                </c:pt>
                <c:pt idx="82">
                  <c:v>1343</c:v>
                </c:pt>
                <c:pt idx="83">
                  <c:v>1344</c:v>
                </c:pt>
                <c:pt idx="84">
                  <c:v>1345</c:v>
                </c:pt>
                <c:pt idx="85">
                  <c:v>1346</c:v>
                </c:pt>
                <c:pt idx="86">
                  <c:v>1347</c:v>
                </c:pt>
                <c:pt idx="87">
                  <c:v>1348</c:v>
                </c:pt>
                <c:pt idx="88">
                  <c:v>1349</c:v>
                </c:pt>
                <c:pt idx="89">
                  <c:v>1350</c:v>
                </c:pt>
                <c:pt idx="90">
                  <c:v>1351</c:v>
                </c:pt>
                <c:pt idx="91">
                  <c:v>1352</c:v>
                </c:pt>
                <c:pt idx="92">
                  <c:v>1353</c:v>
                </c:pt>
                <c:pt idx="93">
                  <c:v>1354</c:v>
                </c:pt>
                <c:pt idx="94">
                  <c:v>1355</c:v>
                </c:pt>
                <c:pt idx="95">
                  <c:v>1356</c:v>
                </c:pt>
                <c:pt idx="96">
                  <c:v>1357</c:v>
                </c:pt>
                <c:pt idx="97">
                  <c:v>1358</c:v>
                </c:pt>
                <c:pt idx="98">
                  <c:v>1359</c:v>
                </c:pt>
                <c:pt idx="99">
                  <c:v>1360</c:v>
                </c:pt>
                <c:pt idx="100">
                  <c:v>1361</c:v>
                </c:pt>
                <c:pt idx="101">
                  <c:v>1362</c:v>
                </c:pt>
                <c:pt idx="102">
                  <c:v>1363</c:v>
                </c:pt>
                <c:pt idx="103">
                  <c:v>1364</c:v>
                </c:pt>
                <c:pt idx="104">
                  <c:v>1365</c:v>
                </c:pt>
                <c:pt idx="105">
                  <c:v>1366</c:v>
                </c:pt>
                <c:pt idx="106">
                  <c:v>1367</c:v>
                </c:pt>
                <c:pt idx="107">
                  <c:v>1368</c:v>
                </c:pt>
                <c:pt idx="108">
                  <c:v>1369</c:v>
                </c:pt>
                <c:pt idx="109">
                  <c:v>1370</c:v>
                </c:pt>
                <c:pt idx="110">
                  <c:v>1371</c:v>
                </c:pt>
                <c:pt idx="111">
                  <c:v>1372</c:v>
                </c:pt>
                <c:pt idx="112">
                  <c:v>1373</c:v>
                </c:pt>
                <c:pt idx="113">
                  <c:v>1374</c:v>
                </c:pt>
                <c:pt idx="114">
                  <c:v>1375</c:v>
                </c:pt>
                <c:pt idx="115">
                  <c:v>1376</c:v>
                </c:pt>
                <c:pt idx="116">
                  <c:v>1377</c:v>
                </c:pt>
                <c:pt idx="117">
                  <c:v>1378</c:v>
                </c:pt>
                <c:pt idx="118">
                  <c:v>1379</c:v>
                </c:pt>
                <c:pt idx="119">
                  <c:v>1380</c:v>
                </c:pt>
                <c:pt idx="120">
                  <c:v>1381</c:v>
                </c:pt>
                <c:pt idx="121">
                  <c:v>1382</c:v>
                </c:pt>
                <c:pt idx="122">
                  <c:v>1383</c:v>
                </c:pt>
                <c:pt idx="123">
                  <c:v>1384</c:v>
                </c:pt>
                <c:pt idx="124">
                  <c:v>1385</c:v>
                </c:pt>
                <c:pt idx="125">
                  <c:v>1386</c:v>
                </c:pt>
                <c:pt idx="126">
                  <c:v>1387</c:v>
                </c:pt>
                <c:pt idx="127">
                  <c:v>1388</c:v>
                </c:pt>
                <c:pt idx="128">
                  <c:v>1389</c:v>
                </c:pt>
                <c:pt idx="129">
                  <c:v>1390</c:v>
                </c:pt>
                <c:pt idx="130">
                  <c:v>1391</c:v>
                </c:pt>
                <c:pt idx="131">
                  <c:v>1392</c:v>
                </c:pt>
                <c:pt idx="132">
                  <c:v>1393</c:v>
                </c:pt>
                <c:pt idx="133">
                  <c:v>1394</c:v>
                </c:pt>
                <c:pt idx="134">
                  <c:v>1395</c:v>
                </c:pt>
                <c:pt idx="135">
                  <c:v>1396</c:v>
                </c:pt>
                <c:pt idx="136">
                  <c:v>1397</c:v>
                </c:pt>
                <c:pt idx="137">
                  <c:v>1398</c:v>
                </c:pt>
                <c:pt idx="138">
                  <c:v>1399</c:v>
                </c:pt>
                <c:pt idx="139">
                  <c:v>1400</c:v>
                </c:pt>
                <c:pt idx="140">
                  <c:v>1401</c:v>
                </c:pt>
                <c:pt idx="141">
                  <c:v>1402</c:v>
                </c:pt>
                <c:pt idx="142">
                  <c:v>1403</c:v>
                </c:pt>
                <c:pt idx="143">
                  <c:v>1404</c:v>
                </c:pt>
                <c:pt idx="144">
                  <c:v>1405</c:v>
                </c:pt>
                <c:pt idx="145">
                  <c:v>1406</c:v>
                </c:pt>
                <c:pt idx="146">
                  <c:v>1407</c:v>
                </c:pt>
                <c:pt idx="147">
                  <c:v>1408</c:v>
                </c:pt>
                <c:pt idx="148">
                  <c:v>1409</c:v>
                </c:pt>
                <c:pt idx="149">
                  <c:v>1410</c:v>
                </c:pt>
                <c:pt idx="150">
                  <c:v>1411</c:v>
                </c:pt>
                <c:pt idx="151">
                  <c:v>1412</c:v>
                </c:pt>
                <c:pt idx="152">
                  <c:v>1413</c:v>
                </c:pt>
                <c:pt idx="153">
                  <c:v>1414</c:v>
                </c:pt>
                <c:pt idx="154">
                  <c:v>1415</c:v>
                </c:pt>
                <c:pt idx="155">
                  <c:v>1416</c:v>
                </c:pt>
                <c:pt idx="156">
                  <c:v>1417</c:v>
                </c:pt>
                <c:pt idx="157">
                  <c:v>1418</c:v>
                </c:pt>
                <c:pt idx="158">
                  <c:v>1419</c:v>
                </c:pt>
                <c:pt idx="159">
                  <c:v>1420</c:v>
                </c:pt>
                <c:pt idx="160">
                  <c:v>1421</c:v>
                </c:pt>
                <c:pt idx="161">
                  <c:v>1422</c:v>
                </c:pt>
                <c:pt idx="162">
                  <c:v>1423</c:v>
                </c:pt>
                <c:pt idx="163">
                  <c:v>1424</c:v>
                </c:pt>
                <c:pt idx="164">
                  <c:v>1425</c:v>
                </c:pt>
                <c:pt idx="165">
                  <c:v>1426</c:v>
                </c:pt>
                <c:pt idx="166">
                  <c:v>1427</c:v>
                </c:pt>
                <c:pt idx="167">
                  <c:v>1428</c:v>
                </c:pt>
                <c:pt idx="168">
                  <c:v>1429</c:v>
                </c:pt>
                <c:pt idx="169">
                  <c:v>1430</c:v>
                </c:pt>
                <c:pt idx="170">
                  <c:v>1431</c:v>
                </c:pt>
                <c:pt idx="171">
                  <c:v>1432</c:v>
                </c:pt>
                <c:pt idx="172">
                  <c:v>1433</c:v>
                </c:pt>
                <c:pt idx="173">
                  <c:v>1434</c:v>
                </c:pt>
                <c:pt idx="174">
                  <c:v>1435</c:v>
                </c:pt>
                <c:pt idx="175">
                  <c:v>1436</c:v>
                </c:pt>
                <c:pt idx="176">
                  <c:v>1437</c:v>
                </c:pt>
                <c:pt idx="177">
                  <c:v>1438</c:v>
                </c:pt>
                <c:pt idx="178">
                  <c:v>1439</c:v>
                </c:pt>
                <c:pt idx="179">
                  <c:v>1440</c:v>
                </c:pt>
                <c:pt idx="180">
                  <c:v>1441</c:v>
                </c:pt>
                <c:pt idx="181">
                  <c:v>1442</c:v>
                </c:pt>
                <c:pt idx="182">
                  <c:v>1443</c:v>
                </c:pt>
                <c:pt idx="183">
                  <c:v>1444</c:v>
                </c:pt>
                <c:pt idx="184">
                  <c:v>1445</c:v>
                </c:pt>
                <c:pt idx="185">
                  <c:v>1446</c:v>
                </c:pt>
                <c:pt idx="186">
                  <c:v>1447</c:v>
                </c:pt>
                <c:pt idx="187">
                  <c:v>1448</c:v>
                </c:pt>
                <c:pt idx="188">
                  <c:v>1449</c:v>
                </c:pt>
                <c:pt idx="189">
                  <c:v>1450</c:v>
                </c:pt>
                <c:pt idx="190">
                  <c:v>1451</c:v>
                </c:pt>
                <c:pt idx="191">
                  <c:v>1452</c:v>
                </c:pt>
                <c:pt idx="192">
                  <c:v>1453</c:v>
                </c:pt>
                <c:pt idx="193">
                  <c:v>1454</c:v>
                </c:pt>
                <c:pt idx="194">
                  <c:v>1455</c:v>
                </c:pt>
                <c:pt idx="195">
                  <c:v>1456</c:v>
                </c:pt>
                <c:pt idx="196">
                  <c:v>1457</c:v>
                </c:pt>
                <c:pt idx="197">
                  <c:v>1458</c:v>
                </c:pt>
                <c:pt idx="198">
                  <c:v>1459</c:v>
                </c:pt>
                <c:pt idx="199">
                  <c:v>1460</c:v>
                </c:pt>
                <c:pt idx="200">
                  <c:v>1461</c:v>
                </c:pt>
                <c:pt idx="201">
                  <c:v>1462</c:v>
                </c:pt>
                <c:pt idx="202">
                  <c:v>1463</c:v>
                </c:pt>
                <c:pt idx="203">
                  <c:v>1464</c:v>
                </c:pt>
                <c:pt idx="204">
                  <c:v>1465</c:v>
                </c:pt>
                <c:pt idx="205">
                  <c:v>1466</c:v>
                </c:pt>
                <c:pt idx="206">
                  <c:v>1467</c:v>
                </c:pt>
                <c:pt idx="207">
                  <c:v>1468</c:v>
                </c:pt>
                <c:pt idx="208">
                  <c:v>1469</c:v>
                </c:pt>
                <c:pt idx="209">
                  <c:v>1470</c:v>
                </c:pt>
                <c:pt idx="210">
                  <c:v>1471</c:v>
                </c:pt>
                <c:pt idx="211">
                  <c:v>1472</c:v>
                </c:pt>
                <c:pt idx="212">
                  <c:v>1473</c:v>
                </c:pt>
                <c:pt idx="213">
                  <c:v>1474</c:v>
                </c:pt>
                <c:pt idx="214">
                  <c:v>1475</c:v>
                </c:pt>
                <c:pt idx="215">
                  <c:v>1476</c:v>
                </c:pt>
                <c:pt idx="216">
                  <c:v>1477</c:v>
                </c:pt>
                <c:pt idx="217">
                  <c:v>1478</c:v>
                </c:pt>
                <c:pt idx="218">
                  <c:v>1479</c:v>
                </c:pt>
                <c:pt idx="219">
                  <c:v>1480</c:v>
                </c:pt>
                <c:pt idx="220">
                  <c:v>1481</c:v>
                </c:pt>
                <c:pt idx="221">
                  <c:v>1482</c:v>
                </c:pt>
                <c:pt idx="222">
                  <c:v>1483</c:v>
                </c:pt>
                <c:pt idx="223">
                  <c:v>1484</c:v>
                </c:pt>
                <c:pt idx="224">
                  <c:v>1485</c:v>
                </c:pt>
                <c:pt idx="225">
                  <c:v>1486</c:v>
                </c:pt>
                <c:pt idx="226">
                  <c:v>1487</c:v>
                </c:pt>
                <c:pt idx="227">
                  <c:v>1488</c:v>
                </c:pt>
                <c:pt idx="228">
                  <c:v>1489</c:v>
                </c:pt>
                <c:pt idx="229">
                  <c:v>1490</c:v>
                </c:pt>
                <c:pt idx="230">
                  <c:v>1491</c:v>
                </c:pt>
                <c:pt idx="231">
                  <c:v>1492</c:v>
                </c:pt>
              </c:numCache>
            </c:numRef>
          </c:xVal>
          <c:yVal>
            <c:numRef>
              <c:f>Graph!$G$1263:$G$1492</c:f>
              <c:numCache>
                <c:formatCode>General</c:formatCode>
                <c:ptCount val="2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AF-4B86-A70F-E4AFFE939576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Graph!$A$1262:$A$1493</c:f>
              <c:numCache>
                <c:formatCode>General</c:formatCode>
                <c:ptCount val="232"/>
                <c:pt idx="0">
                  <c:v>1261</c:v>
                </c:pt>
                <c:pt idx="1">
                  <c:v>1262</c:v>
                </c:pt>
                <c:pt idx="2">
                  <c:v>1263</c:v>
                </c:pt>
                <c:pt idx="3">
                  <c:v>1264</c:v>
                </c:pt>
                <c:pt idx="4">
                  <c:v>1265</c:v>
                </c:pt>
                <c:pt idx="5">
                  <c:v>1266</c:v>
                </c:pt>
                <c:pt idx="6">
                  <c:v>1267</c:v>
                </c:pt>
                <c:pt idx="7">
                  <c:v>1268</c:v>
                </c:pt>
                <c:pt idx="8">
                  <c:v>1269</c:v>
                </c:pt>
                <c:pt idx="9">
                  <c:v>1270</c:v>
                </c:pt>
                <c:pt idx="10">
                  <c:v>1271</c:v>
                </c:pt>
                <c:pt idx="11">
                  <c:v>1272</c:v>
                </c:pt>
                <c:pt idx="12">
                  <c:v>1273</c:v>
                </c:pt>
                <c:pt idx="13">
                  <c:v>1274</c:v>
                </c:pt>
                <c:pt idx="14">
                  <c:v>1275</c:v>
                </c:pt>
                <c:pt idx="15">
                  <c:v>1276</c:v>
                </c:pt>
                <c:pt idx="16">
                  <c:v>1277</c:v>
                </c:pt>
                <c:pt idx="17">
                  <c:v>1278</c:v>
                </c:pt>
                <c:pt idx="18">
                  <c:v>1279</c:v>
                </c:pt>
                <c:pt idx="19">
                  <c:v>1280</c:v>
                </c:pt>
                <c:pt idx="20">
                  <c:v>1281</c:v>
                </c:pt>
                <c:pt idx="21">
                  <c:v>1282</c:v>
                </c:pt>
                <c:pt idx="22">
                  <c:v>1283</c:v>
                </c:pt>
                <c:pt idx="23">
                  <c:v>1284</c:v>
                </c:pt>
                <c:pt idx="24">
                  <c:v>1285</c:v>
                </c:pt>
                <c:pt idx="25">
                  <c:v>1286</c:v>
                </c:pt>
                <c:pt idx="26">
                  <c:v>1287</c:v>
                </c:pt>
                <c:pt idx="27">
                  <c:v>1288</c:v>
                </c:pt>
                <c:pt idx="28">
                  <c:v>1289</c:v>
                </c:pt>
                <c:pt idx="29">
                  <c:v>1290</c:v>
                </c:pt>
                <c:pt idx="30">
                  <c:v>1291</c:v>
                </c:pt>
                <c:pt idx="31">
                  <c:v>1292</c:v>
                </c:pt>
                <c:pt idx="32">
                  <c:v>1293</c:v>
                </c:pt>
                <c:pt idx="33">
                  <c:v>1294</c:v>
                </c:pt>
                <c:pt idx="34">
                  <c:v>1295</c:v>
                </c:pt>
                <c:pt idx="35">
                  <c:v>1296</c:v>
                </c:pt>
                <c:pt idx="36">
                  <c:v>1297</c:v>
                </c:pt>
                <c:pt idx="37">
                  <c:v>1298</c:v>
                </c:pt>
                <c:pt idx="38">
                  <c:v>1299</c:v>
                </c:pt>
                <c:pt idx="39">
                  <c:v>1300</c:v>
                </c:pt>
                <c:pt idx="40">
                  <c:v>1301</c:v>
                </c:pt>
                <c:pt idx="41">
                  <c:v>1302</c:v>
                </c:pt>
                <c:pt idx="42">
                  <c:v>1303</c:v>
                </c:pt>
                <c:pt idx="43">
                  <c:v>1304</c:v>
                </c:pt>
                <c:pt idx="44">
                  <c:v>1305</c:v>
                </c:pt>
                <c:pt idx="45">
                  <c:v>1306</c:v>
                </c:pt>
                <c:pt idx="46">
                  <c:v>1307</c:v>
                </c:pt>
                <c:pt idx="47">
                  <c:v>1308</c:v>
                </c:pt>
                <c:pt idx="48">
                  <c:v>1309</c:v>
                </c:pt>
                <c:pt idx="49">
                  <c:v>1310</c:v>
                </c:pt>
                <c:pt idx="50">
                  <c:v>1311</c:v>
                </c:pt>
                <c:pt idx="51">
                  <c:v>1312</c:v>
                </c:pt>
                <c:pt idx="52">
                  <c:v>1313</c:v>
                </c:pt>
                <c:pt idx="53">
                  <c:v>1314</c:v>
                </c:pt>
                <c:pt idx="54">
                  <c:v>1315</c:v>
                </c:pt>
                <c:pt idx="55">
                  <c:v>1316</c:v>
                </c:pt>
                <c:pt idx="56">
                  <c:v>1317</c:v>
                </c:pt>
                <c:pt idx="57">
                  <c:v>1318</c:v>
                </c:pt>
                <c:pt idx="58">
                  <c:v>1319</c:v>
                </c:pt>
                <c:pt idx="59">
                  <c:v>1320</c:v>
                </c:pt>
                <c:pt idx="60">
                  <c:v>1321</c:v>
                </c:pt>
                <c:pt idx="61">
                  <c:v>1322</c:v>
                </c:pt>
                <c:pt idx="62">
                  <c:v>1323</c:v>
                </c:pt>
                <c:pt idx="63">
                  <c:v>1324</c:v>
                </c:pt>
                <c:pt idx="64">
                  <c:v>1325</c:v>
                </c:pt>
                <c:pt idx="65">
                  <c:v>1326</c:v>
                </c:pt>
                <c:pt idx="66">
                  <c:v>1327</c:v>
                </c:pt>
                <c:pt idx="67">
                  <c:v>1328</c:v>
                </c:pt>
                <c:pt idx="68">
                  <c:v>1329</c:v>
                </c:pt>
                <c:pt idx="69">
                  <c:v>1330</c:v>
                </c:pt>
                <c:pt idx="70">
                  <c:v>1331</c:v>
                </c:pt>
                <c:pt idx="71">
                  <c:v>1332</c:v>
                </c:pt>
                <c:pt idx="72">
                  <c:v>1333</c:v>
                </c:pt>
                <c:pt idx="73">
                  <c:v>1334</c:v>
                </c:pt>
                <c:pt idx="74">
                  <c:v>1335</c:v>
                </c:pt>
                <c:pt idx="75">
                  <c:v>1336</c:v>
                </c:pt>
                <c:pt idx="76">
                  <c:v>1337</c:v>
                </c:pt>
                <c:pt idx="77">
                  <c:v>1338</c:v>
                </c:pt>
                <c:pt idx="78">
                  <c:v>1339</c:v>
                </c:pt>
                <c:pt idx="79">
                  <c:v>1340</c:v>
                </c:pt>
                <c:pt idx="80">
                  <c:v>1341</c:v>
                </c:pt>
                <c:pt idx="81">
                  <c:v>1342</c:v>
                </c:pt>
                <c:pt idx="82">
                  <c:v>1343</c:v>
                </c:pt>
                <c:pt idx="83">
                  <c:v>1344</c:v>
                </c:pt>
                <c:pt idx="84">
                  <c:v>1345</c:v>
                </c:pt>
                <c:pt idx="85">
                  <c:v>1346</c:v>
                </c:pt>
                <c:pt idx="86">
                  <c:v>1347</c:v>
                </c:pt>
                <c:pt idx="87">
                  <c:v>1348</c:v>
                </c:pt>
                <c:pt idx="88">
                  <c:v>1349</c:v>
                </c:pt>
                <c:pt idx="89">
                  <c:v>1350</c:v>
                </c:pt>
                <c:pt idx="90">
                  <c:v>1351</c:v>
                </c:pt>
                <c:pt idx="91">
                  <c:v>1352</c:v>
                </c:pt>
                <c:pt idx="92">
                  <c:v>1353</c:v>
                </c:pt>
                <c:pt idx="93">
                  <c:v>1354</c:v>
                </c:pt>
                <c:pt idx="94">
                  <c:v>1355</c:v>
                </c:pt>
                <c:pt idx="95">
                  <c:v>1356</c:v>
                </c:pt>
                <c:pt idx="96">
                  <c:v>1357</c:v>
                </c:pt>
                <c:pt idx="97">
                  <c:v>1358</c:v>
                </c:pt>
                <c:pt idx="98">
                  <c:v>1359</c:v>
                </c:pt>
                <c:pt idx="99">
                  <c:v>1360</c:v>
                </c:pt>
                <c:pt idx="100">
                  <c:v>1361</c:v>
                </c:pt>
                <c:pt idx="101">
                  <c:v>1362</c:v>
                </c:pt>
                <c:pt idx="102">
                  <c:v>1363</c:v>
                </c:pt>
                <c:pt idx="103">
                  <c:v>1364</c:v>
                </c:pt>
                <c:pt idx="104">
                  <c:v>1365</c:v>
                </c:pt>
                <c:pt idx="105">
                  <c:v>1366</c:v>
                </c:pt>
                <c:pt idx="106">
                  <c:v>1367</c:v>
                </c:pt>
                <c:pt idx="107">
                  <c:v>1368</c:v>
                </c:pt>
                <c:pt idx="108">
                  <c:v>1369</c:v>
                </c:pt>
                <c:pt idx="109">
                  <c:v>1370</c:v>
                </c:pt>
                <c:pt idx="110">
                  <c:v>1371</c:v>
                </c:pt>
                <c:pt idx="111">
                  <c:v>1372</c:v>
                </c:pt>
                <c:pt idx="112">
                  <c:v>1373</c:v>
                </c:pt>
                <c:pt idx="113">
                  <c:v>1374</c:v>
                </c:pt>
                <c:pt idx="114">
                  <c:v>1375</c:v>
                </c:pt>
                <c:pt idx="115">
                  <c:v>1376</c:v>
                </c:pt>
                <c:pt idx="116">
                  <c:v>1377</c:v>
                </c:pt>
                <c:pt idx="117">
                  <c:v>1378</c:v>
                </c:pt>
                <c:pt idx="118">
                  <c:v>1379</c:v>
                </c:pt>
                <c:pt idx="119">
                  <c:v>1380</c:v>
                </c:pt>
                <c:pt idx="120">
                  <c:v>1381</c:v>
                </c:pt>
                <c:pt idx="121">
                  <c:v>1382</c:v>
                </c:pt>
                <c:pt idx="122">
                  <c:v>1383</c:v>
                </c:pt>
                <c:pt idx="123">
                  <c:v>1384</c:v>
                </c:pt>
                <c:pt idx="124">
                  <c:v>1385</c:v>
                </c:pt>
                <c:pt idx="125">
                  <c:v>1386</c:v>
                </c:pt>
                <c:pt idx="126">
                  <c:v>1387</c:v>
                </c:pt>
                <c:pt idx="127">
                  <c:v>1388</c:v>
                </c:pt>
                <c:pt idx="128">
                  <c:v>1389</c:v>
                </c:pt>
                <c:pt idx="129">
                  <c:v>1390</c:v>
                </c:pt>
                <c:pt idx="130">
                  <c:v>1391</c:v>
                </c:pt>
                <c:pt idx="131">
                  <c:v>1392</c:v>
                </c:pt>
                <c:pt idx="132">
                  <c:v>1393</c:v>
                </c:pt>
                <c:pt idx="133">
                  <c:v>1394</c:v>
                </c:pt>
                <c:pt idx="134">
                  <c:v>1395</c:v>
                </c:pt>
                <c:pt idx="135">
                  <c:v>1396</c:v>
                </c:pt>
                <c:pt idx="136">
                  <c:v>1397</c:v>
                </c:pt>
                <c:pt idx="137">
                  <c:v>1398</c:v>
                </c:pt>
                <c:pt idx="138">
                  <c:v>1399</c:v>
                </c:pt>
                <c:pt idx="139">
                  <c:v>1400</c:v>
                </c:pt>
                <c:pt idx="140">
                  <c:v>1401</c:v>
                </c:pt>
                <c:pt idx="141">
                  <c:v>1402</c:v>
                </c:pt>
                <c:pt idx="142">
                  <c:v>1403</c:v>
                </c:pt>
                <c:pt idx="143">
                  <c:v>1404</c:v>
                </c:pt>
                <c:pt idx="144">
                  <c:v>1405</c:v>
                </c:pt>
                <c:pt idx="145">
                  <c:v>1406</c:v>
                </c:pt>
                <c:pt idx="146">
                  <c:v>1407</c:v>
                </c:pt>
                <c:pt idx="147">
                  <c:v>1408</c:v>
                </c:pt>
                <c:pt idx="148">
                  <c:v>1409</c:v>
                </c:pt>
                <c:pt idx="149">
                  <c:v>1410</c:v>
                </c:pt>
                <c:pt idx="150">
                  <c:v>1411</c:v>
                </c:pt>
                <c:pt idx="151">
                  <c:v>1412</c:v>
                </c:pt>
                <c:pt idx="152">
                  <c:v>1413</c:v>
                </c:pt>
                <c:pt idx="153">
                  <c:v>1414</c:v>
                </c:pt>
                <c:pt idx="154">
                  <c:v>1415</c:v>
                </c:pt>
                <c:pt idx="155">
                  <c:v>1416</c:v>
                </c:pt>
                <c:pt idx="156">
                  <c:v>1417</c:v>
                </c:pt>
                <c:pt idx="157">
                  <c:v>1418</c:v>
                </c:pt>
                <c:pt idx="158">
                  <c:v>1419</c:v>
                </c:pt>
                <c:pt idx="159">
                  <c:v>1420</c:v>
                </c:pt>
                <c:pt idx="160">
                  <c:v>1421</c:v>
                </c:pt>
                <c:pt idx="161">
                  <c:v>1422</c:v>
                </c:pt>
                <c:pt idx="162">
                  <c:v>1423</c:v>
                </c:pt>
                <c:pt idx="163">
                  <c:v>1424</c:v>
                </c:pt>
                <c:pt idx="164">
                  <c:v>1425</c:v>
                </c:pt>
                <c:pt idx="165">
                  <c:v>1426</c:v>
                </c:pt>
                <c:pt idx="166">
                  <c:v>1427</c:v>
                </c:pt>
                <c:pt idx="167">
                  <c:v>1428</c:v>
                </c:pt>
                <c:pt idx="168">
                  <c:v>1429</c:v>
                </c:pt>
                <c:pt idx="169">
                  <c:v>1430</c:v>
                </c:pt>
                <c:pt idx="170">
                  <c:v>1431</c:v>
                </c:pt>
                <c:pt idx="171">
                  <c:v>1432</c:v>
                </c:pt>
                <c:pt idx="172">
                  <c:v>1433</c:v>
                </c:pt>
                <c:pt idx="173">
                  <c:v>1434</c:v>
                </c:pt>
                <c:pt idx="174">
                  <c:v>1435</c:v>
                </c:pt>
                <c:pt idx="175">
                  <c:v>1436</c:v>
                </c:pt>
                <c:pt idx="176">
                  <c:v>1437</c:v>
                </c:pt>
                <c:pt idx="177">
                  <c:v>1438</c:v>
                </c:pt>
                <c:pt idx="178">
                  <c:v>1439</c:v>
                </c:pt>
                <c:pt idx="179">
                  <c:v>1440</c:v>
                </c:pt>
                <c:pt idx="180">
                  <c:v>1441</c:v>
                </c:pt>
                <c:pt idx="181">
                  <c:v>1442</c:v>
                </c:pt>
                <c:pt idx="182">
                  <c:v>1443</c:v>
                </c:pt>
                <c:pt idx="183">
                  <c:v>1444</c:v>
                </c:pt>
                <c:pt idx="184">
                  <c:v>1445</c:v>
                </c:pt>
                <c:pt idx="185">
                  <c:v>1446</c:v>
                </c:pt>
                <c:pt idx="186">
                  <c:v>1447</c:v>
                </c:pt>
                <c:pt idx="187">
                  <c:v>1448</c:v>
                </c:pt>
                <c:pt idx="188">
                  <c:v>1449</c:v>
                </c:pt>
                <c:pt idx="189">
                  <c:v>1450</c:v>
                </c:pt>
                <c:pt idx="190">
                  <c:v>1451</c:v>
                </c:pt>
                <c:pt idx="191">
                  <c:v>1452</c:v>
                </c:pt>
                <c:pt idx="192">
                  <c:v>1453</c:v>
                </c:pt>
                <c:pt idx="193">
                  <c:v>1454</c:v>
                </c:pt>
                <c:pt idx="194">
                  <c:v>1455</c:v>
                </c:pt>
                <c:pt idx="195">
                  <c:v>1456</c:v>
                </c:pt>
                <c:pt idx="196">
                  <c:v>1457</c:v>
                </c:pt>
                <c:pt idx="197">
                  <c:v>1458</c:v>
                </c:pt>
                <c:pt idx="198">
                  <c:v>1459</c:v>
                </c:pt>
                <c:pt idx="199">
                  <c:v>1460</c:v>
                </c:pt>
                <c:pt idx="200">
                  <c:v>1461</c:v>
                </c:pt>
                <c:pt idx="201">
                  <c:v>1462</c:v>
                </c:pt>
                <c:pt idx="202">
                  <c:v>1463</c:v>
                </c:pt>
                <c:pt idx="203">
                  <c:v>1464</c:v>
                </c:pt>
                <c:pt idx="204">
                  <c:v>1465</c:v>
                </c:pt>
                <c:pt idx="205">
                  <c:v>1466</c:v>
                </c:pt>
                <c:pt idx="206">
                  <c:v>1467</c:v>
                </c:pt>
                <c:pt idx="207">
                  <c:v>1468</c:v>
                </c:pt>
                <c:pt idx="208">
                  <c:v>1469</c:v>
                </c:pt>
                <c:pt idx="209">
                  <c:v>1470</c:v>
                </c:pt>
                <c:pt idx="210">
                  <c:v>1471</c:v>
                </c:pt>
                <c:pt idx="211">
                  <c:v>1472</c:v>
                </c:pt>
                <c:pt idx="212">
                  <c:v>1473</c:v>
                </c:pt>
                <c:pt idx="213">
                  <c:v>1474</c:v>
                </c:pt>
                <c:pt idx="214">
                  <c:v>1475</c:v>
                </c:pt>
                <c:pt idx="215">
                  <c:v>1476</c:v>
                </c:pt>
                <c:pt idx="216">
                  <c:v>1477</c:v>
                </c:pt>
                <c:pt idx="217">
                  <c:v>1478</c:v>
                </c:pt>
                <c:pt idx="218">
                  <c:v>1479</c:v>
                </c:pt>
                <c:pt idx="219">
                  <c:v>1480</c:v>
                </c:pt>
                <c:pt idx="220">
                  <c:v>1481</c:v>
                </c:pt>
                <c:pt idx="221">
                  <c:v>1482</c:v>
                </c:pt>
                <c:pt idx="222">
                  <c:v>1483</c:v>
                </c:pt>
                <c:pt idx="223">
                  <c:v>1484</c:v>
                </c:pt>
                <c:pt idx="224">
                  <c:v>1485</c:v>
                </c:pt>
                <c:pt idx="225">
                  <c:v>1486</c:v>
                </c:pt>
                <c:pt idx="226">
                  <c:v>1487</c:v>
                </c:pt>
                <c:pt idx="227">
                  <c:v>1488</c:v>
                </c:pt>
                <c:pt idx="228">
                  <c:v>1489</c:v>
                </c:pt>
                <c:pt idx="229">
                  <c:v>1490</c:v>
                </c:pt>
                <c:pt idx="230">
                  <c:v>1491</c:v>
                </c:pt>
                <c:pt idx="231">
                  <c:v>1492</c:v>
                </c:pt>
              </c:numCache>
            </c:numRef>
          </c:xVal>
          <c:yVal>
            <c:numRef>
              <c:f>Graph!$H$1263:$H$1492</c:f>
              <c:numCache>
                <c:formatCode>General</c:formatCode>
                <c:ptCount val="2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AF-4B86-A70F-E4AFFE93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41759"/>
        <c:axId val="1562339839"/>
      </c:scatterChart>
      <c:valAx>
        <c:axId val="1562341759"/>
        <c:scaling>
          <c:orientation val="minMax"/>
          <c:max val="1492"/>
          <c:min val="1261"/>
        </c:scaling>
        <c:delete val="0"/>
        <c:axPos val="b"/>
        <c:numFmt formatCode="General" sourceLinked="1"/>
        <c:majorTickMark val="out"/>
        <c:minorTickMark val="none"/>
        <c:tickLblPos val="nextTo"/>
        <c:crossAx val="1562339839"/>
        <c:crosses val="autoZero"/>
        <c:crossBetween val="midCat"/>
      </c:valAx>
      <c:valAx>
        <c:axId val="15623398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623417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Graph!$A$1495:$A$1712</c:f>
              <c:numCache>
                <c:formatCode>General</c:formatCode>
                <c:ptCount val="218"/>
                <c:pt idx="0">
                  <c:v>1494</c:v>
                </c:pt>
                <c:pt idx="1">
                  <c:v>1495</c:v>
                </c:pt>
                <c:pt idx="2">
                  <c:v>1496</c:v>
                </c:pt>
                <c:pt idx="3">
                  <c:v>1497</c:v>
                </c:pt>
                <c:pt idx="4">
                  <c:v>1498</c:v>
                </c:pt>
                <c:pt idx="5">
                  <c:v>1499</c:v>
                </c:pt>
                <c:pt idx="6">
                  <c:v>1500</c:v>
                </c:pt>
                <c:pt idx="7">
                  <c:v>1501</c:v>
                </c:pt>
                <c:pt idx="8">
                  <c:v>1502</c:v>
                </c:pt>
                <c:pt idx="9">
                  <c:v>1503</c:v>
                </c:pt>
                <c:pt idx="10">
                  <c:v>1504</c:v>
                </c:pt>
                <c:pt idx="11">
                  <c:v>1505</c:v>
                </c:pt>
                <c:pt idx="12">
                  <c:v>1506</c:v>
                </c:pt>
                <c:pt idx="13">
                  <c:v>1507</c:v>
                </c:pt>
                <c:pt idx="14">
                  <c:v>1508</c:v>
                </c:pt>
                <c:pt idx="15">
                  <c:v>1509</c:v>
                </c:pt>
                <c:pt idx="16">
                  <c:v>1510</c:v>
                </c:pt>
                <c:pt idx="17">
                  <c:v>1511</c:v>
                </c:pt>
                <c:pt idx="18">
                  <c:v>1512</c:v>
                </c:pt>
                <c:pt idx="19">
                  <c:v>1513</c:v>
                </c:pt>
                <c:pt idx="20">
                  <c:v>1514</c:v>
                </c:pt>
                <c:pt idx="21">
                  <c:v>1515</c:v>
                </c:pt>
                <c:pt idx="22">
                  <c:v>1516</c:v>
                </c:pt>
                <c:pt idx="23">
                  <c:v>1517</c:v>
                </c:pt>
                <c:pt idx="24">
                  <c:v>1518</c:v>
                </c:pt>
                <c:pt idx="25">
                  <c:v>1519</c:v>
                </c:pt>
                <c:pt idx="26">
                  <c:v>1520</c:v>
                </c:pt>
                <c:pt idx="27">
                  <c:v>1521</c:v>
                </c:pt>
                <c:pt idx="28">
                  <c:v>1522</c:v>
                </c:pt>
                <c:pt idx="29">
                  <c:v>1523</c:v>
                </c:pt>
                <c:pt idx="30">
                  <c:v>1524</c:v>
                </c:pt>
                <c:pt idx="31">
                  <c:v>1525</c:v>
                </c:pt>
                <c:pt idx="32">
                  <c:v>1526</c:v>
                </c:pt>
                <c:pt idx="33">
                  <c:v>1527</c:v>
                </c:pt>
                <c:pt idx="34">
                  <c:v>1528</c:v>
                </c:pt>
                <c:pt idx="35">
                  <c:v>1529</c:v>
                </c:pt>
                <c:pt idx="36">
                  <c:v>1530</c:v>
                </c:pt>
                <c:pt idx="37">
                  <c:v>1531</c:v>
                </c:pt>
                <c:pt idx="38">
                  <c:v>1532</c:v>
                </c:pt>
                <c:pt idx="39">
                  <c:v>1533</c:v>
                </c:pt>
                <c:pt idx="40">
                  <c:v>1534</c:v>
                </c:pt>
                <c:pt idx="41">
                  <c:v>1535</c:v>
                </c:pt>
                <c:pt idx="42">
                  <c:v>1536</c:v>
                </c:pt>
                <c:pt idx="43">
                  <c:v>1537</c:v>
                </c:pt>
                <c:pt idx="44">
                  <c:v>1538</c:v>
                </c:pt>
                <c:pt idx="45">
                  <c:v>1539</c:v>
                </c:pt>
                <c:pt idx="46">
                  <c:v>1540</c:v>
                </c:pt>
                <c:pt idx="47">
                  <c:v>1541</c:v>
                </c:pt>
                <c:pt idx="48">
                  <c:v>1542</c:v>
                </c:pt>
                <c:pt idx="49">
                  <c:v>1543</c:v>
                </c:pt>
                <c:pt idx="50">
                  <c:v>1544</c:v>
                </c:pt>
                <c:pt idx="51">
                  <c:v>1545</c:v>
                </c:pt>
                <c:pt idx="52">
                  <c:v>1546</c:v>
                </c:pt>
                <c:pt idx="53">
                  <c:v>1547</c:v>
                </c:pt>
                <c:pt idx="54">
                  <c:v>1548</c:v>
                </c:pt>
                <c:pt idx="55">
                  <c:v>1549</c:v>
                </c:pt>
                <c:pt idx="56">
                  <c:v>1550</c:v>
                </c:pt>
                <c:pt idx="57">
                  <c:v>1551</c:v>
                </c:pt>
                <c:pt idx="58">
                  <c:v>1552</c:v>
                </c:pt>
                <c:pt idx="59">
                  <c:v>1553</c:v>
                </c:pt>
                <c:pt idx="60">
                  <c:v>1554</c:v>
                </c:pt>
                <c:pt idx="61">
                  <c:v>1555</c:v>
                </c:pt>
                <c:pt idx="62">
                  <c:v>1556</c:v>
                </c:pt>
                <c:pt idx="63">
                  <c:v>1557</c:v>
                </c:pt>
                <c:pt idx="64">
                  <c:v>1558</c:v>
                </c:pt>
                <c:pt idx="65">
                  <c:v>1559</c:v>
                </c:pt>
                <c:pt idx="66">
                  <c:v>1560</c:v>
                </c:pt>
                <c:pt idx="67">
                  <c:v>1561</c:v>
                </c:pt>
                <c:pt idx="68">
                  <c:v>1562</c:v>
                </c:pt>
                <c:pt idx="69">
                  <c:v>1563</c:v>
                </c:pt>
                <c:pt idx="70">
                  <c:v>1564</c:v>
                </c:pt>
                <c:pt idx="71">
                  <c:v>1565</c:v>
                </c:pt>
                <c:pt idx="72">
                  <c:v>1566</c:v>
                </c:pt>
                <c:pt idx="73">
                  <c:v>1567</c:v>
                </c:pt>
                <c:pt idx="74">
                  <c:v>1568</c:v>
                </c:pt>
                <c:pt idx="75">
                  <c:v>1569</c:v>
                </c:pt>
                <c:pt idx="76">
                  <c:v>1570</c:v>
                </c:pt>
                <c:pt idx="77">
                  <c:v>1571</c:v>
                </c:pt>
                <c:pt idx="78">
                  <c:v>1572</c:v>
                </c:pt>
                <c:pt idx="79">
                  <c:v>1573</c:v>
                </c:pt>
                <c:pt idx="80">
                  <c:v>1574</c:v>
                </c:pt>
                <c:pt idx="81">
                  <c:v>1575</c:v>
                </c:pt>
                <c:pt idx="82">
                  <c:v>1576</c:v>
                </c:pt>
                <c:pt idx="83">
                  <c:v>1577</c:v>
                </c:pt>
                <c:pt idx="84">
                  <c:v>1578</c:v>
                </c:pt>
                <c:pt idx="85">
                  <c:v>1579</c:v>
                </c:pt>
                <c:pt idx="86">
                  <c:v>1580</c:v>
                </c:pt>
                <c:pt idx="87">
                  <c:v>1581</c:v>
                </c:pt>
                <c:pt idx="88">
                  <c:v>1582</c:v>
                </c:pt>
                <c:pt idx="89">
                  <c:v>1583</c:v>
                </c:pt>
                <c:pt idx="90">
                  <c:v>1584</c:v>
                </c:pt>
                <c:pt idx="91">
                  <c:v>1585</c:v>
                </c:pt>
                <c:pt idx="92">
                  <c:v>1586</c:v>
                </c:pt>
                <c:pt idx="93">
                  <c:v>1587</c:v>
                </c:pt>
                <c:pt idx="94">
                  <c:v>1588</c:v>
                </c:pt>
                <c:pt idx="95">
                  <c:v>1589</c:v>
                </c:pt>
                <c:pt idx="96">
                  <c:v>1590</c:v>
                </c:pt>
                <c:pt idx="97">
                  <c:v>1591</c:v>
                </c:pt>
                <c:pt idx="98">
                  <c:v>1592</c:v>
                </c:pt>
                <c:pt idx="99">
                  <c:v>1593</c:v>
                </c:pt>
                <c:pt idx="100">
                  <c:v>1594</c:v>
                </c:pt>
                <c:pt idx="101">
                  <c:v>1595</c:v>
                </c:pt>
                <c:pt idx="102">
                  <c:v>1596</c:v>
                </c:pt>
                <c:pt idx="103">
                  <c:v>1597</c:v>
                </c:pt>
                <c:pt idx="104">
                  <c:v>1598</c:v>
                </c:pt>
                <c:pt idx="105">
                  <c:v>1599</c:v>
                </c:pt>
                <c:pt idx="106">
                  <c:v>1600</c:v>
                </c:pt>
                <c:pt idx="107">
                  <c:v>1601</c:v>
                </c:pt>
                <c:pt idx="108">
                  <c:v>1602</c:v>
                </c:pt>
                <c:pt idx="109">
                  <c:v>1603</c:v>
                </c:pt>
                <c:pt idx="110">
                  <c:v>1604</c:v>
                </c:pt>
                <c:pt idx="111">
                  <c:v>1605</c:v>
                </c:pt>
                <c:pt idx="112">
                  <c:v>1606</c:v>
                </c:pt>
                <c:pt idx="113">
                  <c:v>1607</c:v>
                </c:pt>
                <c:pt idx="114">
                  <c:v>1608</c:v>
                </c:pt>
                <c:pt idx="115">
                  <c:v>1609</c:v>
                </c:pt>
                <c:pt idx="116">
                  <c:v>1610</c:v>
                </c:pt>
                <c:pt idx="117">
                  <c:v>1611</c:v>
                </c:pt>
                <c:pt idx="118">
                  <c:v>1612</c:v>
                </c:pt>
                <c:pt idx="119">
                  <c:v>1613</c:v>
                </c:pt>
                <c:pt idx="120">
                  <c:v>1614</c:v>
                </c:pt>
                <c:pt idx="121">
                  <c:v>1615</c:v>
                </c:pt>
                <c:pt idx="122">
                  <c:v>1616</c:v>
                </c:pt>
                <c:pt idx="123">
                  <c:v>1617</c:v>
                </c:pt>
                <c:pt idx="124">
                  <c:v>1618</c:v>
                </c:pt>
                <c:pt idx="125">
                  <c:v>1619</c:v>
                </c:pt>
                <c:pt idx="126">
                  <c:v>1620</c:v>
                </c:pt>
                <c:pt idx="127">
                  <c:v>1621</c:v>
                </c:pt>
                <c:pt idx="128">
                  <c:v>1622</c:v>
                </c:pt>
                <c:pt idx="129">
                  <c:v>1623</c:v>
                </c:pt>
                <c:pt idx="130">
                  <c:v>1624</c:v>
                </c:pt>
                <c:pt idx="131">
                  <c:v>1625</c:v>
                </c:pt>
                <c:pt idx="132">
                  <c:v>1626</c:v>
                </c:pt>
                <c:pt idx="133">
                  <c:v>1627</c:v>
                </c:pt>
                <c:pt idx="134">
                  <c:v>1628</c:v>
                </c:pt>
                <c:pt idx="135">
                  <c:v>1629</c:v>
                </c:pt>
                <c:pt idx="136">
                  <c:v>1630</c:v>
                </c:pt>
                <c:pt idx="137">
                  <c:v>1631</c:v>
                </c:pt>
                <c:pt idx="138">
                  <c:v>1632</c:v>
                </c:pt>
                <c:pt idx="139">
                  <c:v>1633</c:v>
                </c:pt>
                <c:pt idx="140">
                  <c:v>1634</c:v>
                </c:pt>
                <c:pt idx="141">
                  <c:v>1635</c:v>
                </c:pt>
                <c:pt idx="142">
                  <c:v>1636</c:v>
                </c:pt>
                <c:pt idx="143">
                  <c:v>1637</c:v>
                </c:pt>
                <c:pt idx="144">
                  <c:v>1638</c:v>
                </c:pt>
                <c:pt idx="145">
                  <c:v>1639</c:v>
                </c:pt>
                <c:pt idx="146">
                  <c:v>1640</c:v>
                </c:pt>
                <c:pt idx="147">
                  <c:v>1641</c:v>
                </c:pt>
                <c:pt idx="148">
                  <c:v>1642</c:v>
                </c:pt>
                <c:pt idx="149">
                  <c:v>1643</c:v>
                </c:pt>
                <c:pt idx="150">
                  <c:v>1644</c:v>
                </c:pt>
                <c:pt idx="151">
                  <c:v>1645</c:v>
                </c:pt>
                <c:pt idx="152">
                  <c:v>1646</c:v>
                </c:pt>
                <c:pt idx="153">
                  <c:v>1647</c:v>
                </c:pt>
                <c:pt idx="154">
                  <c:v>1648</c:v>
                </c:pt>
                <c:pt idx="155">
                  <c:v>1649</c:v>
                </c:pt>
                <c:pt idx="156">
                  <c:v>1650</c:v>
                </c:pt>
                <c:pt idx="157">
                  <c:v>1651</c:v>
                </c:pt>
                <c:pt idx="158">
                  <c:v>1652</c:v>
                </c:pt>
                <c:pt idx="159">
                  <c:v>1653</c:v>
                </c:pt>
                <c:pt idx="160">
                  <c:v>1654</c:v>
                </c:pt>
                <c:pt idx="161">
                  <c:v>1655</c:v>
                </c:pt>
                <c:pt idx="162">
                  <c:v>1656</c:v>
                </c:pt>
                <c:pt idx="163">
                  <c:v>1657</c:v>
                </c:pt>
                <c:pt idx="164">
                  <c:v>1658</c:v>
                </c:pt>
                <c:pt idx="165">
                  <c:v>1659</c:v>
                </c:pt>
                <c:pt idx="166">
                  <c:v>1660</c:v>
                </c:pt>
                <c:pt idx="167">
                  <c:v>1661</c:v>
                </c:pt>
                <c:pt idx="168">
                  <c:v>1662</c:v>
                </c:pt>
                <c:pt idx="169">
                  <c:v>1663</c:v>
                </c:pt>
                <c:pt idx="170">
                  <c:v>1664</c:v>
                </c:pt>
                <c:pt idx="171">
                  <c:v>1665</c:v>
                </c:pt>
                <c:pt idx="172">
                  <c:v>1666</c:v>
                </c:pt>
                <c:pt idx="173">
                  <c:v>1667</c:v>
                </c:pt>
                <c:pt idx="174">
                  <c:v>1668</c:v>
                </c:pt>
                <c:pt idx="175">
                  <c:v>1669</c:v>
                </c:pt>
                <c:pt idx="176">
                  <c:v>1670</c:v>
                </c:pt>
                <c:pt idx="177">
                  <c:v>1671</c:v>
                </c:pt>
                <c:pt idx="178">
                  <c:v>1672</c:v>
                </c:pt>
                <c:pt idx="179">
                  <c:v>1673</c:v>
                </c:pt>
                <c:pt idx="180">
                  <c:v>1674</c:v>
                </c:pt>
                <c:pt idx="181">
                  <c:v>1675</c:v>
                </c:pt>
                <c:pt idx="182">
                  <c:v>1676</c:v>
                </c:pt>
                <c:pt idx="183">
                  <c:v>1677</c:v>
                </c:pt>
                <c:pt idx="184">
                  <c:v>1678</c:v>
                </c:pt>
                <c:pt idx="185">
                  <c:v>1679</c:v>
                </c:pt>
                <c:pt idx="186">
                  <c:v>1680</c:v>
                </c:pt>
                <c:pt idx="187">
                  <c:v>1681</c:v>
                </c:pt>
                <c:pt idx="188">
                  <c:v>1682</c:v>
                </c:pt>
                <c:pt idx="189">
                  <c:v>1683</c:v>
                </c:pt>
                <c:pt idx="190">
                  <c:v>1684</c:v>
                </c:pt>
                <c:pt idx="191">
                  <c:v>1685</c:v>
                </c:pt>
                <c:pt idx="192">
                  <c:v>1686</c:v>
                </c:pt>
                <c:pt idx="193">
                  <c:v>1687</c:v>
                </c:pt>
                <c:pt idx="194">
                  <c:v>1688</c:v>
                </c:pt>
                <c:pt idx="195">
                  <c:v>1689</c:v>
                </c:pt>
                <c:pt idx="196">
                  <c:v>1690</c:v>
                </c:pt>
                <c:pt idx="197">
                  <c:v>1691</c:v>
                </c:pt>
                <c:pt idx="198">
                  <c:v>1692</c:v>
                </c:pt>
                <c:pt idx="199">
                  <c:v>1693</c:v>
                </c:pt>
                <c:pt idx="200">
                  <c:v>1694</c:v>
                </c:pt>
                <c:pt idx="201">
                  <c:v>1695</c:v>
                </c:pt>
                <c:pt idx="202">
                  <c:v>1696</c:v>
                </c:pt>
                <c:pt idx="203">
                  <c:v>1697</c:v>
                </c:pt>
                <c:pt idx="204">
                  <c:v>1698</c:v>
                </c:pt>
                <c:pt idx="205">
                  <c:v>1699</c:v>
                </c:pt>
                <c:pt idx="206">
                  <c:v>1700</c:v>
                </c:pt>
                <c:pt idx="207">
                  <c:v>1701</c:v>
                </c:pt>
                <c:pt idx="208">
                  <c:v>1702</c:v>
                </c:pt>
                <c:pt idx="209">
                  <c:v>1703</c:v>
                </c:pt>
                <c:pt idx="210">
                  <c:v>1704</c:v>
                </c:pt>
                <c:pt idx="211">
                  <c:v>1705</c:v>
                </c:pt>
                <c:pt idx="212">
                  <c:v>1706</c:v>
                </c:pt>
                <c:pt idx="213">
                  <c:v>1707</c:v>
                </c:pt>
                <c:pt idx="214">
                  <c:v>1708</c:v>
                </c:pt>
                <c:pt idx="215">
                  <c:v>1709</c:v>
                </c:pt>
                <c:pt idx="216">
                  <c:v>1710</c:v>
                </c:pt>
                <c:pt idx="217">
                  <c:v>1711</c:v>
                </c:pt>
              </c:numCache>
            </c:numRef>
          </c:xVal>
          <c:yVal>
            <c:numRef>
              <c:f>Graph!$D$1496:$D$1711</c:f>
              <c:numCache>
                <c:formatCode>General</c:formatCode>
                <c:ptCount val="2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21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2-411C-817C-ECCED880C7D8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Graph!$A$1495:$A$1712</c:f>
              <c:numCache>
                <c:formatCode>General</c:formatCode>
                <c:ptCount val="218"/>
                <c:pt idx="0">
                  <c:v>1494</c:v>
                </c:pt>
                <c:pt idx="1">
                  <c:v>1495</c:v>
                </c:pt>
                <c:pt idx="2">
                  <c:v>1496</c:v>
                </c:pt>
                <c:pt idx="3">
                  <c:v>1497</c:v>
                </c:pt>
                <c:pt idx="4">
                  <c:v>1498</c:v>
                </c:pt>
                <c:pt idx="5">
                  <c:v>1499</c:v>
                </c:pt>
                <c:pt idx="6">
                  <c:v>1500</c:v>
                </c:pt>
                <c:pt idx="7">
                  <c:v>1501</c:v>
                </c:pt>
                <c:pt idx="8">
                  <c:v>1502</c:v>
                </c:pt>
                <c:pt idx="9">
                  <c:v>1503</c:v>
                </c:pt>
                <c:pt idx="10">
                  <c:v>1504</c:v>
                </c:pt>
                <c:pt idx="11">
                  <c:v>1505</c:v>
                </c:pt>
                <c:pt idx="12">
                  <c:v>1506</c:v>
                </c:pt>
                <c:pt idx="13">
                  <c:v>1507</c:v>
                </c:pt>
                <c:pt idx="14">
                  <c:v>1508</c:v>
                </c:pt>
                <c:pt idx="15">
                  <c:v>1509</c:v>
                </c:pt>
                <c:pt idx="16">
                  <c:v>1510</c:v>
                </c:pt>
                <c:pt idx="17">
                  <c:v>1511</c:v>
                </c:pt>
                <c:pt idx="18">
                  <c:v>1512</c:v>
                </c:pt>
                <c:pt idx="19">
                  <c:v>1513</c:v>
                </c:pt>
                <c:pt idx="20">
                  <c:v>1514</c:v>
                </c:pt>
                <c:pt idx="21">
                  <c:v>1515</c:v>
                </c:pt>
                <c:pt idx="22">
                  <c:v>1516</c:v>
                </c:pt>
                <c:pt idx="23">
                  <c:v>1517</c:v>
                </c:pt>
                <c:pt idx="24">
                  <c:v>1518</c:v>
                </c:pt>
                <c:pt idx="25">
                  <c:v>1519</c:v>
                </c:pt>
                <c:pt idx="26">
                  <c:v>1520</c:v>
                </c:pt>
                <c:pt idx="27">
                  <c:v>1521</c:v>
                </c:pt>
                <c:pt idx="28">
                  <c:v>1522</c:v>
                </c:pt>
                <c:pt idx="29">
                  <c:v>1523</c:v>
                </c:pt>
                <c:pt idx="30">
                  <c:v>1524</c:v>
                </c:pt>
                <c:pt idx="31">
                  <c:v>1525</c:v>
                </c:pt>
                <c:pt idx="32">
                  <c:v>1526</c:v>
                </c:pt>
                <c:pt idx="33">
                  <c:v>1527</c:v>
                </c:pt>
                <c:pt idx="34">
                  <c:v>1528</c:v>
                </c:pt>
                <c:pt idx="35">
                  <c:v>1529</c:v>
                </c:pt>
                <c:pt idx="36">
                  <c:v>1530</c:v>
                </c:pt>
                <c:pt idx="37">
                  <c:v>1531</c:v>
                </c:pt>
                <c:pt idx="38">
                  <c:v>1532</c:v>
                </c:pt>
                <c:pt idx="39">
                  <c:v>1533</c:v>
                </c:pt>
                <c:pt idx="40">
                  <c:v>1534</c:v>
                </c:pt>
                <c:pt idx="41">
                  <c:v>1535</c:v>
                </c:pt>
                <c:pt idx="42">
                  <c:v>1536</c:v>
                </c:pt>
                <c:pt idx="43">
                  <c:v>1537</c:v>
                </c:pt>
                <c:pt idx="44">
                  <c:v>1538</c:v>
                </c:pt>
                <c:pt idx="45">
                  <c:v>1539</c:v>
                </c:pt>
                <c:pt idx="46">
                  <c:v>1540</c:v>
                </c:pt>
                <c:pt idx="47">
                  <c:v>1541</c:v>
                </c:pt>
                <c:pt idx="48">
                  <c:v>1542</c:v>
                </c:pt>
                <c:pt idx="49">
                  <c:v>1543</c:v>
                </c:pt>
                <c:pt idx="50">
                  <c:v>1544</c:v>
                </c:pt>
                <c:pt idx="51">
                  <c:v>1545</c:v>
                </c:pt>
                <c:pt idx="52">
                  <c:v>1546</c:v>
                </c:pt>
                <c:pt idx="53">
                  <c:v>1547</c:v>
                </c:pt>
                <c:pt idx="54">
                  <c:v>1548</c:v>
                </c:pt>
                <c:pt idx="55">
                  <c:v>1549</c:v>
                </c:pt>
                <c:pt idx="56">
                  <c:v>1550</c:v>
                </c:pt>
                <c:pt idx="57">
                  <c:v>1551</c:v>
                </c:pt>
                <c:pt idx="58">
                  <c:v>1552</c:v>
                </c:pt>
                <c:pt idx="59">
                  <c:v>1553</c:v>
                </c:pt>
                <c:pt idx="60">
                  <c:v>1554</c:v>
                </c:pt>
                <c:pt idx="61">
                  <c:v>1555</c:v>
                </c:pt>
                <c:pt idx="62">
                  <c:v>1556</c:v>
                </c:pt>
                <c:pt idx="63">
                  <c:v>1557</c:v>
                </c:pt>
                <c:pt idx="64">
                  <c:v>1558</c:v>
                </c:pt>
                <c:pt idx="65">
                  <c:v>1559</c:v>
                </c:pt>
                <c:pt idx="66">
                  <c:v>1560</c:v>
                </c:pt>
                <c:pt idx="67">
                  <c:v>1561</c:v>
                </c:pt>
                <c:pt idx="68">
                  <c:v>1562</c:v>
                </c:pt>
                <c:pt idx="69">
                  <c:v>1563</c:v>
                </c:pt>
                <c:pt idx="70">
                  <c:v>1564</c:v>
                </c:pt>
                <c:pt idx="71">
                  <c:v>1565</c:v>
                </c:pt>
                <c:pt idx="72">
                  <c:v>1566</c:v>
                </c:pt>
                <c:pt idx="73">
                  <c:v>1567</c:v>
                </c:pt>
                <c:pt idx="74">
                  <c:v>1568</c:v>
                </c:pt>
                <c:pt idx="75">
                  <c:v>1569</c:v>
                </c:pt>
                <c:pt idx="76">
                  <c:v>1570</c:v>
                </c:pt>
                <c:pt idx="77">
                  <c:v>1571</c:v>
                </c:pt>
                <c:pt idx="78">
                  <c:v>1572</c:v>
                </c:pt>
                <c:pt idx="79">
                  <c:v>1573</c:v>
                </c:pt>
                <c:pt idx="80">
                  <c:v>1574</c:v>
                </c:pt>
                <c:pt idx="81">
                  <c:v>1575</c:v>
                </c:pt>
                <c:pt idx="82">
                  <c:v>1576</c:v>
                </c:pt>
                <c:pt idx="83">
                  <c:v>1577</c:v>
                </c:pt>
                <c:pt idx="84">
                  <c:v>1578</c:v>
                </c:pt>
                <c:pt idx="85">
                  <c:v>1579</c:v>
                </c:pt>
                <c:pt idx="86">
                  <c:v>1580</c:v>
                </c:pt>
                <c:pt idx="87">
                  <c:v>1581</c:v>
                </c:pt>
                <c:pt idx="88">
                  <c:v>1582</c:v>
                </c:pt>
                <c:pt idx="89">
                  <c:v>1583</c:v>
                </c:pt>
                <c:pt idx="90">
                  <c:v>1584</c:v>
                </c:pt>
                <c:pt idx="91">
                  <c:v>1585</c:v>
                </c:pt>
                <c:pt idx="92">
                  <c:v>1586</c:v>
                </c:pt>
                <c:pt idx="93">
                  <c:v>1587</c:v>
                </c:pt>
                <c:pt idx="94">
                  <c:v>1588</c:v>
                </c:pt>
                <c:pt idx="95">
                  <c:v>1589</c:v>
                </c:pt>
                <c:pt idx="96">
                  <c:v>1590</c:v>
                </c:pt>
                <c:pt idx="97">
                  <c:v>1591</c:v>
                </c:pt>
                <c:pt idx="98">
                  <c:v>1592</c:v>
                </c:pt>
                <c:pt idx="99">
                  <c:v>1593</c:v>
                </c:pt>
                <c:pt idx="100">
                  <c:v>1594</c:v>
                </c:pt>
                <c:pt idx="101">
                  <c:v>1595</c:v>
                </c:pt>
                <c:pt idx="102">
                  <c:v>1596</c:v>
                </c:pt>
                <c:pt idx="103">
                  <c:v>1597</c:v>
                </c:pt>
                <c:pt idx="104">
                  <c:v>1598</c:v>
                </c:pt>
                <c:pt idx="105">
                  <c:v>1599</c:v>
                </c:pt>
                <c:pt idx="106">
                  <c:v>1600</c:v>
                </c:pt>
                <c:pt idx="107">
                  <c:v>1601</c:v>
                </c:pt>
                <c:pt idx="108">
                  <c:v>1602</c:v>
                </c:pt>
                <c:pt idx="109">
                  <c:v>1603</c:v>
                </c:pt>
                <c:pt idx="110">
                  <c:v>1604</c:v>
                </c:pt>
                <c:pt idx="111">
                  <c:v>1605</c:v>
                </c:pt>
                <c:pt idx="112">
                  <c:v>1606</c:v>
                </c:pt>
                <c:pt idx="113">
                  <c:v>1607</c:v>
                </c:pt>
                <c:pt idx="114">
                  <c:v>1608</c:v>
                </c:pt>
                <c:pt idx="115">
                  <c:v>1609</c:v>
                </c:pt>
                <c:pt idx="116">
                  <c:v>1610</c:v>
                </c:pt>
                <c:pt idx="117">
                  <c:v>1611</c:v>
                </c:pt>
                <c:pt idx="118">
                  <c:v>1612</c:v>
                </c:pt>
                <c:pt idx="119">
                  <c:v>1613</c:v>
                </c:pt>
                <c:pt idx="120">
                  <c:v>1614</c:v>
                </c:pt>
                <c:pt idx="121">
                  <c:v>1615</c:v>
                </c:pt>
                <c:pt idx="122">
                  <c:v>1616</c:v>
                </c:pt>
                <c:pt idx="123">
                  <c:v>1617</c:v>
                </c:pt>
                <c:pt idx="124">
                  <c:v>1618</c:v>
                </c:pt>
                <c:pt idx="125">
                  <c:v>1619</c:v>
                </c:pt>
                <c:pt idx="126">
                  <c:v>1620</c:v>
                </c:pt>
                <c:pt idx="127">
                  <c:v>1621</c:v>
                </c:pt>
                <c:pt idx="128">
                  <c:v>1622</c:v>
                </c:pt>
                <c:pt idx="129">
                  <c:v>1623</c:v>
                </c:pt>
                <c:pt idx="130">
                  <c:v>1624</c:v>
                </c:pt>
                <c:pt idx="131">
                  <c:v>1625</c:v>
                </c:pt>
                <c:pt idx="132">
                  <c:v>1626</c:v>
                </c:pt>
                <c:pt idx="133">
                  <c:v>1627</c:v>
                </c:pt>
                <c:pt idx="134">
                  <c:v>1628</c:v>
                </c:pt>
                <c:pt idx="135">
                  <c:v>1629</c:v>
                </c:pt>
                <c:pt idx="136">
                  <c:v>1630</c:v>
                </c:pt>
                <c:pt idx="137">
                  <c:v>1631</c:v>
                </c:pt>
                <c:pt idx="138">
                  <c:v>1632</c:v>
                </c:pt>
                <c:pt idx="139">
                  <c:v>1633</c:v>
                </c:pt>
                <c:pt idx="140">
                  <c:v>1634</c:v>
                </c:pt>
                <c:pt idx="141">
                  <c:v>1635</c:v>
                </c:pt>
                <c:pt idx="142">
                  <c:v>1636</c:v>
                </c:pt>
                <c:pt idx="143">
                  <c:v>1637</c:v>
                </c:pt>
                <c:pt idx="144">
                  <c:v>1638</c:v>
                </c:pt>
                <c:pt idx="145">
                  <c:v>1639</c:v>
                </c:pt>
                <c:pt idx="146">
                  <c:v>1640</c:v>
                </c:pt>
                <c:pt idx="147">
                  <c:v>1641</c:v>
                </c:pt>
                <c:pt idx="148">
                  <c:v>1642</c:v>
                </c:pt>
                <c:pt idx="149">
                  <c:v>1643</c:v>
                </c:pt>
                <c:pt idx="150">
                  <c:v>1644</c:v>
                </c:pt>
                <c:pt idx="151">
                  <c:v>1645</c:v>
                </c:pt>
                <c:pt idx="152">
                  <c:v>1646</c:v>
                </c:pt>
                <c:pt idx="153">
                  <c:v>1647</c:v>
                </c:pt>
                <c:pt idx="154">
                  <c:v>1648</c:v>
                </c:pt>
                <c:pt idx="155">
                  <c:v>1649</c:v>
                </c:pt>
                <c:pt idx="156">
                  <c:v>1650</c:v>
                </c:pt>
                <c:pt idx="157">
                  <c:v>1651</c:v>
                </c:pt>
                <c:pt idx="158">
                  <c:v>1652</c:v>
                </c:pt>
                <c:pt idx="159">
                  <c:v>1653</c:v>
                </c:pt>
                <c:pt idx="160">
                  <c:v>1654</c:v>
                </c:pt>
                <c:pt idx="161">
                  <c:v>1655</c:v>
                </c:pt>
                <c:pt idx="162">
                  <c:v>1656</c:v>
                </c:pt>
                <c:pt idx="163">
                  <c:v>1657</c:v>
                </c:pt>
                <c:pt idx="164">
                  <c:v>1658</c:v>
                </c:pt>
                <c:pt idx="165">
                  <c:v>1659</c:v>
                </c:pt>
                <c:pt idx="166">
                  <c:v>1660</c:v>
                </c:pt>
                <c:pt idx="167">
                  <c:v>1661</c:v>
                </c:pt>
                <c:pt idx="168">
                  <c:v>1662</c:v>
                </c:pt>
                <c:pt idx="169">
                  <c:v>1663</c:v>
                </c:pt>
                <c:pt idx="170">
                  <c:v>1664</c:v>
                </c:pt>
                <c:pt idx="171">
                  <c:v>1665</c:v>
                </c:pt>
                <c:pt idx="172">
                  <c:v>1666</c:v>
                </c:pt>
                <c:pt idx="173">
                  <c:v>1667</c:v>
                </c:pt>
                <c:pt idx="174">
                  <c:v>1668</c:v>
                </c:pt>
                <c:pt idx="175">
                  <c:v>1669</c:v>
                </c:pt>
                <c:pt idx="176">
                  <c:v>1670</c:v>
                </c:pt>
                <c:pt idx="177">
                  <c:v>1671</c:v>
                </c:pt>
                <c:pt idx="178">
                  <c:v>1672</c:v>
                </c:pt>
                <c:pt idx="179">
                  <c:v>1673</c:v>
                </c:pt>
                <c:pt idx="180">
                  <c:v>1674</c:v>
                </c:pt>
                <c:pt idx="181">
                  <c:v>1675</c:v>
                </c:pt>
                <c:pt idx="182">
                  <c:v>1676</c:v>
                </c:pt>
                <c:pt idx="183">
                  <c:v>1677</c:v>
                </c:pt>
                <c:pt idx="184">
                  <c:v>1678</c:v>
                </c:pt>
                <c:pt idx="185">
                  <c:v>1679</c:v>
                </c:pt>
                <c:pt idx="186">
                  <c:v>1680</c:v>
                </c:pt>
                <c:pt idx="187">
                  <c:v>1681</c:v>
                </c:pt>
                <c:pt idx="188">
                  <c:v>1682</c:v>
                </c:pt>
                <c:pt idx="189">
                  <c:v>1683</c:v>
                </c:pt>
                <c:pt idx="190">
                  <c:v>1684</c:v>
                </c:pt>
                <c:pt idx="191">
                  <c:v>1685</c:v>
                </c:pt>
                <c:pt idx="192">
                  <c:v>1686</c:v>
                </c:pt>
                <c:pt idx="193">
                  <c:v>1687</c:v>
                </c:pt>
                <c:pt idx="194">
                  <c:v>1688</c:v>
                </c:pt>
                <c:pt idx="195">
                  <c:v>1689</c:v>
                </c:pt>
                <c:pt idx="196">
                  <c:v>1690</c:v>
                </c:pt>
                <c:pt idx="197">
                  <c:v>1691</c:v>
                </c:pt>
                <c:pt idx="198">
                  <c:v>1692</c:v>
                </c:pt>
                <c:pt idx="199">
                  <c:v>1693</c:v>
                </c:pt>
                <c:pt idx="200">
                  <c:v>1694</c:v>
                </c:pt>
                <c:pt idx="201">
                  <c:v>1695</c:v>
                </c:pt>
                <c:pt idx="202">
                  <c:v>1696</c:v>
                </c:pt>
                <c:pt idx="203">
                  <c:v>1697</c:v>
                </c:pt>
                <c:pt idx="204">
                  <c:v>1698</c:v>
                </c:pt>
                <c:pt idx="205">
                  <c:v>1699</c:v>
                </c:pt>
                <c:pt idx="206">
                  <c:v>1700</c:v>
                </c:pt>
                <c:pt idx="207">
                  <c:v>1701</c:v>
                </c:pt>
                <c:pt idx="208">
                  <c:v>1702</c:v>
                </c:pt>
                <c:pt idx="209">
                  <c:v>1703</c:v>
                </c:pt>
                <c:pt idx="210">
                  <c:v>1704</c:v>
                </c:pt>
                <c:pt idx="211">
                  <c:v>1705</c:v>
                </c:pt>
                <c:pt idx="212">
                  <c:v>1706</c:v>
                </c:pt>
                <c:pt idx="213">
                  <c:v>1707</c:v>
                </c:pt>
                <c:pt idx="214">
                  <c:v>1708</c:v>
                </c:pt>
                <c:pt idx="215">
                  <c:v>1709</c:v>
                </c:pt>
                <c:pt idx="216">
                  <c:v>1710</c:v>
                </c:pt>
                <c:pt idx="217">
                  <c:v>1711</c:v>
                </c:pt>
              </c:numCache>
            </c:numRef>
          </c:xVal>
          <c:yVal>
            <c:numRef>
              <c:f>Graph!$B$1496:$B$1711</c:f>
              <c:numCache>
                <c:formatCode>General</c:formatCode>
                <c:ptCount val="216"/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2-411C-817C-ECCED880C7D8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Graph!$A$1495:$A$1712</c:f>
              <c:numCache>
                <c:formatCode>General</c:formatCode>
                <c:ptCount val="218"/>
                <c:pt idx="0">
                  <c:v>1494</c:v>
                </c:pt>
                <c:pt idx="1">
                  <c:v>1495</c:v>
                </c:pt>
                <c:pt idx="2">
                  <c:v>1496</c:v>
                </c:pt>
                <c:pt idx="3">
                  <c:v>1497</c:v>
                </c:pt>
                <c:pt idx="4">
                  <c:v>1498</c:v>
                </c:pt>
                <c:pt idx="5">
                  <c:v>1499</c:v>
                </c:pt>
                <c:pt idx="6">
                  <c:v>1500</c:v>
                </c:pt>
                <c:pt idx="7">
                  <c:v>1501</c:v>
                </c:pt>
                <c:pt idx="8">
                  <c:v>1502</c:v>
                </c:pt>
                <c:pt idx="9">
                  <c:v>1503</c:v>
                </c:pt>
                <c:pt idx="10">
                  <c:v>1504</c:v>
                </c:pt>
                <c:pt idx="11">
                  <c:v>1505</c:v>
                </c:pt>
                <c:pt idx="12">
                  <c:v>1506</c:v>
                </c:pt>
                <c:pt idx="13">
                  <c:v>1507</c:v>
                </c:pt>
                <c:pt idx="14">
                  <c:v>1508</c:v>
                </c:pt>
                <c:pt idx="15">
                  <c:v>1509</c:v>
                </c:pt>
                <c:pt idx="16">
                  <c:v>1510</c:v>
                </c:pt>
                <c:pt idx="17">
                  <c:v>1511</c:v>
                </c:pt>
                <c:pt idx="18">
                  <c:v>1512</c:v>
                </c:pt>
                <c:pt idx="19">
                  <c:v>1513</c:v>
                </c:pt>
                <c:pt idx="20">
                  <c:v>1514</c:v>
                </c:pt>
                <c:pt idx="21">
                  <c:v>1515</c:v>
                </c:pt>
                <c:pt idx="22">
                  <c:v>1516</c:v>
                </c:pt>
                <c:pt idx="23">
                  <c:v>1517</c:v>
                </c:pt>
                <c:pt idx="24">
                  <c:v>1518</c:v>
                </c:pt>
                <c:pt idx="25">
                  <c:v>1519</c:v>
                </c:pt>
                <c:pt idx="26">
                  <c:v>1520</c:v>
                </c:pt>
                <c:pt idx="27">
                  <c:v>1521</c:v>
                </c:pt>
                <c:pt idx="28">
                  <c:v>1522</c:v>
                </c:pt>
                <c:pt idx="29">
                  <c:v>1523</c:v>
                </c:pt>
                <c:pt idx="30">
                  <c:v>1524</c:v>
                </c:pt>
                <c:pt idx="31">
                  <c:v>1525</c:v>
                </c:pt>
                <c:pt idx="32">
                  <c:v>1526</c:v>
                </c:pt>
                <c:pt idx="33">
                  <c:v>1527</c:v>
                </c:pt>
                <c:pt idx="34">
                  <c:v>1528</c:v>
                </c:pt>
                <c:pt idx="35">
                  <c:v>1529</c:v>
                </c:pt>
                <c:pt idx="36">
                  <c:v>1530</c:v>
                </c:pt>
                <c:pt idx="37">
                  <c:v>1531</c:v>
                </c:pt>
                <c:pt idx="38">
                  <c:v>1532</c:v>
                </c:pt>
                <c:pt idx="39">
                  <c:v>1533</c:v>
                </c:pt>
                <c:pt idx="40">
                  <c:v>1534</c:v>
                </c:pt>
                <c:pt idx="41">
                  <c:v>1535</c:v>
                </c:pt>
                <c:pt idx="42">
                  <c:v>1536</c:v>
                </c:pt>
                <c:pt idx="43">
                  <c:v>1537</c:v>
                </c:pt>
                <c:pt idx="44">
                  <c:v>1538</c:v>
                </c:pt>
                <c:pt idx="45">
                  <c:v>1539</c:v>
                </c:pt>
                <c:pt idx="46">
                  <c:v>1540</c:v>
                </c:pt>
                <c:pt idx="47">
                  <c:v>1541</c:v>
                </c:pt>
                <c:pt idx="48">
                  <c:v>1542</c:v>
                </c:pt>
                <c:pt idx="49">
                  <c:v>1543</c:v>
                </c:pt>
                <c:pt idx="50">
                  <c:v>1544</c:v>
                </c:pt>
                <c:pt idx="51">
                  <c:v>1545</c:v>
                </c:pt>
                <c:pt idx="52">
                  <c:v>1546</c:v>
                </c:pt>
                <c:pt idx="53">
                  <c:v>1547</c:v>
                </c:pt>
                <c:pt idx="54">
                  <c:v>1548</c:v>
                </c:pt>
                <c:pt idx="55">
                  <c:v>1549</c:v>
                </c:pt>
                <c:pt idx="56">
                  <c:v>1550</c:v>
                </c:pt>
                <c:pt idx="57">
                  <c:v>1551</c:v>
                </c:pt>
                <c:pt idx="58">
                  <c:v>1552</c:v>
                </c:pt>
                <c:pt idx="59">
                  <c:v>1553</c:v>
                </c:pt>
                <c:pt idx="60">
                  <c:v>1554</c:v>
                </c:pt>
                <c:pt idx="61">
                  <c:v>1555</c:v>
                </c:pt>
                <c:pt idx="62">
                  <c:v>1556</c:v>
                </c:pt>
                <c:pt idx="63">
                  <c:v>1557</c:v>
                </c:pt>
                <c:pt idx="64">
                  <c:v>1558</c:v>
                </c:pt>
                <c:pt idx="65">
                  <c:v>1559</c:v>
                </c:pt>
                <c:pt idx="66">
                  <c:v>1560</c:v>
                </c:pt>
                <c:pt idx="67">
                  <c:v>1561</c:v>
                </c:pt>
                <c:pt idx="68">
                  <c:v>1562</c:v>
                </c:pt>
                <c:pt idx="69">
                  <c:v>1563</c:v>
                </c:pt>
                <c:pt idx="70">
                  <c:v>1564</c:v>
                </c:pt>
                <c:pt idx="71">
                  <c:v>1565</c:v>
                </c:pt>
                <c:pt idx="72">
                  <c:v>1566</c:v>
                </c:pt>
                <c:pt idx="73">
                  <c:v>1567</c:v>
                </c:pt>
                <c:pt idx="74">
                  <c:v>1568</c:v>
                </c:pt>
                <c:pt idx="75">
                  <c:v>1569</c:v>
                </c:pt>
                <c:pt idx="76">
                  <c:v>1570</c:v>
                </c:pt>
                <c:pt idx="77">
                  <c:v>1571</c:v>
                </c:pt>
                <c:pt idx="78">
                  <c:v>1572</c:v>
                </c:pt>
                <c:pt idx="79">
                  <c:v>1573</c:v>
                </c:pt>
                <c:pt idx="80">
                  <c:v>1574</c:v>
                </c:pt>
                <c:pt idx="81">
                  <c:v>1575</c:v>
                </c:pt>
                <c:pt idx="82">
                  <c:v>1576</c:v>
                </c:pt>
                <c:pt idx="83">
                  <c:v>1577</c:v>
                </c:pt>
                <c:pt idx="84">
                  <c:v>1578</c:v>
                </c:pt>
                <c:pt idx="85">
                  <c:v>1579</c:v>
                </c:pt>
                <c:pt idx="86">
                  <c:v>1580</c:v>
                </c:pt>
                <c:pt idx="87">
                  <c:v>1581</c:v>
                </c:pt>
                <c:pt idx="88">
                  <c:v>1582</c:v>
                </c:pt>
                <c:pt idx="89">
                  <c:v>1583</c:v>
                </c:pt>
                <c:pt idx="90">
                  <c:v>1584</c:v>
                </c:pt>
                <c:pt idx="91">
                  <c:v>1585</c:v>
                </c:pt>
                <c:pt idx="92">
                  <c:v>1586</c:v>
                </c:pt>
                <c:pt idx="93">
                  <c:v>1587</c:v>
                </c:pt>
                <c:pt idx="94">
                  <c:v>1588</c:v>
                </c:pt>
                <c:pt idx="95">
                  <c:v>1589</c:v>
                </c:pt>
                <c:pt idx="96">
                  <c:v>1590</c:v>
                </c:pt>
                <c:pt idx="97">
                  <c:v>1591</c:v>
                </c:pt>
                <c:pt idx="98">
                  <c:v>1592</c:v>
                </c:pt>
                <c:pt idx="99">
                  <c:v>1593</c:v>
                </c:pt>
                <c:pt idx="100">
                  <c:v>1594</c:v>
                </c:pt>
                <c:pt idx="101">
                  <c:v>1595</c:v>
                </c:pt>
                <c:pt idx="102">
                  <c:v>1596</c:v>
                </c:pt>
                <c:pt idx="103">
                  <c:v>1597</c:v>
                </c:pt>
                <c:pt idx="104">
                  <c:v>1598</c:v>
                </c:pt>
                <c:pt idx="105">
                  <c:v>1599</c:v>
                </c:pt>
                <c:pt idx="106">
                  <c:v>1600</c:v>
                </c:pt>
                <c:pt idx="107">
                  <c:v>1601</c:v>
                </c:pt>
                <c:pt idx="108">
                  <c:v>1602</c:v>
                </c:pt>
                <c:pt idx="109">
                  <c:v>1603</c:v>
                </c:pt>
                <c:pt idx="110">
                  <c:v>1604</c:v>
                </c:pt>
                <c:pt idx="111">
                  <c:v>1605</c:v>
                </c:pt>
                <c:pt idx="112">
                  <c:v>1606</c:v>
                </c:pt>
                <c:pt idx="113">
                  <c:v>1607</c:v>
                </c:pt>
                <c:pt idx="114">
                  <c:v>1608</c:v>
                </c:pt>
                <c:pt idx="115">
                  <c:v>1609</c:v>
                </c:pt>
                <c:pt idx="116">
                  <c:v>1610</c:v>
                </c:pt>
                <c:pt idx="117">
                  <c:v>1611</c:v>
                </c:pt>
                <c:pt idx="118">
                  <c:v>1612</c:v>
                </c:pt>
                <c:pt idx="119">
                  <c:v>1613</c:v>
                </c:pt>
                <c:pt idx="120">
                  <c:v>1614</c:v>
                </c:pt>
                <c:pt idx="121">
                  <c:v>1615</c:v>
                </c:pt>
                <c:pt idx="122">
                  <c:v>1616</c:v>
                </c:pt>
                <c:pt idx="123">
                  <c:v>1617</c:v>
                </c:pt>
                <c:pt idx="124">
                  <c:v>1618</c:v>
                </c:pt>
                <c:pt idx="125">
                  <c:v>1619</c:v>
                </c:pt>
                <c:pt idx="126">
                  <c:v>1620</c:v>
                </c:pt>
                <c:pt idx="127">
                  <c:v>1621</c:v>
                </c:pt>
                <c:pt idx="128">
                  <c:v>1622</c:v>
                </c:pt>
                <c:pt idx="129">
                  <c:v>1623</c:v>
                </c:pt>
                <c:pt idx="130">
                  <c:v>1624</c:v>
                </c:pt>
                <c:pt idx="131">
                  <c:v>1625</c:v>
                </c:pt>
                <c:pt idx="132">
                  <c:v>1626</c:v>
                </c:pt>
                <c:pt idx="133">
                  <c:v>1627</c:v>
                </c:pt>
                <c:pt idx="134">
                  <c:v>1628</c:v>
                </c:pt>
                <c:pt idx="135">
                  <c:v>1629</c:v>
                </c:pt>
                <c:pt idx="136">
                  <c:v>1630</c:v>
                </c:pt>
                <c:pt idx="137">
                  <c:v>1631</c:v>
                </c:pt>
                <c:pt idx="138">
                  <c:v>1632</c:v>
                </c:pt>
                <c:pt idx="139">
                  <c:v>1633</c:v>
                </c:pt>
                <c:pt idx="140">
                  <c:v>1634</c:v>
                </c:pt>
                <c:pt idx="141">
                  <c:v>1635</c:v>
                </c:pt>
                <c:pt idx="142">
                  <c:v>1636</c:v>
                </c:pt>
                <c:pt idx="143">
                  <c:v>1637</c:v>
                </c:pt>
                <c:pt idx="144">
                  <c:v>1638</c:v>
                </c:pt>
                <c:pt idx="145">
                  <c:v>1639</c:v>
                </c:pt>
                <c:pt idx="146">
                  <c:v>1640</c:v>
                </c:pt>
                <c:pt idx="147">
                  <c:v>1641</c:v>
                </c:pt>
                <c:pt idx="148">
                  <c:v>1642</c:v>
                </c:pt>
                <c:pt idx="149">
                  <c:v>1643</c:v>
                </c:pt>
                <c:pt idx="150">
                  <c:v>1644</c:v>
                </c:pt>
                <c:pt idx="151">
                  <c:v>1645</c:v>
                </c:pt>
                <c:pt idx="152">
                  <c:v>1646</c:v>
                </c:pt>
                <c:pt idx="153">
                  <c:v>1647</c:v>
                </c:pt>
                <c:pt idx="154">
                  <c:v>1648</c:v>
                </c:pt>
                <c:pt idx="155">
                  <c:v>1649</c:v>
                </c:pt>
                <c:pt idx="156">
                  <c:v>1650</c:v>
                </c:pt>
                <c:pt idx="157">
                  <c:v>1651</c:v>
                </c:pt>
                <c:pt idx="158">
                  <c:v>1652</c:v>
                </c:pt>
                <c:pt idx="159">
                  <c:v>1653</c:v>
                </c:pt>
                <c:pt idx="160">
                  <c:v>1654</c:v>
                </c:pt>
                <c:pt idx="161">
                  <c:v>1655</c:v>
                </c:pt>
                <c:pt idx="162">
                  <c:v>1656</c:v>
                </c:pt>
                <c:pt idx="163">
                  <c:v>1657</c:v>
                </c:pt>
                <c:pt idx="164">
                  <c:v>1658</c:v>
                </c:pt>
                <c:pt idx="165">
                  <c:v>1659</c:v>
                </c:pt>
                <c:pt idx="166">
                  <c:v>1660</c:v>
                </c:pt>
                <c:pt idx="167">
                  <c:v>1661</c:v>
                </c:pt>
                <c:pt idx="168">
                  <c:v>1662</c:v>
                </c:pt>
                <c:pt idx="169">
                  <c:v>1663</c:v>
                </c:pt>
                <c:pt idx="170">
                  <c:v>1664</c:v>
                </c:pt>
                <c:pt idx="171">
                  <c:v>1665</c:v>
                </c:pt>
                <c:pt idx="172">
                  <c:v>1666</c:v>
                </c:pt>
                <c:pt idx="173">
                  <c:v>1667</c:v>
                </c:pt>
                <c:pt idx="174">
                  <c:v>1668</c:v>
                </c:pt>
                <c:pt idx="175">
                  <c:v>1669</c:v>
                </c:pt>
                <c:pt idx="176">
                  <c:v>1670</c:v>
                </c:pt>
                <c:pt idx="177">
                  <c:v>1671</c:v>
                </c:pt>
                <c:pt idx="178">
                  <c:v>1672</c:v>
                </c:pt>
                <c:pt idx="179">
                  <c:v>1673</c:v>
                </c:pt>
                <c:pt idx="180">
                  <c:v>1674</c:v>
                </c:pt>
                <c:pt idx="181">
                  <c:v>1675</c:v>
                </c:pt>
                <c:pt idx="182">
                  <c:v>1676</c:v>
                </c:pt>
                <c:pt idx="183">
                  <c:v>1677</c:v>
                </c:pt>
                <c:pt idx="184">
                  <c:v>1678</c:v>
                </c:pt>
                <c:pt idx="185">
                  <c:v>1679</c:v>
                </c:pt>
                <c:pt idx="186">
                  <c:v>1680</c:v>
                </c:pt>
                <c:pt idx="187">
                  <c:v>1681</c:v>
                </c:pt>
                <c:pt idx="188">
                  <c:v>1682</c:v>
                </c:pt>
                <c:pt idx="189">
                  <c:v>1683</c:v>
                </c:pt>
                <c:pt idx="190">
                  <c:v>1684</c:v>
                </c:pt>
                <c:pt idx="191">
                  <c:v>1685</c:v>
                </c:pt>
                <c:pt idx="192">
                  <c:v>1686</c:v>
                </c:pt>
                <c:pt idx="193">
                  <c:v>1687</c:v>
                </c:pt>
                <c:pt idx="194">
                  <c:v>1688</c:v>
                </c:pt>
                <c:pt idx="195">
                  <c:v>1689</c:v>
                </c:pt>
                <c:pt idx="196">
                  <c:v>1690</c:v>
                </c:pt>
                <c:pt idx="197">
                  <c:v>1691</c:v>
                </c:pt>
                <c:pt idx="198">
                  <c:v>1692</c:v>
                </c:pt>
                <c:pt idx="199">
                  <c:v>1693</c:v>
                </c:pt>
                <c:pt idx="200">
                  <c:v>1694</c:v>
                </c:pt>
                <c:pt idx="201">
                  <c:v>1695</c:v>
                </c:pt>
                <c:pt idx="202">
                  <c:v>1696</c:v>
                </c:pt>
                <c:pt idx="203">
                  <c:v>1697</c:v>
                </c:pt>
                <c:pt idx="204">
                  <c:v>1698</c:v>
                </c:pt>
                <c:pt idx="205">
                  <c:v>1699</c:v>
                </c:pt>
                <c:pt idx="206">
                  <c:v>1700</c:v>
                </c:pt>
                <c:pt idx="207">
                  <c:v>1701</c:v>
                </c:pt>
                <c:pt idx="208">
                  <c:v>1702</c:v>
                </c:pt>
                <c:pt idx="209">
                  <c:v>1703</c:v>
                </c:pt>
                <c:pt idx="210">
                  <c:v>1704</c:v>
                </c:pt>
                <c:pt idx="211">
                  <c:v>1705</c:v>
                </c:pt>
                <c:pt idx="212">
                  <c:v>1706</c:v>
                </c:pt>
                <c:pt idx="213">
                  <c:v>1707</c:v>
                </c:pt>
                <c:pt idx="214">
                  <c:v>1708</c:v>
                </c:pt>
                <c:pt idx="215">
                  <c:v>1709</c:v>
                </c:pt>
                <c:pt idx="216">
                  <c:v>1710</c:v>
                </c:pt>
                <c:pt idx="217">
                  <c:v>1711</c:v>
                </c:pt>
              </c:numCache>
            </c:numRef>
          </c:xVal>
          <c:yVal>
            <c:numRef>
              <c:f>Graph!$C$1496:$C$1711</c:f>
              <c:numCache>
                <c:formatCode>General</c:formatCode>
                <c:ptCount val="2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2-411C-817C-ECCED880C7D8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Graph!$A$1495:$A$1712</c:f>
              <c:numCache>
                <c:formatCode>General</c:formatCode>
                <c:ptCount val="218"/>
                <c:pt idx="0">
                  <c:v>1494</c:v>
                </c:pt>
                <c:pt idx="1">
                  <c:v>1495</c:v>
                </c:pt>
                <c:pt idx="2">
                  <c:v>1496</c:v>
                </c:pt>
                <c:pt idx="3">
                  <c:v>1497</c:v>
                </c:pt>
                <c:pt idx="4">
                  <c:v>1498</c:v>
                </c:pt>
                <c:pt idx="5">
                  <c:v>1499</c:v>
                </c:pt>
                <c:pt idx="6">
                  <c:v>1500</c:v>
                </c:pt>
                <c:pt idx="7">
                  <c:v>1501</c:v>
                </c:pt>
                <c:pt idx="8">
                  <c:v>1502</c:v>
                </c:pt>
                <c:pt idx="9">
                  <c:v>1503</c:v>
                </c:pt>
                <c:pt idx="10">
                  <c:v>1504</c:v>
                </c:pt>
                <c:pt idx="11">
                  <c:v>1505</c:v>
                </c:pt>
                <c:pt idx="12">
                  <c:v>1506</c:v>
                </c:pt>
                <c:pt idx="13">
                  <c:v>1507</c:v>
                </c:pt>
                <c:pt idx="14">
                  <c:v>1508</c:v>
                </c:pt>
                <c:pt idx="15">
                  <c:v>1509</c:v>
                </c:pt>
                <c:pt idx="16">
                  <c:v>1510</c:v>
                </c:pt>
                <c:pt idx="17">
                  <c:v>1511</c:v>
                </c:pt>
                <c:pt idx="18">
                  <c:v>1512</c:v>
                </c:pt>
                <c:pt idx="19">
                  <c:v>1513</c:v>
                </c:pt>
                <c:pt idx="20">
                  <c:v>1514</c:v>
                </c:pt>
                <c:pt idx="21">
                  <c:v>1515</c:v>
                </c:pt>
                <c:pt idx="22">
                  <c:v>1516</c:v>
                </c:pt>
                <c:pt idx="23">
                  <c:v>1517</c:v>
                </c:pt>
                <c:pt idx="24">
                  <c:v>1518</c:v>
                </c:pt>
                <c:pt idx="25">
                  <c:v>1519</c:v>
                </c:pt>
                <c:pt idx="26">
                  <c:v>1520</c:v>
                </c:pt>
                <c:pt idx="27">
                  <c:v>1521</c:v>
                </c:pt>
                <c:pt idx="28">
                  <c:v>1522</c:v>
                </c:pt>
                <c:pt idx="29">
                  <c:v>1523</c:v>
                </c:pt>
                <c:pt idx="30">
                  <c:v>1524</c:v>
                </c:pt>
                <c:pt idx="31">
                  <c:v>1525</c:v>
                </c:pt>
                <c:pt idx="32">
                  <c:v>1526</c:v>
                </c:pt>
                <c:pt idx="33">
                  <c:v>1527</c:v>
                </c:pt>
                <c:pt idx="34">
                  <c:v>1528</c:v>
                </c:pt>
                <c:pt idx="35">
                  <c:v>1529</c:v>
                </c:pt>
                <c:pt idx="36">
                  <c:v>1530</c:v>
                </c:pt>
                <c:pt idx="37">
                  <c:v>1531</c:v>
                </c:pt>
                <c:pt idx="38">
                  <c:v>1532</c:v>
                </c:pt>
                <c:pt idx="39">
                  <c:v>1533</c:v>
                </c:pt>
                <c:pt idx="40">
                  <c:v>1534</c:v>
                </c:pt>
                <c:pt idx="41">
                  <c:v>1535</c:v>
                </c:pt>
                <c:pt idx="42">
                  <c:v>1536</c:v>
                </c:pt>
                <c:pt idx="43">
                  <c:v>1537</c:v>
                </c:pt>
                <c:pt idx="44">
                  <c:v>1538</c:v>
                </c:pt>
                <c:pt idx="45">
                  <c:v>1539</c:v>
                </c:pt>
                <c:pt idx="46">
                  <c:v>1540</c:v>
                </c:pt>
                <c:pt idx="47">
                  <c:v>1541</c:v>
                </c:pt>
                <c:pt idx="48">
                  <c:v>1542</c:v>
                </c:pt>
                <c:pt idx="49">
                  <c:v>1543</c:v>
                </c:pt>
                <c:pt idx="50">
                  <c:v>1544</c:v>
                </c:pt>
                <c:pt idx="51">
                  <c:v>1545</c:v>
                </c:pt>
                <c:pt idx="52">
                  <c:v>1546</c:v>
                </c:pt>
                <c:pt idx="53">
                  <c:v>1547</c:v>
                </c:pt>
                <c:pt idx="54">
                  <c:v>1548</c:v>
                </c:pt>
                <c:pt idx="55">
                  <c:v>1549</c:v>
                </c:pt>
                <c:pt idx="56">
                  <c:v>1550</c:v>
                </c:pt>
                <c:pt idx="57">
                  <c:v>1551</c:v>
                </c:pt>
                <c:pt idx="58">
                  <c:v>1552</c:v>
                </c:pt>
                <c:pt idx="59">
                  <c:v>1553</c:v>
                </c:pt>
                <c:pt idx="60">
                  <c:v>1554</c:v>
                </c:pt>
                <c:pt idx="61">
                  <c:v>1555</c:v>
                </c:pt>
                <c:pt idx="62">
                  <c:v>1556</c:v>
                </c:pt>
                <c:pt idx="63">
                  <c:v>1557</c:v>
                </c:pt>
                <c:pt idx="64">
                  <c:v>1558</c:v>
                </c:pt>
                <c:pt idx="65">
                  <c:v>1559</c:v>
                </c:pt>
                <c:pt idx="66">
                  <c:v>1560</c:v>
                </c:pt>
                <c:pt idx="67">
                  <c:v>1561</c:v>
                </c:pt>
                <c:pt idx="68">
                  <c:v>1562</c:v>
                </c:pt>
                <c:pt idx="69">
                  <c:v>1563</c:v>
                </c:pt>
                <c:pt idx="70">
                  <c:v>1564</c:v>
                </c:pt>
                <c:pt idx="71">
                  <c:v>1565</c:v>
                </c:pt>
                <c:pt idx="72">
                  <c:v>1566</c:v>
                </c:pt>
                <c:pt idx="73">
                  <c:v>1567</c:v>
                </c:pt>
                <c:pt idx="74">
                  <c:v>1568</c:v>
                </c:pt>
                <c:pt idx="75">
                  <c:v>1569</c:v>
                </c:pt>
                <c:pt idx="76">
                  <c:v>1570</c:v>
                </c:pt>
                <c:pt idx="77">
                  <c:v>1571</c:v>
                </c:pt>
                <c:pt idx="78">
                  <c:v>1572</c:v>
                </c:pt>
                <c:pt idx="79">
                  <c:v>1573</c:v>
                </c:pt>
                <c:pt idx="80">
                  <c:v>1574</c:v>
                </c:pt>
                <c:pt idx="81">
                  <c:v>1575</c:v>
                </c:pt>
                <c:pt idx="82">
                  <c:v>1576</c:v>
                </c:pt>
                <c:pt idx="83">
                  <c:v>1577</c:v>
                </c:pt>
                <c:pt idx="84">
                  <c:v>1578</c:v>
                </c:pt>
                <c:pt idx="85">
                  <c:v>1579</c:v>
                </c:pt>
                <c:pt idx="86">
                  <c:v>1580</c:v>
                </c:pt>
                <c:pt idx="87">
                  <c:v>1581</c:v>
                </c:pt>
                <c:pt idx="88">
                  <c:v>1582</c:v>
                </c:pt>
                <c:pt idx="89">
                  <c:v>1583</c:v>
                </c:pt>
                <c:pt idx="90">
                  <c:v>1584</c:v>
                </c:pt>
                <c:pt idx="91">
                  <c:v>1585</c:v>
                </c:pt>
                <c:pt idx="92">
                  <c:v>1586</c:v>
                </c:pt>
                <c:pt idx="93">
                  <c:v>1587</c:v>
                </c:pt>
                <c:pt idx="94">
                  <c:v>1588</c:v>
                </c:pt>
                <c:pt idx="95">
                  <c:v>1589</c:v>
                </c:pt>
                <c:pt idx="96">
                  <c:v>1590</c:v>
                </c:pt>
                <c:pt idx="97">
                  <c:v>1591</c:v>
                </c:pt>
                <c:pt idx="98">
                  <c:v>1592</c:v>
                </c:pt>
                <c:pt idx="99">
                  <c:v>1593</c:v>
                </c:pt>
                <c:pt idx="100">
                  <c:v>1594</c:v>
                </c:pt>
                <c:pt idx="101">
                  <c:v>1595</c:v>
                </c:pt>
                <c:pt idx="102">
                  <c:v>1596</c:v>
                </c:pt>
                <c:pt idx="103">
                  <c:v>1597</c:v>
                </c:pt>
                <c:pt idx="104">
                  <c:v>1598</c:v>
                </c:pt>
                <c:pt idx="105">
                  <c:v>1599</c:v>
                </c:pt>
                <c:pt idx="106">
                  <c:v>1600</c:v>
                </c:pt>
                <c:pt idx="107">
                  <c:v>1601</c:v>
                </c:pt>
                <c:pt idx="108">
                  <c:v>1602</c:v>
                </c:pt>
                <c:pt idx="109">
                  <c:v>1603</c:v>
                </c:pt>
                <c:pt idx="110">
                  <c:v>1604</c:v>
                </c:pt>
                <c:pt idx="111">
                  <c:v>1605</c:v>
                </c:pt>
                <c:pt idx="112">
                  <c:v>1606</c:v>
                </c:pt>
                <c:pt idx="113">
                  <c:v>1607</c:v>
                </c:pt>
                <c:pt idx="114">
                  <c:v>1608</c:v>
                </c:pt>
                <c:pt idx="115">
                  <c:v>1609</c:v>
                </c:pt>
                <c:pt idx="116">
                  <c:v>1610</c:v>
                </c:pt>
                <c:pt idx="117">
                  <c:v>1611</c:v>
                </c:pt>
                <c:pt idx="118">
                  <c:v>1612</c:v>
                </c:pt>
                <c:pt idx="119">
                  <c:v>1613</c:v>
                </c:pt>
                <c:pt idx="120">
                  <c:v>1614</c:v>
                </c:pt>
                <c:pt idx="121">
                  <c:v>1615</c:v>
                </c:pt>
                <c:pt idx="122">
                  <c:v>1616</c:v>
                </c:pt>
                <c:pt idx="123">
                  <c:v>1617</c:v>
                </c:pt>
                <c:pt idx="124">
                  <c:v>1618</c:v>
                </c:pt>
                <c:pt idx="125">
                  <c:v>1619</c:v>
                </c:pt>
                <c:pt idx="126">
                  <c:v>1620</c:v>
                </c:pt>
                <c:pt idx="127">
                  <c:v>1621</c:v>
                </c:pt>
                <c:pt idx="128">
                  <c:v>1622</c:v>
                </c:pt>
                <c:pt idx="129">
                  <c:v>1623</c:v>
                </c:pt>
                <c:pt idx="130">
                  <c:v>1624</c:v>
                </c:pt>
                <c:pt idx="131">
                  <c:v>1625</c:v>
                </c:pt>
                <c:pt idx="132">
                  <c:v>1626</c:v>
                </c:pt>
                <c:pt idx="133">
                  <c:v>1627</c:v>
                </c:pt>
                <c:pt idx="134">
                  <c:v>1628</c:v>
                </c:pt>
                <c:pt idx="135">
                  <c:v>1629</c:v>
                </c:pt>
                <c:pt idx="136">
                  <c:v>1630</c:v>
                </c:pt>
                <c:pt idx="137">
                  <c:v>1631</c:v>
                </c:pt>
                <c:pt idx="138">
                  <c:v>1632</c:v>
                </c:pt>
                <c:pt idx="139">
                  <c:v>1633</c:v>
                </c:pt>
                <c:pt idx="140">
                  <c:v>1634</c:v>
                </c:pt>
                <c:pt idx="141">
                  <c:v>1635</c:v>
                </c:pt>
                <c:pt idx="142">
                  <c:v>1636</c:v>
                </c:pt>
                <c:pt idx="143">
                  <c:v>1637</c:v>
                </c:pt>
                <c:pt idx="144">
                  <c:v>1638</c:v>
                </c:pt>
                <c:pt idx="145">
                  <c:v>1639</c:v>
                </c:pt>
                <c:pt idx="146">
                  <c:v>1640</c:v>
                </c:pt>
                <c:pt idx="147">
                  <c:v>1641</c:v>
                </c:pt>
                <c:pt idx="148">
                  <c:v>1642</c:v>
                </c:pt>
                <c:pt idx="149">
                  <c:v>1643</c:v>
                </c:pt>
                <c:pt idx="150">
                  <c:v>1644</c:v>
                </c:pt>
                <c:pt idx="151">
                  <c:v>1645</c:v>
                </c:pt>
                <c:pt idx="152">
                  <c:v>1646</c:v>
                </c:pt>
                <c:pt idx="153">
                  <c:v>1647</c:v>
                </c:pt>
                <c:pt idx="154">
                  <c:v>1648</c:v>
                </c:pt>
                <c:pt idx="155">
                  <c:v>1649</c:v>
                </c:pt>
                <c:pt idx="156">
                  <c:v>1650</c:v>
                </c:pt>
                <c:pt idx="157">
                  <c:v>1651</c:v>
                </c:pt>
                <c:pt idx="158">
                  <c:v>1652</c:v>
                </c:pt>
                <c:pt idx="159">
                  <c:v>1653</c:v>
                </c:pt>
                <c:pt idx="160">
                  <c:v>1654</c:v>
                </c:pt>
                <c:pt idx="161">
                  <c:v>1655</c:v>
                </c:pt>
                <c:pt idx="162">
                  <c:v>1656</c:v>
                </c:pt>
                <c:pt idx="163">
                  <c:v>1657</c:v>
                </c:pt>
                <c:pt idx="164">
                  <c:v>1658</c:v>
                </c:pt>
                <c:pt idx="165">
                  <c:v>1659</c:v>
                </c:pt>
                <c:pt idx="166">
                  <c:v>1660</c:v>
                </c:pt>
                <c:pt idx="167">
                  <c:v>1661</c:v>
                </c:pt>
                <c:pt idx="168">
                  <c:v>1662</c:v>
                </c:pt>
                <c:pt idx="169">
                  <c:v>1663</c:v>
                </c:pt>
                <c:pt idx="170">
                  <c:v>1664</c:v>
                </c:pt>
                <c:pt idx="171">
                  <c:v>1665</c:v>
                </c:pt>
                <c:pt idx="172">
                  <c:v>1666</c:v>
                </c:pt>
                <c:pt idx="173">
                  <c:v>1667</c:v>
                </c:pt>
                <c:pt idx="174">
                  <c:v>1668</c:v>
                </c:pt>
                <c:pt idx="175">
                  <c:v>1669</c:v>
                </c:pt>
                <c:pt idx="176">
                  <c:v>1670</c:v>
                </c:pt>
                <c:pt idx="177">
                  <c:v>1671</c:v>
                </c:pt>
                <c:pt idx="178">
                  <c:v>1672</c:v>
                </c:pt>
                <c:pt idx="179">
                  <c:v>1673</c:v>
                </c:pt>
                <c:pt idx="180">
                  <c:v>1674</c:v>
                </c:pt>
                <c:pt idx="181">
                  <c:v>1675</c:v>
                </c:pt>
                <c:pt idx="182">
                  <c:v>1676</c:v>
                </c:pt>
                <c:pt idx="183">
                  <c:v>1677</c:v>
                </c:pt>
                <c:pt idx="184">
                  <c:v>1678</c:v>
                </c:pt>
                <c:pt idx="185">
                  <c:v>1679</c:v>
                </c:pt>
                <c:pt idx="186">
                  <c:v>1680</c:v>
                </c:pt>
                <c:pt idx="187">
                  <c:v>1681</c:v>
                </c:pt>
                <c:pt idx="188">
                  <c:v>1682</c:v>
                </c:pt>
                <c:pt idx="189">
                  <c:v>1683</c:v>
                </c:pt>
                <c:pt idx="190">
                  <c:v>1684</c:v>
                </c:pt>
                <c:pt idx="191">
                  <c:v>1685</c:v>
                </c:pt>
                <c:pt idx="192">
                  <c:v>1686</c:v>
                </c:pt>
                <c:pt idx="193">
                  <c:v>1687</c:v>
                </c:pt>
                <c:pt idx="194">
                  <c:v>1688</c:v>
                </c:pt>
                <c:pt idx="195">
                  <c:v>1689</c:v>
                </c:pt>
                <c:pt idx="196">
                  <c:v>1690</c:v>
                </c:pt>
                <c:pt idx="197">
                  <c:v>1691</c:v>
                </c:pt>
                <c:pt idx="198">
                  <c:v>1692</c:v>
                </c:pt>
                <c:pt idx="199">
                  <c:v>1693</c:v>
                </c:pt>
                <c:pt idx="200">
                  <c:v>1694</c:v>
                </c:pt>
                <c:pt idx="201">
                  <c:v>1695</c:v>
                </c:pt>
                <c:pt idx="202">
                  <c:v>1696</c:v>
                </c:pt>
                <c:pt idx="203">
                  <c:v>1697</c:v>
                </c:pt>
                <c:pt idx="204">
                  <c:v>1698</c:v>
                </c:pt>
                <c:pt idx="205">
                  <c:v>1699</c:v>
                </c:pt>
                <c:pt idx="206">
                  <c:v>1700</c:v>
                </c:pt>
                <c:pt idx="207">
                  <c:v>1701</c:v>
                </c:pt>
                <c:pt idx="208">
                  <c:v>1702</c:v>
                </c:pt>
                <c:pt idx="209">
                  <c:v>1703</c:v>
                </c:pt>
                <c:pt idx="210">
                  <c:v>1704</c:v>
                </c:pt>
                <c:pt idx="211">
                  <c:v>1705</c:v>
                </c:pt>
                <c:pt idx="212">
                  <c:v>1706</c:v>
                </c:pt>
                <c:pt idx="213">
                  <c:v>1707</c:v>
                </c:pt>
                <c:pt idx="214">
                  <c:v>1708</c:v>
                </c:pt>
                <c:pt idx="215">
                  <c:v>1709</c:v>
                </c:pt>
                <c:pt idx="216">
                  <c:v>1710</c:v>
                </c:pt>
                <c:pt idx="217">
                  <c:v>1711</c:v>
                </c:pt>
              </c:numCache>
            </c:numRef>
          </c:xVal>
          <c:yVal>
            <c:numRef>
              <c:f>Graph!$E$1496:$E$1711</c:f>
              <c:numCache>
                <c:formatCode>General</c:formatCode>
                <c:ptCount val="216"/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F2-411C-817C-ECCED880C7D8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Graph!$A$1495:$A$1712</c:f>
              <c:numCache>
                <c:formatCode>General</c:formatCode>
                <c:ptCount val="218"/>
                <c:pt idx="0">
                  <c:v>1494</c:v>
                </c:pt>
                <c:pt idx="1">
                  <c:v>1495</c:v>
                </c:pt>
                <c:pt idx="2">
                  <c:v>1496</c:v>
                </c:pt>
                <c:pt idx="3">
                  <c:v>1497</c:v>
                </c:pt>
                <c:pt idx="4">
                  <c:v>1498</c:v>
                </c:pt>
                <c:pt idx="5">
                  <c:v>1499</c:v>
                </c:pt>
                <c:pt idx="6">
                  <c:v>1500</c:v>
                </c:pt>
                <c:pt idx="7">
                  <c:v>1501</c:v>
                </c:pt>
                <c:pt idx="8">
                  <c:v>1502</c:v>
                </c:pt>
                <c:pt idx="9">
                  <c:v>1503</c:v>
                </c:pt>
                <c:pt idx="10">
                  <c:v>1504</c:v>
                </c:pt>
                <c:pt idx="11">
                  <c:v>1505</c:v>
                </c:pt>
                <c:pt idx="12">
                  <c:v>1506</c:v>
                </c:pt>
                <c:pt idx="13">
                  <c:v>1507</c:v>
                </c:pt>
                <c:pt idx="14">
                  <c:v>1508</c:v>
                </c:pt>
                <c:pt idx="15">
                  <c:v>1509</c:v>
                </c:pt>
                <c:pt idx="16">
                  <c:v>1510</c:v>
                </c:pt>
                <c:pt idx="17">
                  <c:v>1511</c:v>
                </c:pt>
                <c:pt idx="18">
                  <c:v>1512</c:v>
                </c:pt>
                <c:pt idx="19">
                  <c:v>1513</c:v>
                </c:pt>
                <c:pt idx="20">
                  <c:v>1514</c:v>
                </c:pt>
                <c:pt idx="21">
                  <c:v>1515</c:v>
                </c:pt>
                <c:pt idx="22">
                  <c:v>1516</c:v>
                </c:pt>
                <c:pt idx="23">
                  <c:v>1517</c:v>
                </c:pt>
                <c:pt idx="24">
                  <c:v>1518</c:v>
                </c:pt>
                <c:pt idx="25">
                  <c:v>1519</c:v>
                </c:pt>
                <c:pt idx="26">
                  <c:v>1520</c:v>
                </c:pt>
                <c:pt idx="27">
                  <c:v>1521</c:v>
                </c:pt>
                <c:pt idx="28">
                  <c:v>1522</c:v>
                </c:pt>
                <c:pt idx="29">
                  <c:v>1523</c:v>
                </c:pt>
                <c:pt idx="30">
                  <c:v>1524</c:v>
                </c:pt>
                <c:pt idx="31">
                  <c:v>1525</c:v>
                </c:pt>
                <c:pt idx="32">
                  <c:v>1526</c:v>
                </c:pt>
                <c:pt idx="33">
                  <c:v>1527</c:v>
                </c:pt>
                <c:pt idx="34">
                  <c:v>1528</c:v>
                </c:pt>
                <c:pt idx="35">
                  <c:v>1529</c:v>
                </c:pt>
                <c:pt idx="36">
                  <c:v>1530</c:v>
                </c:pt>
                <c:pt idx="37">
                  <c:v>1531</c:v>
                </c:pt>
                <c:pt idx="38">
                  <c:v>1532</c:v>
                </c:pt>
                <c:pt idx="39">
                  <c:v>1533</c:v>
                </c:pt>
                <c:pt idx="40">
                  <c:v>1534</c:v>
                </c:pt>
                <c:pt idx="41">
                  <c:v>1535</c:v>
                </c:pt>
                <c:pt idx="42">
                  <c:v>1536</c:v>
                </c:pt>
                <c:pt idx="43">
                  <c:v>1537</c:v>
                </c:pt>
                <c:pt idx="44">
                  <c:v>1538</c:v>
                </c:pt>
                <c:pt idx="45">
                  <c:v>1539</c:v>
                </c:pt>
                <c:pt idx="46">
                  <c:v>1540</c:v>
                </c:pt>
                <c:pt idx="47">
                  <c:v>1541</c:v>
                </c:pt>
                <c:pt idx="48">
                  <c:v>1542</c:v>
                </c:pt>
                <c:pt idx="49">
                  <c:v>1543</c:v>
                </c:pt>
                <c:pt idx="50">
                  <c:v>1544</c:v>
                </c:pt>
                <c:pt idx="51">
                  <c:v>1545</c:v>
                </c:pt>
                <c:pt idx="52">
                  <c:v>1546</c:v>
                </c:pt>
                <c:pt idx="53">
                  <c:v>1547</c:v>
                </c:pt>
                <c:pt idx="54">
                  <c:v>1548</c:v>
                </c:pt>
                <c:pt idx="55">
                  <c:v>1549</c:v>
                </c:pt>
                <c:pt idx="56">
                  <c:v>1550</c:v>
                </c:pt>
                <c:pt idx="57">
                  <c:v>1551</c:v>
                </c:pt>
                <c:pt idx="58">
                  <c:v>1552</c:v>
                </c:pt>
                <c:pt idx="59">
                  <c:v>1553</c:v>
                </c:pt>
                <c:pt idx="60">
                  <c:v>1554</c:v>
                </c:pt>
                <c:pt idx="61">
                  <c:v>1555</c:v>
                </c:pt>
                <c:pt idx="62">
                  <c:v>1556</c:v>
                </c:pt>
                <c:pt idx="63">
                  <c:v>1557</c:v>
                </c:pt>
                <c:pt idx="64">
                  <c:v>1558</c:v>
                </c:pt>
                <c:pt idx="65">
                  <c:v>1559</c:v>
                </c:pt>
                <c:pt idx="66">
                  <c:v>1560</c:v>
                </c:pt>
                <c:pt idx="67">
                  <c:v>1561</c:v>
                </c:pt>
                <c:pt idx="68">
                  <c:v>1562</c:v>
                </c:pt>
                <c:pt idx="69">
                  <c:v>1563</c:v>
                </c:pt>
                <c:pt idx="70">
                  <c:v>1564</c:v>
                </c:pt>
                <c:pt idx="71">
                  <c:v>1565</c:v>
                </c:pt>
                <c:pt idx="72">
                  <c:v>1566</c:v>
                </c:pt>
                <c:pt idx="73">
                  <c:v>1567</c:v>
                </c:pt>
                <c:pt idx="74">
                  <c:v>1568</c:v>
                </c:pt>
                <c:pt idx="75">
                  <c:v>1569</c:v>
                </c:pt>
                <c:pt idx="76">
                  <c:v>1570</c:v>
                </c:pt>
                <c:pt idx="77">
                  <c:v>1571</c:v>
                </c:pt>
                <c:pt idx="78">
                  <c:v>1572</c:v>
                </c:pt>
                <c:pt idx="79">
                  <c:v>1573</c:v>
                </c:pt>
                <c:pt idx="80">
                  <c:v>1574</c:v>
                </c:pt>
                <c:pt idx="81">
                  <c:v>1575</c:v>
                </c:pt>
                <c:pt idx="82">
                  <c:v>1576</c:v>
                </c:pt>
                <c:pt idx="83">
                  <c:v>1577</c:v>
                </c:pt>
                <c:pt idx="84">
                  <c:v>1578</c:v>
                </c:pt>
                <c:pt idx="85">
                  <c:v>1579</c:v>
                </c:pt>
                <c:pt idx="86">
                  <c:v>1580</c:v>
                </c:pt>
                <c:pt idx="87">
                  <c:v>1581</c:v>
                </c:pt>
                <c:pt idx="88">
                  <c:v>1582</c:v>
                </c:pt>
                <c:pt idx="89">
                  <c:v>1583</c:v>
                </c:pt>
                <c:pt idx="90">
                  <c:v>1584</c:v>
                </c:pt>
                <c:pt idx="91">
                  <c:v>1585</c:v>
                </c:pt>
                <c:pt idx="92">
                  <c:v>1586</c:v>
                </c:pt>
                <c:pt idx="93">
                  <c:v>1587</c:v>
                </c:pt>
                <c:pt idx="94">
                  <c:v>1588</c:v>
                </c:pt>
                <c:pt idx="95">
                  <c:v>1589</c:v>
                </c:pt>
                <c:pt idx="96">
                  <c:v>1590</c:v>
                </c:pt>
                <c:pt idx="97">
                  <c:v>1591</c:v>
                </c:pt>
                <c:pt idx="98">
                  <c:v>1592</c:v>
                </c:pt>
                <c:pt idx="99">
                  <c:v>1593</c:v>
                </c:pt>
                <c:pt idx="100">
                  <c:v>1594</c:v>
                </c:pt>
                <c:pt idx="101">
                  <c:v>1595</c:v>
                </c:pt>
                <c:pt idx="102">
                  <c:v>1596</c:v>
                </c:pt>
                <c:pt idx="103">
                  <c:v>1597</c:v>
                </c:pt>
                <c:pt idx="104">
                  <c:v>1598</c:v>
                </c:pt>
                <c:pt idx="105">
                  <c:v>1599</c:v>
                </c:pt>
                <c:pt idx="106">
                  <c:v>1600</c:v>
                </c:pt>
                <c:pt idx="107">
                  <c:v>1601</c:v>
                </c:pt>
                <c:pt idx="108">
                  <c:v>1602</c:v>
                </c:pt>
                <c:pt idx="109">
                  <c:v>1603</c:v>
                </c:pt>
                <c:pt idx="110">
                  <c:v>1604</c:v>
                </c:pt>
                <c:pt idx="111">
                  <c:v>1605</c:v>
                </c:pt>
                <c:pt idx="112">
                  <c:v>1606</c:v>
                </c:pt>
                <c:pt idx="113">
                  <c:v>1607</c:v>
                </c:pt>
                <c:pt idx="114">
                  <c:v>1608</c:v>
                </c:pt>
                <c:pt idx="115">
                  <c:v>1609</c:v>
                </c:pt>
                <c:pt idx="116">
                  <c:v>1610</c:v>
                </c:pt>
                <c:pt idx="117">
                  <c:v>1611</c:v>
                </c:pt>
                <c:pt idx="118">
                  <c:v>1612</c:v>
                </c:pt>
                <c:pt idx="119">
                  <c:v>1613</c:v>
                </c:pt>
                <c:pt idx="120">
                  <c:v>1614</c:v>
                </c:pt>
                <c:pt idx="121">
                  <c:v>1615</c:v>
                </c:pt>
                <c:pt idx="122">
                  <c:v>1616</c:v>
                </c:pt>
                <c:pt idx="123">
                  <c:v>1617</c:v>
                </c:pt>
                <c:pt idx="124">
                  <c:v>1618</c:v>
                </c:pt>
                <c:pt idx="125">
                  <c:v>1619</c:v>
                </c:pt>
                <c:pt idx="126">
                  <c:v>1620</c:v>
                </c:pt>
                <c:pt idx="127">
                  <c:v>1621</c:v>
                </c:pt>
                <c:pt idx="128">
                  <c:v>1622</c:v>
                </c:pt>
                <c:pt idx="129">
                  <c:v>1623</c:v>
                </c:pt>
                <c:pt idx="130">
                  <c:v>1624</c:v>
                </c:pt>
                <c:pt idx="131">
                  <c:v>1625</c:v>
                </c:pt>
                <c:pt idx="132">
                  <c:v>1626</c:v>
                </c:pt>
                <c:pt idx="133">
                  <c:v>1627</c:v>
                </c:pt>
                <c:pt idx="134">
                  <c:v>1628</c:v>
                </c:pt>
                <c:pt idx="135">
                  <c:v>1629</c:v>
                </c:pt>
                <c:pt idx="136">
                  <c:v>1630</c:v>
                </c:pt>
                <c:pt idx="137">
                  <c:v>1631</c:v>
                </c:pt>
                <c:pt idx="138">
                  <c:v>1632</c:v>
                </c:pt>
                <c:pt idx="139">
                  <c:v>1633</c:v>
                </c:pt>
                <c:pt idx="140">
                  <c:v>1634</c:v>
                </c:pt>
                <c:pt idx="141">
                  <c:v>1635</c:v>
                </c:pt>
                <c:pt idx="142">
                  <c:v>1636</c:v>
                </c:pt>
                <c:pt idx="143">
                  <c:v>1637</c:v>
                </c:pt>
                <c:pt idx="144">
                  <c:v>1638</c:v>
                </c:pt>
                <c:pt idx="145">
                  <c:v>1639</c:v>
                </c:pt>
                <c:pt idx="146">
                  <c:v>1640</c:v>
                </c:pt>
                <c:pt idx="147">
                  <c:v>1641</c:v>
                </c:pt>
                <c:pt idx="148">
                  <c:v>1642</c:v>
                </c:pt>
                <c:pt idx="149">
                  <c:v>1643</c:v>
                </c:pt>
                <c:pt idx="150">
                  <c:v>1644</c:v>
                </c:pt>
                <c:pt idx="151">
                  <c:v>1645</c:v>
                </c:pt>
                <c:pt idx="152">
                  <c:v>1646</c:v>
                </c:pt>
                <c:pt idx="153">
                  <c:v>1647</c:v>
                </c:pt>
                <c:pt idx="154">
                  <c:v>1648</c:v>
                </c:pt>
                <c:pt idx="155">
                  <c:v>1649</c:v>
                </c:pt>
                <c:pt idx="156">
                  <c:v>1650</c:v>
                </c:pt>
                <c:pt idx="157">
                  <c:v>1651</c:v>
                </c:pt>
                <c:pt idx="158">
                  <c:v>1652</c:v>
                </c:pt>
                <c:pt idx="159">
                  <c:v>1653</c:v>
                </c:pt>
                <c:pt idx="160">
                  <c:v>1654</c:v>
                </c:pt>
                <c:pt idx="161">
                  <c:v>1655</c:v>
                </c:pt>
                <c:pt idx="162">
                  <c:v>1656</c:v>
                </c:pt>
                <c:pt idx="163">
                  <c:v>1657</c:v>
                </c:pt>
                <c:pt idx="164">
                  <c:v>1658</c:v>
                </c:pt>
                <c:pt idx="165">
                  <c:v>1659</c:v>
                </c:pt>
                <c:pt idx="166">
                  <c:v>1660</c:v>
                </c:pt>
                <c:pt idx="167">
                  <c:v>1661</c:v>
                </c:pt>
                <c:pt idx="168">
                  <c:v>1662</c:v>
                </c:pt>
                <c:pt idx="169">
                  <c:v>1663</c:v>
                </c:pt>
                <c:pt idx="170">
                  <c:v>1664</c:v>
                </c:pt>
                <c:pt idx="171">
                  <c:v>1665</c:v>
                </c:pt>
                <c:pt idx="172">
                  <c:v>1666</c:v>
                </c:pt>
                <c:pt idx="173">
                  <c:v>1667</c:v>
                </c:pt>
                <c:pt idx="174">
                  <c:v>1668</c:v>
                </c:pt>
                <c:pt idx="175">
                  <c:v>1669</c:v>
                </c:pt>
                <c:pt idx="176">
                  <c:v>1670</c:v>
                </c:pt>
                <c:pt idx="177">
                  <c:v>1671</c:v>
                </c:pt>
                <c:pt idx="178">
                  <c:v>1672</c:v>
                </c:pt>
                <c:pt idx="179">
                  <c:v>1673</c:v>
                </c:pt>
                <c:pt idx="180">
                  <c:v>1674</c:v>
                </c:pt>
                <c:pt idx="181">
                  <c:v>1675</c:v>
                </c:pt>
                <c:pt idx="182">
                  <c:v>1676</c:v>
                </c:pt>
                <c:pt idx="183">
                  <c:v>1677</c:v>
                </c:pt>
                <c:pt idx="184">
                  <c:v>1678</c:v>
                </c:pt>
                <c:pt idx="185">
                  <c:v>1679</c:v>
                </c:pt>
                <c:pt idx="186">
                  <c:v>1680</c:v>
                </c:pt>
                <c:pt idx="187">
                  <c:v>1681</c:v>
                </c:pt>
                <c:pt idx="188">
                  <c:v>1682</c:v>
                </c:pt>
                <c:pt idx="189">
                  <c:v>1683</c:v>
                </c:pt>
                <c:pt idx="190">
                  <c:v>1684</c:v>
                </c:pt>
                <c:pt idx="191">
                  <c:v>1685</c:v>
                </c:pt>
                <c:pt idx="192">
                  <c:v>1686</c:v>
                </c:pt>
                <c:pt idx="193">
                  <c:v>1687</c:v>
                </c:pt>
                <c:pt idx="194">
                  <c:v>1688</c:v>
                </c:pt>
                <c:pt idx="195">
                  <c:v>1689</c:v>
                </c:pt>
                <c:pt idx="196">
                  <c:v>1690</c:v>
                </c:pt>
                <c:pt idx="197">
                  <c:v>1691</c:v>
                </c:pt>
                <c:pt idx="198">
                  <c:v>1692</c:v>
                </c:pt>
                <c:pt idx="199">
                  <c:v>1693</c:v>
                </c:pt>
                <c:pt idx="200">
                  <c:v>1694</c:v>
                </c:pt>
                <c:pt idx="201">
                  <c:v>1695</c:v>
                </c:pt>
                <c:pt idx="202">
                  <c:v>1696</c:v>
                </c:pt>
                <c:pt idx="203">
                  <c:v>1697</c:v>
                </c:pt>
                <c:pt idx="204">
                  <c:v>1698</c:v>
                </c:pt>
                <c:pt idx="205">
                  <c:v>1699</c:v>
                </c:pt>
                <c:pt idx="206">
                  <c:v>1700</c:v>
                </c:pt>
                <c:pt idx="207">
                  <c:v>1701</c:v>
                </c:pt>
                <c:pt idx="208">
                  <c:v>1702</c:v>
                </c:pt>
                <c:pt idx="209">
                  <c:v>1703</c:v>
                </c:pt>
                <c:pt idx="210">
                  <c:v>1704</c:v>
                </c:pt>
                <c:pt idx="211">
                  <c:v>1705</c:v>
                </c:pt>
                <c:pt idx="212">
                  <c:v>1706</c:v>
                </c:pt>
                <c:pt idx="213">
                  <c:v>1707</c:v>
                </c:pt>
                <c:pt idx="214">
                  <c:v>1708</c:v>
                </c:pt>
                <c:pt idx="215">
                  <c:v>1709</c:v>
                </c:pt>
                <c:pt idx="216">
                  <c:v>1710</c:v>
                </c:pt>
                <c:pt idx="217">
                  <c:v>1711</c:v>
                </c:pt>
              </c:numCache>
            </c:numRef>
          </c:xVal>
          <c:yVal>
            <c:numRef>
              <c:f>Graph!$G$1496:$G$1711</c:f>
              <c:numCache>
                <c:formatCode>General</c:formatCode>
                <c:ptCount val="2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F2-411C-817C-ECCED880C7D8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Graph!$A$1495:$A$1712</c:f>
              <c:numCache>
                <c:formatCode>General</c:formatCode>
                <c:ptCount val="218"/>
                <c:pt idx="0">
                  <c:v>1494</c:v>
                </c:pt>
                <c:pt idx="1">
                  <c:v>1495</c:v>
                </c:pt>
                <c:pt idx="2">
                  <c:v>1496</c:v>
                </c:pt>
                <c:pt idx="3">
                  <c:v>1497</c:v>
                </c:pt>
                <c:pt idx="4">
                  <c:v>1498</c:v>
                </c:pt>
                <c:pt idx="5">
                  <c:v>1499</c:v>
                </c:pt>
                <c:pt idx="6">
                  <c:v>1500</c:v>
                </c:pt>
                <c:pt idx="7">
                  <c:v>1501</c:v>
                </c:pt>
                <c:pt idx="8">
                  <c:v>1502</c:v>
                </c:pt>
                <c:pt idx="9">
                  <c:v>1503</c:v>
                </c:pt>
                <c:pt idx="10">
                  <c:v>1504</c:v>
                </c:pt>
                <c:pt idx="11">
                  <c:v>1505</c:v>
                </c:pt>
                <c:pt idx="12">
                  <c:v>1506</c:v>
                </c:pt>
                <c:pt idx="13">
                  <c:v>1507</c:v>
                </c:pt>
                <c:pt idx="14">
                  <c:v>1508</c:v>
                </c:pt>
                <c:pt idx="15">
                  <c:v>1509</c:v>
                </c:pt>
                <c:pt idx="16">
                  <c:v>1510</c:v>
                </c:pt>
                <c:pt idx="17">
                  <c:v>1511</c:v>
                </c:pt>
                <c:pt idx="18">
                  <c:v>1512</c:v>
                </c:pt>
                <c:pt idx="19">
                  <c:v>1513</c:v>
                </c:pt>
                <c:pt idx="20">
                  <c:v>1514</c:v>
                </c:pt>
                <c:pt idx="21">
                  <c:v>1515</c:v>
                </c:pt>
                <c:pt idx="22">
                  <c:v>1516</c:v>
                </c:pt>
                <c:pt idx="23">
                  <c:v>1517</c:v>
                </c:pt>
                <c:pt idx="24">
                  <c:v>1518</c:v>
                </c:pt>
                <c:pt idx="25">
                  <c:v>1519</c:v>
                </c:pt>
                <c:pt idx="26">
                  <c:v>1520</c:v>
                </c:pt>
                <c:pt idx="27">
                  <c:v>1521</c:v>
                </c:pt>
                <c:pt idx="28">
                  <c:v>1522</c:v>
                </c:pt>
                <c:pt idx="29">
                  <c:v>1523</c:v>
                </c:pt>
                <c:pt idx="30">
                  <c:v>1524</c:v>
                </c:pt>
                <c:pt idx="31">
                  <c:v>1525</c:v>
                </c:pt>
                <c:pt idx="32">
                  <c:v>1526</c:v>
                </c:pt>
                <c:pt idx="33">
                  <c:v>1527</c:v>
                </c:pt>
                <c:pt idx="34">
                  <c:v>1528</c:v>
                </c:pt>
                <c:pt idx="35">
                  <c:v>1529</c:v>
                </c:pt>
                <c:pt idx="36">
                  <c:v>1530</c:v>
                </c:pt>
                <c:pt idx="37">
                  <c:v>1531</c:v>
                </c:pt>
                <c:pt idx="38">
                  <c:v>1532</c:v>
                </c:pt>
                <c:pt idx="39">
                  <c:v>1533</c:v>
                </c:pt>
                <c:pt idx="40">
                  <c:v>1534</c:v>
                </c:pt>
                <c:pt idx="41">
                  <c:v>1535</c:v>
                </c:pt>
                <c:pt idx="42">
                  <c:v>1536</c:v>
                </c:pt>
                <c:pt idx="43">
                  <c:v>1537</c:v>
                </c:pt>
                <c:pt idx="44">
                  <c:v>1538</c:v>
                </c:pt>
                <c:pt idx="45">
                  <c:v>1539</c:v>
                </c:pt>
                <c:pt idx="46">
                  <c:v>1540</c:v>
                </c:pt>
                <c:pt idx="47">
                  <c:v>1541</c:v>
                </c:pt>
                <c:pt idx="48">
                  <c:v>1542</c:v>
                </c:pt>
                <c:pt idx="49">
                  <c:v>1543</c:v>
                </c:pt>
                <c:pt idx="50">
                  <c:v>1544</c:v>
                </c:pt>
                <c:pt idx="51">
                  <c:v>1545</c:v>
                </c:pt>
                <c:pt idx="52">
                  <c:v>1546</c:v>
                </c:pt>
                <c:pt idx="53">
                  <c:v>1547</c:v>
                </c:pt>
                <c:pt idx="54">
                  <c:v>1548</c:v>
                </c:pt>
                <c:pt idx="55">
                  <c:v>1549</c:v>
                </c:pt>
                <c:pt idx="56">
                  <c:v>1550</c:v>
                </c:pt>
                <c:pt idx="57">
                  <c:v>1551</c:v>
                </c:pt>
                <c:pt idx="58">
                  <c:v>1552</c:v>
                </c:pt>
                <c:pt idx="59">
                  <c:v>1553</c:v>
                </c:pt>
                <c:pt idx="60">
                  <c:v>1554</c:v>
                </c:pt>
                <c:pt idx="61">
                  <c:v>1555</c:v>
                </c:pt>
                <c:pt idx="62">
                  <c:v>1556</c:v>
                </c:pt>
                <c:pt idx="63">
                  <c:v>1557</c:v>
                </c:pt>
                <c:pt idx="64">
                  <c:v>1558</c:v>
                </c:pt>
                <c:pt idx="65">
                  <c:v>1559</c:v>
                </c:pt>
                <c:pt idx="66">
                  <c:v>1560</c:v>
                </c:pt>
                <c:pt idx="67">
                  <c:v>1561</c:v>
                </c:pt>
                <c:pt idx="68">
                  <c:v>1562</c:v>
                </c:pt>
                <c:pt idx="69">
                  <c:v>1563</c:v>
                </c:pt>
                <c:pt idx="70">
                  <c:v>1564</c:v>
                </c:pt>
                <c:pt idx="71">
                  <c:v>1565</c:v>
                </c:pt>
                <c:pt idx="72">
                  <c:v>1566</c:v>
                </c:pt>
                <c:pt idx="73">
                  <c:v>1567</c:v>
                </c:pt>
                <c:pt idx="74">
                  <c:v>1568</c:v>
                </c:pt>
                <c:pt idx="75">
                  <c:v>1569</c:v>
                </c:pt>
                <c:pt idx="76">
                  <c:v>1570</c:v>
                </c:pt>
                <c:pt idx="77">
                  <c:v>1571</c:v>
                </c:pt>
                <c:pt idx="78">
                  <c:v>1572</c:v>
                </c:pt>
                <c:pt idx="79">
                  <c:v>1573</c:v>
                </c:pt>
                <c:pt idx="80">
                  <c:v>1574</c:v>
                </c:pt>
                <c:pt idx="81">
                  <c:v>1575</c:v>
                </c:pt>
                <c:pt idx="82">
                  <c:v>1576</c:v>
                </c:pt>
                <c:pt idx="83">
                  <c:v>1577</c:v>
                </c:pt>
                <c:pt idx="84">
                  <c:v>1578</c:v>
                </c:pt>
                <c:pt idx="85">
                  <c:v>1579</c:v>
                </c:pt>
                <c:pt idx="86">
                  <c:v>1580</c:v>
                </c:pt>
                <c:pt idx="87">
                  <c:v>1581</c:v>
                </c:pt>
                <c:pt idx="88">
                  <c:v>1582</c:v>
                </c:pt>
                <c:pt idx="89">
                  <c:v>1583</c:v>
                </c:pt>
                <c:pt idx="90">
                  <c:v>1584</c:v>
                </c:pt>
                <c:pt idx="91">
                  <c:v>1585</c:v>
                </c:pt>
                <c:pt idx="92">
                  <c:v>1586</c:v>
                </c:pt>
                <c:pt idx="93">
                  <c:v>1587</c:v>
                </c:pt>
                <c:pt idx="94">
                  <c:v>1588</c:v>
                </c:pt>
                <c:pt idx="95">
                  <c:v>1589</c:v>
                </c:pt>
                <c:pt idx="96">
                  <c:v>1590</c:v>
                </c:pt>
                <c:pt idx="97">
                  <c:v>1591</c:v>
                </c:pt>
                <c:pt idx="98">
                  <c:v>1592</c:v>
                </c:pt>
                <c:pt idx="99">
                  <c:v>1593</c:v>
                </c:pt>
                <c:pt idx="100">
                  <c:v>1594</c:v>
                </c:pt>
                <c:pt idx="101">
                  <c:v>1595</c:v>
                </c:pt>
                <c:pt idx="102">
                  <c:v>1596</c:v>
                </c:pt>
                <c:pt idx="103">
                  <c:v>1597</c:v>
                </c:pt>
                <c:pt idx="104">
                  <c:v>1598</c:v>
                </c:pt>
                <c:pt idx="105">
                  <c:v>1599</c:v>
                </c:pt>
                <c:pt idx="106">
                  <c:v>1600</c:v>
                </c:pt>
                <c:pt idx="107">
                  <c:v>1601</c:v>
                </c:pt>
                <c:pt idx="108">
                  <c:v>1602</c:v>
                </c:pt>
                <c:pt idx="109">
                  <c:v>1603</c:v>
                </c:pt>
                <c:pt idx="110">
                  <c:v>1604</c:v>
                </c:pt>
                <c:pt idx="111">
                  <c:v>1605</c:v>
                </c:pt>
                <c:pt idx="112">
                  <c:v>1606</c:v>
                </c:pt>
                <c:pt idx="113">
                  <c:v>1607</c:v>
                </c:pt>
                <c:pt idx="114">
                  <c:v>1608</c:v>
                </c:pt>
                <c:pt idx="115">
                  <c:v>1609</c:v>
                </c:pt>
                <c:pt idx="116">
                  <c:v>1610</c:v>
                </c:pt>
                <c:pt idx="117">
                  <c:v>1611</c:v>
                </c:pt>
                <c:pt idx="118">
                  <c:v>1612</c:v>
                </c:pt>
                <c:pt idx="119">
                  <c:v>1613</c:v>
                </c:pt>
                <c:pt idx="120">
                  <c:v>1614</c:v>
                </c:pt>
                <c:pt idx="121">
                  <c:v>1615</c:v>
                </c:pt>
                <c:pt idx="122">
                  <c:v>1616</c:v>
                </c:pt>
                <c:pt idx="123">
                  <c:v>1617</c:v>
                </c:pt>
                <c:pt idx="124">
                  <c:v>1618</c:v>
                </c:pt>
                <c:pt idx="125">
                  <c:v>1619</c:v>
                </c:pt>
                <c:pt idx="126">
                  <c:v>1620</c:v>
                </c:pt>
                <c:pt idx="127">
                  <c:v>1621</c:v>
                </c:pt>
                <c:pt idx="128">
                  <c:v>1622</c:v>
                </c:pt>
                <c:pt idx="129">
                  <c:v>1623</c:v>
                </c:pt>
                <c:pt idx="130">
                  <c:v>1624</c:v>
                </c:pt>
                <c:pt idx="131">
                  <c:v>1625</c:v>
                </c:pt>
                <c:pt idx="132">
                  <c:v>1626</c:v>
                </c:pt>
                <c:pt idx="133">
                  <c:v>1627</c:v>
                </c:pt>
                <c:pt idx="134">
                  <c:v>1628</c:v>
                </c:pt>
                <c:pt idx="135">
                  <c:v>1629</c:v>
                </c:pt>
                <c:pt idx="136">
                  <c:v>1630</c:v>
                </c:pt>
                <c:pt idx="137">
                  <c:v>1631</c:v>
                </c:pt>
                <c:pt idx="138">
                  <c:v>1632</c:v>
                </c:pt>
                <c:pt idx="139">
                  <c:v>1633</c:v>
                </c:pt>
                <c:pt idx="140">
                  <c:v>1634</c:v>
                </c:pt>
                <c:pt idx="141">
                  <c:v>1635</c:v>
                </c:pt>
                <c:pt idx="142">
                  <c:v>1636</c:v>
                </c:pt>
                <c:pt idx="143">
                  <c:v>1637</c:v>
                </c:pt>
                <c:pt idx="144">
                  <c:v>1638</c:v>
                </c:pt>
                <c:pt idx="145">
                  <c:v>1639</c:v>
                </c:pt>
                <c:pt idx="146">
                  <c:v>1640</c:v>
                </c:pt>
                <c:pt idx="147">
                  <c:v>1641</c:v>
                </c:pt>
                <c:pt idx="148">
                  <c:v>1642</c:v>
                </c:pt>
                <c:pt idx="149">
                  <c:v>1643</c:v>
                </c:pt>
                <c:pt idx="150">
                  <c:v>1644</c:v>
                </c:pt>
                <c:pt idx="151">
                  <c:v>1645</c:v>
                </c:pt>
                <c:pt idx="152">
                  <c:v>1646</c:v>
                </c:pt>
                <c:pt idx="153">
                  <c:v>1647</c:v>
                </c:pt>
                <c:pt idx="154">
                  <c:v>1648</c:v>
                </c:pt>
                <c:pt idx="155">
                  <c:v>1649</c:v>
                </c:pt>
                <c:pt idx="156">
                  <c:v>1650</c:v>
                </c:pt>
                <c:pt idx="157">
                  <c:v>1651</c:v>
                </c:pt>
                <c:pt idx="158">
                  <c:v>1652</c:v>
                </c:pt>
                <c:pt idx="159">
                  <c:v>1653</c:v>
                </c:pt>
                <c:pt idx="160">
                  <c:v>1654</c:v>
                </c:pt>
                <c:pt idx="161">
                  <c:v>1655</c:v>
                </c:pt>
                <c:pt idx="162">
                  <c:v>1656</c:v>
                </c:pt>
                <c:pt idx="163">
                  <c:v>1657</c:v>
                </c:pt>
                <c:pt idx="164">
                  <c:v>1658</c:v>
                </c:pt>
                <c:pt idx="165">
                  <c:v>1659</c:v>
                </c:pt>
                <c:pt idx="166">
                  <c:v>1660</c:v>
                </c:pt>
                <c:pt idx="167">
                  <c:v>1661</c:v>
                </c:pt>
                <c:pt idx="168">
                  <c:v>1662</c:v>
                </c:pt>
                <c:pt idx="169">
                  <c:v>1663</c:v>
                </c:pt>
                <c:pt idx="170">
                  <c:v>1664</c:v>
                </c:pt>
                <c:pt idx="171">
                  <c:v>1665</c:v>
                </c:pt>
                <c:pt idx="172">
                  <c:v>1666</c:v>
                </c:pt>
                <c:pt idx="173">
                  <c:v>1667</c:v>
                </c:pt>
                <c:pt idx="174">
                  <c:v>1668</c:v>
                </c:pt>
                <c:pt idx="175">
                  <c:v>1669</c:v>
                </c:pt>
                <c:pt idx="176">
                  <c:v>1670</c:v>
                </c:pt>
                <c:pt idx="177">
                  <c:v>1671</c:v>
                </c:pt>
                <c:pt idx="178">
                  <c:v>1672</c:v>
                </c:pt>
                <c:pt idx="179">
                  <c:v>1673</c:v>
                </c:pt>
                <c:pt idx="180">
                  <c:v>1674</c:v>
                </c:pt>
                <c:pt idx="181">
                  <c:v>1675</c:v>
                </c:pt>
                <c:pt idx="182">
                  <c:v>1676</c:v>
                </c:pt>
                <c:pt idx="183">
                  <c:v>1677</c:v>
                </c:pt>
                <c:pt idx="184">
                  <c:v>1678</c:v>
                </c:pt>
                <c:pt idx="185">
                  <c:v>1679</c:v>
                </c:pt>
                <c:pt idx="186">
                  <c:v>1680</c:v>
                </c:pt>
                <c:pt idx="187">
                  <c:v>1681</c:v>
                </c:pt>
                <c:pt idx="188">
                  <c:v>1682</c:v>
                </c:pt>
                <c:pt idx="189">
                  <c:v>1683</c:v>
                </c:pt>
                <c:pt idx="190">
                  <c:v>1684</c:v>
                </c:pt>
                <c:pt idx="191">
                  <c:v>1685</c:v>
                </c:pt>
                <c:pt idx="192">
                  <c:v>1686</c:v>
                </c:pt>
                <c:pt idx="193">
                  <c:v>1687</c:v>
                </c:pt>
                <c:pt idx="194">
                  <c:v>1688</c:v>
                </c:pt>
                <c:pt idx="195">
                  <c:v>1689</c:v>
                </c:pt>
                <c:pt idx="196">
                  <c:v>1690</c:v>
                </c:pt>
                <c:pt idx="197">
                  <c:v>1691</c:v>
                </c:pt>
                <c:pt idx="198">
                  <c:v>1692</c:v>
                </c:pt>
                <c:pt idx="199">
                  <c:v>1693</c:v>
                </c:pt>
                <c:pt idx="200">
                  <c:v>1694</c:v>
                </c:pt>
                <c:pt idx="201">
                  <c:v>1695</c:v>
                </c:pt>
                <c:pt idx="202">
                  <c:v>1696</c:v>
                </c:pt>
                <c:pt idx="203">
                  <c:v>1697</c:v>
                </c:pt>
                <c:pt idx="204">
                  <c:v>1698</c:v>
                </c:pt>
                <c:pt idx="205">
                  <c:v>1699</c:v>
                </c:pt>
                <c:pt idx="206">
                  <c:v>1700</c:v>
                </c:pt>
                <c:pt idx="207">
                  <c:v>1701</c:v>
                </c:pt>
                <c:pt idx="208">
                  <c:v>1702</c:v>
                </c:pt>
                <c:pt idx="209">
                  <c:v>1703</c:v>
                </c:pt>
                <c:pt idx="210">
                  <c:v>1704</c:v>
                </c:pt>
                <c:pt idx="211">
                  <c:v>1705</c:v>
                </c:pt>
                <c:pt idx="212">
                  <c:v>1706</c:v>
                </c:pt>
                <c:pt idx="213">
                  <c:v>1707</c:v>
                </c:pt>
                <c:pt idx="214">
                  <c:v>1708</c:v>
                </c:pt>
                <c:pt idx="215">
                  <c:v>1709</c:v>
                </c:pt>
                <c:pt idx="216">
                  <c:v>1710</c:v>
                </c:pt>
                <c:pt idx="217">
                  <c:v>1711</c:v>
                </c:pt>
              </c:numCache>
            </c:numRef>
          </c:xVal>
          <c:yVal>
            <c:numRef>
              <c:f>Graph!$H$1496:$H$1711</c:f>
              <c:numCache>
                <c:formatCode>General</c:formatCode>
                <c:ptCount val="2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F2-411C-817C-ECCED880C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231215"/>
        <c:axId val="1553231695"/>
      </c:scatterChart>
      <c:valAx>
        <c:axId val="1553231215"/>
        <c:scaling>
          <c:orientation val="minMax"/>
          <c:max val="1711"/>
          <c:min val="1494"/>
        </c:scaling>
        <c:delete val="0"/>
        <c:axPos val="b"/>
        <c:numFmt formatCode="General" sourceLinked="1"/>
        <c:majorTickMark val="out"/>
        <c:minorTickMark val="none"/>
        <c:tickLblPos val="nextTo"/>
        <c:crossAx val="1553231695"/>
        <c:crosses val="autoZero"/>
        <c:crossBetween val="midCat"/>
      </c:valAx>
      <c:valAx>
        <c:axId val="15532316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32312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8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Graph!$A$1714:$A$1921</c:f>
              <c:numCache>
                <c:formatCode>General</c:formatCode>
                <c:ptCount val="208"/>
                <c:pt idx="0">
                  <c:v>1713</c:v>
                </c:pt>
                <c:pt idx="1">
                  <c:v>1714</c:v>
                </c:pt>
                <c:pt idx="2">
                  <c:v>1715</c:v>
                </c:pt>
                <c:pt idx="3">
                  <c:v>1716</c:v>
                </c:pt>
                <c:pt idx="4">
                  <c:v>1717</c:v>
                </c:pt>
                <c:pt idx="5">
                  <c:v>1718</c:v>
                </c:pt>
                <c:pt idx="6">
                  <c:v>1719</c:v>
                </c:pt>
                <c:pt idx="7">
                  <c:v>1720</c:v>
                </c:pt>
                <c:pt idx="8">
                  <c:v>1721</c:v>
                </c:pt>
                <c:pt idx="9">
                  <c:v>1722</c:v>
                </c:pt>
                <c:pt idx="10">
                  <c:v>1723</c:v>
                </c:pt>
                <c:pt idx="11">
                  <c:v>1724</c:v>
                </c:pt>
                <c:pt idx="12">
                  <c:v>1725</c:v>
                </c:pt>
                <c:pt idx="13">
                  <c:v>1726</c:v>
                </c:pt>
                <c:pt idx="14">
                  <c:v>1727</c:v>
                </c:pt>
                <c:pt idx="15">
                  <c:v>1728</c:v>
                </c:pt>
                <c:pt idx="16">
                  <c:v>1729</c:v>
                </c:pt>
                <c:pt idx="17">
                  <c:v>1730</c:v>
                </c:pt>
                <c:pt idx="18">
                  <c:v>1731</c:v>
                </c:pt>
                <c:pt idx="19">
                  <c:v>1732</c:v>
                </c:pt>
                <c:pt idx="20">
                  <c:v>1733</c:v>
                </c:pt>
                <c:pt idx="21">
                  <c:v>1734</c:v>
                </c:pt>
                <c:pt idx="22">
                  <c:v>1735</c:v>
                </c:pt>
                <c:pt idx="23">
                  <c:v>1736</c:v>
                </c:pt>
                <c:pt idx="24">
                  <c:v>1737</c:v>
                </c:pt>
                <c:pt idx="25">
                  <c:v>1738</c:v>
                </c:pt>
                <c:pt idx="26">
                  <c:v>1739</c:v>
                </c:pt>
                <c:pt idx="27">
                  <c:v>1740</c:v>
                </c:pt>
                <c:pt idx="28">
                  <c:v>1741</c:v>
                </c:pt>
                <c:pt idx="29">
                  <c:v>1742</c:v>
                </c:pt>
                <c:pt idx="30">
                  <c:v>1743</c:v>
                </c:pt>
                <c:pt idx="31">
                  <c:v>1744</c:v>
                </c:pt>
                <c:pt idx="32">
                  <c:v>1745</c:v>
                </c:pt>
                <c:pt idx="33">
                  <c:v>1746</c:v>
                </c:pt>
                <c:pt idx="34">
                  <c:v>1747</c:v>
                </c:pt>
                <c:pt idx="35">
                  <c:v>1748</c:v>
                </c:pt>
                <c:pt idx="36">
                  <c:v>1749</c:v>
                </c:pt>
                <c:pt idx="37">
                  <c:v>1750</c:v>
                </c:pt>
                <c:pt idx="38">
                  <c:v>1751</c:v>
                </c:pt>
                <c:pt idx="39">
                  <c:v>1752</c:v>
                </c:pt>
                <c:pt idx="40">
                  <c:v>1753</c:v>
                </c:pt>
                <c:pt idx="41">
                  <c:v>1754</c:v>
                </c:pt>
                <c:pt idx="42">
                  <c:v>1755</c:v>
                </c:pt>
                <c:pt idx="43">
                  <c:v>1756</c:v>
                </c:pt>
                <c:pt idx="44">
                  <c:v>1757</c:v>
                </c:pt>
                <c:pt idx="45">
                  <c:v>1758</c:v>
                </c:pt>
                <c:pt idx="46">
                  <c:v>1759</c:v>
                </c:pt>
                <c:pt idx="47">
                  <c:v>1760</c:v>
                </c:pt>
                <c:pt idx="48">
                  <c:v>1761</c:v>
                </c:pt>
                <c:pt idx="49">
                  <c:v>1762</c:v>
                </c:pt>
                <c:pt idx="50">
                  <c:v>1763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1768</c:v>
                </c:pt>
                <c:pt idx="56">
                  <c:v>1769</c:v>
                </c:pt>
                <c:pt idx="57">
                  <c:v>1770</c:v>
                </c:pt>
                <c:pt idx="58">
                  <c:v>1771</c:v>
                </c:pt>
                <c:pt idx="59">
                  <c:v>1772</c:v>
                </c:pt>
                <c:pt idx="60">
                  <c:v>1773</c:v>
                </c:pt>
                <c:pt idx="61">
                  <c:v>1774</c:v>
                </c:pt>
                <c:pt idx="62">
                  <c:v>1775</c:v>
                </c:pt>
                <c:pt idx="63">
                  <c:v>1776</c:v>
                </c:pt>
                <c:pt idx="64">
                  <c:v>1777</c:v>
                </c:pt>
                <c:pt idx="65">
                  <c:v>1778</c:v>
                </c:pt>
                <c:pt idx="66">
                  <c:v>1779</c:v>
                </c:pt>
                <c:pt idx="67">
                  <c:v>1780</c:v>
                </c:pt>
                <c:pt idx="68">
                  <c:v>1781</c:v>
                </c:pt>
                <c:pt idx="69">
                  <c:v>1782</c:v>
                </c:pt>
                <c:pt idx="70">
                  <c:v>1783</c:v>
                </c:pt>
                <c:pt idx="71">
                  <c:v>1784</c:v>
                </c:pt>
                <c:pt idx="72">
                  <c:v>1785</c:v>
                </c:pt>
                <c:pt idx="73">
                  <c:v>1786</c:v>
                </c:pt>
                <c:pt idx="74">
                  <c:v>1787</c:v>
                </c:pt>
                <c:pt idx="75">
                  <c:v>1788</c:v>
                </c:pt>
                <c:pt idx="76">
                  <c:v>1789</c:v>
                </c:pt>
                <c:pt idx="77">
                  <c:v>1790</c:v>
                </c:pt>
                <c:pt idx="78">
                  <c:v>1791</c:v>
                </c:pt>
                <c:pt idx="79">
                  <c:v>1792</c:v>
                </c:pt>
                <c:pt idx="80">
                  <c:v>1793</c:v>
                </c:pt>
                <c:pt idx="81">
                  <c:v>1794</c:v>
                </c:pt>
                <c:pt idx="82">
                  <c:v>1795</c:v>
                </c:pt>
                <c:pt idx="83">
                  <c:v>1796</c:v>
                </c:pt>
                <c:pt idx="84">
                  <c:v>1797</c:v>
                </c:pt>
                <c:pt idx="85">
                  <c:v>1798</c:v>
                </c:pt>
                <c:pt idx="86">
                  <c:v>1799</c:v>
                </c:pt>
                <c:pt idx="87">
                  <c:v>1800</c:v>
                </c:pt>
                <c:pt idx="88">
                  <c:v>1801</c:v>
                </c:pt>
                <c:pt idx="89">
                  <c:v>1802</c:v>
                </c:pt>
                <c:pt idx="90">
                  <c:v>1803</c:v>
                </c:pt>
                <c:pt idx="91">
                  <c:v>1804</c:v>
                </c:pt>
                <c:pt idx="92">
                  <c:v>1805</c:v>
                </c:pt>
                <c:pt idx="93">
                  <c:v>1806</c:v>
                </c:pt>
                <c:pt idx="94">
                  <c:v>1807</c:v>
                </c:pt>
                <c:pt idx="95">
                  <c:v>1808</c:v>
                </c:pt>
                <c:pt idx="96">
                  <c:v>1809</c:v>
                </c:pt>
                <c:pt idx="97">
                  <c:v>1810</c:v>
                </c:pt>
                <c:pt idx="98">
                  <c:v>1811</c:v>
                </c:pt>
                <c:pt idx="99">
                  <c:v>1812</c:v>
                </c:pt>
                <c:pt idx="100">
                  <c:v>1813</c:v>
                </c:pt>
                <c:pt idx="101">
                  <c:v>1814</c:v>
                </c:pt>
                <c:pt idx="102">
                  <c:v>1815</c:v>
                </c:pt>
                <c:pt idx="103">
                  <c:v>1816</c:v>
                </c:pt>
                <c:pt idx="104">
                  <c:v>1817</c:v>
                </c:pt>
                <c:pt idx="105">
                  <c:v>1818</c:v>
                </c:pt>
                <c:pt idx="106">
                  <c:v>1819</c:v>
                </c:pt>
                <c:pt idx="107">
                  <c:v>1820</c:v>
                </c:pt>
                <c:pt idx="108">
                  <c:v>1821</c:v>
                </c:pt>
                <c:pt idx="109">
                  <c:v>1822</c:v>
                </c:pt>
                <c:pt idx="110">
                  <c:v>1823</c:v>
                </c:pt>
                <c:pt idx="111">
                  <c:v>1824</c:v>
                </c:pt>
                <c:pt idx="112">
                  <c:v>1825</c:v>
                </c:pt>
                <c:pt idx="113">
                  <c:v>1826</c:v>
                </c:pt>
                <c:pt idx="114">
                  <c:v>1827</c:v>
                </c:pt>
                <c:pt idx="115">
                  <c:v>1828</c:v>
                </c:pt>
                <c:pt idx="116">
                  <c:v>1829</c:v>
                </c:pt>
                <c:pt idx="117">
                  <c:v>1830</c:v>
                </c:pt>
                <c:pt idx="118">
                  <c:v>1831</c:v>
                </c:pt>
                <c:pt idx="119">
                  <c:v>1832</c:v>
                </c:pt>
                <c:pt idx="120">
                  <c:v>1833</c:v>
                </c:pt>
                <c:pt idx="121">
                  <c:v>1834</c:v>
                </c:pt>
                <c:pt idx="122">
                  <c:v>1835</c:v>
                </c:pt>
                <c:pt idx="123">
                  <c:v>1836</c:v>
                </c:pt>
                <c:pt idx="124">
                  <c:v>1837</c:v>
                </c:pt>
                <c:pt idx="125">
                  <c:v>1838</c:v>
                </c:pt>
                <c:pt idx="126">
                  <c:v>1839</c:v>
                </c:pt>
                <c:pt idx="127">
                  <c:v>1840</c:v>
                </c:pt>
                <c:pt idx="128">
                  <c:v>1841</c:v>
                </c:pt>
                <c:pt idx="129">
                  <c:v>1842</c:v>
                </c:pt>
                <c:pt idx="130">
                  <c:v>1843</c:v>
                </c:pt>
                <c:pt idx="131">
                  <c:v>1844</c:v>
                </c:pt>
                <c:pt idx="132">
                  <c:v>1845</c:v>
                </c:pt>
                <c:pt idx="133">
                  <c:v>1846</c:v>
                </c:pt>
                <c:pt idx="134">
                  <c:v>1847</c:v>
                </c:pt>
                <c:pt idx="135">
                  <c:v>1848</c:v>
                </c:pt>
                <c:pt idx="136">
                  <c:v>1849</c:v>
                </c:pt>
                <c:pt idx="137">
                  <c:v>1850</c:v>
                </c:pt>
                <c:pt idx="138">
                  <c:v>1851</c:v>
                </c:pt>
                <c:pt idx="139">
                  <c:v>1852</c:v>
                </c:pt>
                <c:pt idx="140">
                  <c:v>1853</c:v>
                </c:pt>
                <c:pt idx="141">
                  <c:v>1854</c:v>
                </c:pt>
                <c:pt idx="142">
                  <c:v>1855</c:v>
                </c:pt>
                <c:pt idx="143">
                  <c:v>1856</c:v>
                </c:pt>
                <c:pt idx="144">
                  <c:v>1857</c:v>
                </c:pt>
                <c:pt idx="145">
                  <c:v>1858</c:v>
                </c:pt>
                <c:pt idx="146">
                  <c:v>1859</c:v>
                </c:pt>
                <c:pt idx="147">
                  <c:v>1860</c:v>
                </c:pt>
                <c:pt idx="148">
                  <c:v>1861</c:v>
                </c:pt>
                <c:pt idx="149">
                  <c:v>1862</c:v>
                </c:pt>
                <c:pt idx="150">
                  <c:v>1863</c:v>
                </c:pt>
                <c:pt idx="151">
                  <c:v>1864</c:v>
                </c:pt>
                <c:pt idx="152">
                  <c:v>1865</c:v>
                </c:pt>
                <c:pt idx="153">
                  <c:v>1866</c:v>
                </c:pt>
                <c:pt idx="154">
                  <c:v>1867</c:v>
                </c:pt>
                <c:pt idx="155">
                  <c:v>1868</c:v>
                </c:pt>
                <c:pt idx="156">
                  <c:v>1869</c:v>
                </c:pt>
                <c:pt idx="157">
                  <c:v>1870</c:v>
                </c:pt>
                <c:pt idx="158">
                  <c:v>1871</c:v>
                </c:pt>
                <c:pt idx="159">
                  <c:v>1872</c:v>
                </c:pt>
                <c:pt idx="160">
                  <c:v>1873</c:v>
                </c:pt>
                <c:pt idx="161">
                  <c:v>1874</c:v>
                </c:pt>
                <c:pt idx="162">
                  <c:v>1875</c:v>
                </c:pt>
                <c:pt idx="163">
                  <c:v>1876</c:v>
                </c:pt>
                <c:pt idx="164">
                  <c:v>1877</c:v>
                </c:pt>
                <c:pt idx="165">
                  <c:v>1878</c:v>
                </c:pt>
                <c:pt idx="166">
                  <c:v>1879</c:v>
                </c:pt>
                <c:pt idx="167">
                  <c:v>1880</c:v>
                </c:pt>
                <c:pt idx="168">
                  <c:v>1881</c:v>
                </c:pt>
                <c:pt idx="169">
                  <c:v>1882</c:v>
                </c:pt>
                <c:pt idx="170">
                  <c:v>1883</c:v>
                </c:pt>
                <c:pt idx="171">
                  <c:v>1884</c:v>
                </c:pt>
                <c:pt idx="172">
                  <c:v>1885</c:v>
                </c:pt>
                <c:pt idx="173">
                  <c:v>1886</c:v>
                </c:pt>
                <c:pt idx="174">
                  <c:v>1887</c:v>
                </c:pt>
                <c:pt idx="175">
                  <c:v>1888</c:v>
                </c:pt>
                <c:pt idx="176">
                  <c:v>1889</c:v>
                </c:pt>
                <c:pt idx="177">
                  <c:v>1890</c:v>
                </c:pt>
                <c:pt idx="178">
                  <c:v>1891</c:v>
                </c:pt>
                <c:pt idx="179">
                  <c:v>1892</c:v>
                </c:pt>
                <c:pt idx="180">
                  <c:v>1893</c:v>
                </c:pt>
                <c:pt idx="181">
                  <c:v>1894</c:v>
                </c:pt>
                <c:pt idx="182">
                  <c:v>1895</c:v>
                </c:pt>
                <c:pt idx="183">
                  <c:v>1896</c:v>
                </c:pt>
                <c:pt idx="184">
                  <c:v>1897</c:v>
                </c:pt>
                <c:pt idx="185">
                  <c:v>1898</c:v>
                </c:pt>
                <c:pt idx="186">
                  <c:v>1899</c:v>
                </c:pt>
                <c:pt idx="187">
                  <c:v>1900</c:v>
                </c:pt>
                <c:pt idx="188">
                  <c:v>1901</c:v>
                </c:pt>
                <c:pt idx="189">
                  <c:v>1902</c:v>
                </c:pt>
                <c:pt idx="190">
                  <c:v>1903</c:v>
                </c:pt>
                <c:pt idx="191">
                  <c:v>1904</c:v>
                </c:pt>
                <c:pt idx="192">
                  <c:v>1905</c:v>
                </c:pt>
                <c:pt idx="193">
                  <c:v>1906</c:v>
                </c:pt>
                <c:pt idx="194">
                  <c:v>1907</c:v>
                </c:pt>
                <c:pt idx="195">
                  <c:v>1908</c:v>
                </c:pt>
                <c:pt idx="196">
                  <c:v>1909</c:v>
                </c:pt>
                <c:pt idx="197">
                  <c:v>1910</c:v>
                </c:pt>
                <c:pt idx="198">
                  <c:v>1911</c:v>
                </c:pt>
                <c:pt idx="199">
                  <c:v>1912</c:v>
                </c:pt>
                <c:pt idx="200">
                  <c:v>1913</c:v>
                </c:pt>
                <c:pt idx="201">
                  <c:v>1914</c:v>
                </c:pt>
                <c:pt idx="202">
                  <c:v>1915</c:v>
                </c:pt>
                <c:pt idx="203">
                  <c:v>1916</c:v>
                </c:pt>
                <c:pt idx="204">
                  <c:v>1917</c:v>
                </c:pt>
                <c:pt idx="205">
                  <c:v>1918</c:v>
                </c:pt>
                <c:pt idx="206">
                  <c:v>1919</c:v>
                </c:pt>
                <c:pt idx="207">
                  <c:v>1920</c:v>
                </c:pt>
              </c:numCache>
            </c:numRef>
          </c:xVal>
          <c:yVal>
            <c:numRef>
              <c:f>Graph!$D$1715:$D$1920</c:f>
              <c:numCache>
                <c:formatCode>General</c:formatCode>
                <c:ptCount val="206"/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204">
                  <c:v>3</c:v>
                </c:pt>
                <c:pt idx="20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53-49DB-92F7-7E1C8E82DCF2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Graph!$A$1714:$A$1921</c:f>
              <c:numCache>
                <c:formatCode>General</c:formatCode>
                <c:ptCount val="208"/>
                <c:pt idx="0">
                  <c:v>1713</c:v>
                </c:pt>
                <c:pt idx="1">
                  <c:v>1714</c:v>
                </c:pt>
                <c:pt idx="2">
                  <c:v>1715</c:v>
                </c:pt>
                <c:pt idx="3">
                  <c:v>1716</c:v>
                </c:pt>
                <c:pt idx="4">
                  <c:v>1717</c:v>
                </c:pt>
                <c:pt idx="5">
                  <c:v>1718</c:v>
                </c:pt>
                <c:pt idx="6">
                  <c:v>1719</c:v>
                </c:pt>
                <c:pt idx="7">
                  <c:v>1720</c:v>
                </c:pt>
                <c:pt idx="8">
                  <c:v>1721</c:v>
                </c:pt>
                <c:pt idx="9">
                  <c:v>1722</c:v>
                </c:pt>
                <c:pt idx="10">
                  <c:v>1723</c:v>
                </c:pt>
                <c:pt idx="11">
                  <c:v>1724</c:v>
                </c:pt>
                <c:pt idx="12">
                  <c:v>1725</c:v>
                </c:pt>
                <c:pt idx="13">
                  <c:v>1726</c:v>
                </c:pt>
                <c:pt idx="14">
                  <c:v>1727</c:v>
                </c:pt>
                <c:pt idx="15">
                  <c:v>1728</c:v>
                </c:pt>
                <c:pt idx="16">
                  <c:v>1729</c:v>
                </c:pt>
                <c:pt idx="17">
                  <c:v>1730</c:v>
                </c:pt>
                <c:pt idx="18">
                  <c:v>1731</c:v>
                </c:pt>
                <c:pt idx="19">
                  <c:v>1732</c:v>
                </c:pt>
                <c:pt idx="20">
                  <c:v>1733</c:v>
                </c:pt>
                <c:pt idx="21">
                  <c:v>1734</c:v>
                </c:pt>
                <c:pt idx="22">
                  <c:v>1735</c:v>
                </c:pt>
                <c:pt idx="23">
                  <c:v>1736</c:v>
                </c:pt>
                <c:pt idx="24">
                  <c:v>1737</c:v>
                </c:pt>
                <c:pt idx="25">
                  <c:v>1738</c:v>
                </c:pt>
                <c:pt idx="26">
                  <c:v>1739</c:v>
                </c:pt>
                <c:pt idx="27">
                  <c:v>1740</c:v>
                </c:pt>
                <c:pt idx="28">
                  <c:v>1741</c:v>
                </c:pt>
                <c:pt idx="29">
                  <c:v>1742</c:v>
                </c:pt>
                <c:pt idx="30">
                  <c:v>1743</c:v>
                </c:pt>
                <c:pt idx="31">
                  <c:v>1744</c:v>
                </c:pt>
                <c:pt idx="32">
                  <c:v>1745</c:v>
                </c:pt>
                <c:pt idx="33">
                  <c:v>1746</c:v>
                </c:pt>
                <c:pt idx="34">
                  <c:v>1747</c:v>
                </c:pt>
                <c:pt idx="35">
                  <c:v>1748</c:v>
                </c:pt>
                <c:pt idx="36">
                  <c:v>1749</c:v>
                </c:pt>
                <c:pt idx="37">
                  <c:v>1750</c:v>
                </c:pt>
                <c:pt idx="38">
                  <c:v>1751</c:v>
                </c:pt>
                <c:pt idx="39">
                  <c:v>1752</c:v>
                </c:pt>
                <c:pt idx="40">
                  <c:v>1753</c:v>
                </c:pt>
                <c:pt idx="41">
                  <c:v>1754</c:v>
                </c:pt>
                <c:pt idx="42">
                  <c:v>1755</c:v>
                </c:pt>
                <c:pt idx="43">
                  <c:v>1756</c:v>
                </c:pt>
                <c:pt idx="44">
                  <c:v>1757</c:v>
                </c:pt>
                <c:pt idx="45">
                  <c:v>1758</c:v>
                </c:pt>
                <c:pt idx="46">
                  <c:v>1759</c:v>
                </c:pt>
                <c:pt idx="47">
                  <c:v>1760</c:v>
                </c:pt>
                <c:pt idx="48">
                  <c:v>1761</c:v>
                </c:pt>
                <c:pt idx="49">
                  <c:v>1762</c:v>
                </c:pt>
                <c:pt idx="50">
                  <c:v>1763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1768</c:v>
                </c:pt>
                <c:pt idx="56">
                  <c:v>1769</c:v>
                </c:pt>
                <c:pt idx="57">
                  <c:v>1770</c:v>
                </c:pt>
                <c:pt idx="58">
                  <c:v>1771</c:v>
                </c:pt>
                <c:pt idx="59">
                  <c:v>1772</c:v>
                </c:pt>
                <c:pt idx="60">
                  <c:v>1773</c:v>
                </c:pt>
                <c:pt idx="61">
                  <c:v>1774</c:v>
                </c:pt>
                <c:pt idx="62">
                  <c:v>1775</c:v>
                </c:pt>
                <c:pt idx="63">
                  <c:v>1776</c:v>
                </c:pt>
                <c:pt idx="64">
                  <c:v>1777</c:v>
                </c:pt>
                <c:pt idx="65">
                  <c:v>1778</c:v>
                </c:pt>
                <c:pt idx="66">
                  <c:v>1779</c:v>
                </c:pt>
                <c:pt idx="67">
                  <c:v>1780</c:v>
                </c:pt>
                <c:pt idx="68">
                  <c:v>1781</c:v>
                </c:pt>
                <c:pt idx="69">
                  <c:v>1782</c:v>
                </c:pt>
                <c:pt idx="70">
                  <c:v>1783</c:v>
                </c:pt>
                <c:pt idx="71">
                  <c:v>1784</c:v>
                </c:pt>
                <c:pt idx="72">
                  <c:v>1785</c:v>
                </c:pt>
                <c:pt idx="73">
                  <c:v>1786</c:v>
                </c:pt>
                <c:pt idx="74">
                  <c:v>1787</c:v>
                </c:pt>
                <c:pt idx="75">
                  <c:v>1788</c:v>
                </c:pt>
                <c:pt idx="76">
                  <c:v>1789</c:v>
                </c:pt>
                <c:pt idx="77">
                  <c:v>1790</c:v>
                </c:pt>
                <c:pt idx="78">
                  <c:v>1791</c:v>
                </c:pt>
                <c:pt idx="79">
                  <c:v>1792</c:v>
                </c:pt>
                <c:pt idx="80">
                  <c:v>1793</c:v>
                </c:pt>
                <c:pt idx="81">
                  <c:v>1794</c:v>
                </c:pt>
                <c:pt idx="82">
                  <c:v>1795</c:v>
                </c:pt>
                <c:pt idx="83">
                  <c:v>1796</c:v>
                </c:pt>
                <c:pt idx="84">
                  <c:v>1797</c:v>
                </c:pt>
                <c:pt idx="85">
                  <c:v>1798</c:v>
                </c:pt>
                <c:pt idx="86">
                  <c:v>1799</c:v>
                </c:pt>
                <c:pt idx="87">
                  <c:v>1800</c:v>
                </c:pt>
                <c:pt idx="88">
                  <c:v>1801</c:v>
                </c:pt>
                <c:pt idx="89">
                  <c:v>1802</c:v>
                </c:pt>
                <c:pt idx="90">
                  <c:v>1803</c:v>
                </c:pt>
                <c:pt idx="91">
                  <c:v>1804</c:v>
                </c:pt>
                <c:pt idx="92">
                  <c:v>1805</c:v>
                </c:pt>
                <c:pt idx="93">
                  <c:v>1806</c:v>
                </c:pt>
                <c:pt idx="94">
                  <c:v>1807</c:v>
                </c:pt>
                <c:pt idx="95">
                  <c:v>1808</c:v>
                </c:pt>
                <c:pt idx="96">
                  <c:v>1809</c:v>
                </c:pt>
                <c:pt idx="97">
                  <c:v>1810</c:v>
                </c:pt>
                <c:pt idx="98">
                  <c:v>1811</c:v>
                </c:pt>
                <c:pt idx="99">
                  <c:v>1812</c:v>
                </c:pt>
                <c:pt idx="100">
                  <c:v>1813</c:v>
                </c:pt>
                <c:pt idx="101">
                  <c:v>1814</c:v>
                </c:pt>
                <c:pt idx="102">
                  <c:v>1815</c:v>
                </c:pt>
                <c:pt idx="103">
                  <c:v>1816</c:v>
                </c:pt>
                <c:pt idx="104">
                  <c:v>1817</c:v>
                </c:pt>
                <c:pt idx="105">
                  <c:v>1818</c:v>
                </c:pt>
                <c:pt idx="106">
                  <c:v>1819</c:v>
                </c:pt>
                <c:pt idx="107">
                  <c:v>1820</c:v>
                </c:pt>
                <c:pt idx="108">
                  <c:v>1821</c:v>
                </c:pt>
                <c:pt idx="109">
                  <c:v>1822</c:v>
                </c:pt>
                <c:pt idx="110">
                  <c:v>1823</c:v>
                </c:pt>
                <c:pt idx="111">
                  <c:v>1824</c:v>
                </c:pt>
                <c:pt idx="112">
                  <c:v>1825</c:v>
                </c:pt>
                <c:pt idx="113">
                  <c:v>1826</c:v>
                </c:pt>
                <c:pt idx="114">
                  <c:v>1827</c:v>
                </c:pt>
                <c:pt idx="115">
                  <c:v>1828</c:v>
                </c:pt>
                <c:pt idx="116">
                  <c:v>1829</c:v>
                </c:pt>
                <c:pt idx="117">
                  <c:v>1830</c:v>
                </c:pt>
                <c:pt idx="118">
                  <c:v>1831</c:v>
                </c:pt>
                <c:pt idx="119">
                  <c:v>1832</c:v>
                </c:pt>
                <c:pt idx="120">
                  <c:v>1833</c:v>
                </c:pt>
                <c:pt idx="121">
                  <c:v>1834</c:v>
                </c:pt>
                <c:pt idx="122">
                  <c:v>1835</c:v>
                </c:pt>
                <c:pt idx="123">
                  <c:v>1836</c:v>
                </c:pt>
                <c:pt idx="124">
                  <c:v>1837</c:v>
                </c:pt>
                <c:pt idx="125">
                  <c:v>1838</c:v>
                </c:pt>
                <c:pt idx="126">
                  <c:v>1839</c:v>
                </c:pt>
                <c:pt idx="127">
                  <c:v>1840</c:v>
                </c:pt>
                <c:pt idx="128">
                  <c:v>1841</c:v>
                </c:pt>
                <c:pt idx="129">
                  <c:v>1842</c:v>
                </c:pt>
                <c:pt idx="130">
                  <c:v>1843</c:v>
                </c:pt>
                <c:pt idx="131">
                  <c:v>1844</c:v>
                </c:pt>
                <c:pt idx="132">
                  <c:v>1845</c:v>
                </c:pt>
                <c:pt idx="133">
                  <c:v>1846</c:v>
                </c:pt>
                <c:pt idx="134">
                  <c:v>1847</c:v>
                </c:pt>
                <c:pt idx="135">
                  <c:v>1848</c:v>
                </c:pt>
                <c:pt idx="136">
                  <c:v>1849</c:v>
                </c:pt>
                <c:pt idx="137">
                  <c:v>1850</c:v>
                </c:pt>
                <c:pt idx="138">
                  <c:v>1851</c:v>
                </c:pt>
                <c:pt idx="139">
                  <c:v>1852</c:v>
                </c:pt>
                <c:pt idx="140">
                  <c:v>1853</c:v>
                </c:pt>
                <c:pt idx="141">
                  <c:v>1854</c:v>
                </c:pt>
                <c:pt idx="142">
                  <c:v>1855</c:v>
                </c:pt>
                <c:pt idx="143">
                  <c:v>1856</c:v>
                </c:pt>
                <c:pt idx="144">
                  <c:v>1857</c:v>
                </c:pt>
                <c:pt idx="145">
                  <c:v>1858</c:v>
                </c:pt>
                <c:pt idx="146">
                  <c:v>1859</c:v>
                </c:pt>
                <c:pt idx="147">
                  <c:v>1860</c:v>
                </c:pt>
                <c:pt idx="148">
                  <c:v>1861</c:v>
                </c:pt>
                <c:pt idx="149">
                  <c:v>1862</c:v>
                </c:pt>
                <c:pt idx="150">
                  <c:v>1863</c:v>
                </c:pt>
                <c:pt idx="151">
                  <c:v>1864</c:v>
                </c:pt>
                <c:pt idx="152">
                  <c:v>1865</c:v>
                </c:pt>
                <c:pt idx="153">
                  <c:v>1866</c:v>
                </c:pt>
                <c:pt idx="154">
                  <c:v>1867</c:v>
                </c:pt>
                <c:pt idx="155">
                  <c:v>1868</c:v>
                </c:pt>
                <c:pt idx="156">
                  <c:v>1869</c:v>
                </c:pt>
                <c:pt idx="157">
                  <c:v>1870</c:v>
                </c:pt>
                <c:pt idx="158">
                  <c:v>1871</c:v>
                </c:pt>
                <c:pt idx="159">
                  <c:v>1872</c:v>
                </c:pt>
                <c:pt idx="160">
                  <c:v>1873</c:v>
                </c:pt>
                <c:pt idx="161">
                  <c:v>1874</c:v>
                </c:pt>
                <c:pt idx="162">
                  <c:v>1875</c:v>
                </c:pt>
                <c:pt idx="163">
                  <c:v>1876</c:v>
                </c:pt>
                <c:pt idx="164">
                  <c:v>1877</c:v>
                </c:pt>
                <c:pt idx="165">
                  <c:v>1878</c:v>
                </c:pt>
                <c:pt idx="166">
                  <c:v>1879</c:v>
                </c:pt>
                <c:pt idx="167">
                  <c:v>1880</c:v>
                </c:pt>
                <c:pt idx="168">
                  <c:v>1881</c:v>
                </c:pt>
                <c:pt idx="169">
                  <c:v>1882</c:v>
                </c:pt>
                <c:pt idx="170">
                  <c:v>1883</c:v>
                </c:pt>
                <c:pt idx="171">
                  <c:v>1884</c:v>
                </c:pt>
                <c:pt idx="172">
                  <c:v>1885</c:v>
                </c:pt>
                <c:pt idx="173">
                  <c:v>1886</c:v>
                </c:pt>
                <c:pt idx="174">
                  <c:v>1887</c:v>
                </c:pt>
                <c:pt idx="175">
                  <c:v>1888</c:v>
                </c:pt>
                <c:pt idx="176">
                  <c:v>1889</c:v>
                </c:pt>
                <c:pt idx="177">
                  <c:v>1890</c:v>
                </c:pt>
                <c:pt idx="178">
                  <c:v>1891</c:v>
                </c:pt>
                <c:pt idx="179">
                  <c:v>1892</c:v>
                </c:pt>
                <c:pt idx="180">
                  <c:v>1893</c:v>
                </c:pt>
                <c:pt idx="181">
                  <c:v>1894</c:v>
                </c:pt>
                <c:pt idx="182">
                  <c:v>1895</c:v>
                </c:pt>
                <c:pt idx="183">
                  <c:v>1896</c:v>
                </c:pt>
                <c:pt idx="184">
                  <c:v>1897</c:v>
                </c:pt>
                <c:pt idx="185">
                  <c:v>1898</c:v>
                </c:pt>
                <c:pt idx="186">
                  <c:v>1899</c:v>
                </c:pt>
                <c:pt idx="187">
                  <c:v>1900</c:v>
                </c:pt>
                <c:pt idx="188">
                  <c:v>1901</c:v>
                </c:pt>
                <c:pt idx="189">
                  <c:v>1902</c:v>
                </c:pt>
                <c:pt idx="190">
                  <c:v>1903</c:v>
                </c:pt>
                <c:pt idx="191">
                  <c:v>1904</c:v>
                </c:pt>
                <c:pt idx="192">
                  <c:v>1905</c:v>
                </c:pt>
                <c:pt idx="193">
                  <c:v>1906</c:v>
                </c:pt>
                <c:pt idx="194">
                  <c:v>1907</c:v>
                </c:pt>
                <c:pt idx="195">
                  <c:v>1908</c:v>
                </c:pt>
                <c:pt idx="196">
                  <c:v>1909</c:v>
                </c:pt>
                <c:pt idx="197">
                  <c:v>1910</c:v>
                </c:pt>
                <c:pt idx="198">
                  <c:v>1911</c:v>
                </c:pt>
                <c:pt idx="199">
                  <c:v>1912</c:v>
                </c:pt>
                <c:pt idx="200">
                  <c:v>1913</c:v>
                </c:pt>
                <c:pt idx="201">
                  <c:v>1914</c:v>
                </c:pt>
                <c:pt idx="202">
                  <c:v>1915</c:v>
                </c:pt>
                <c:pt idx="203">
                  <c:v>1916</c:v>
                </c:pt>
                <c:pt idx="204">
                  <c:v>1917</c:v>
                </c:pt>
                <c:pt idx="205">
                  <c:v>1918</c:v>
                </c:pt>
                <c:pt idx="206">
                  <c:v>1919</c:v>
                </c:pt>
                <c:pt idx="207">
                  <c:v>1920</c:v>
                </c:pt>
              </c:numCache>
            </c:numRef>
          </c:xVal>
          <c:yVal>
            <c:numRef>
              <c:f>Graph!$B$1715:$B$1920</c:f>
              <c:numCache>
                <c:formatCode>General</c:formatCode>
                <c:ptCount val="206"/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53-49DB-92F7-7E1C8E82DCF2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Graph!$A$1714:$A$1921</c:f>
              <c:numCache>
                <c:formatCode>General</c:formatCode>
                <c:ptCount val="208"/>
                <c:pt idx="0">
                  <c:v>1713</c:v>
                </c:pt>
                <c:pt idx="1">
                  <c:v>1714</c:v>
                </c:pt>
                <c:pt idx="2">
                  <c:v>1715</c:v>
                </c:pt>
                <c:pt idx="3">
                  <c:v>1716</c:v>
                </c:pt>
                <c:pt idx="4">
                  <c:v>1717</c:v>
                </c:pt>
                <c:pt idx="5">
                  <c:v>1718</c:v>
                </c:pt>
                <c:pt idx="6">
                  <c:v>1719</c:v>
                </c:pt>
                <c:pt idx="7">
                  <c:v>1720</c:v>
                </c:pt>
                <c:pt idx="8">
                  <c:v>1721</c:v>
                </c:pt>
                <c:pt idx="9">
                  <c:v>1722</c:v>
                </c:pt>
                <c:pt idx="10">
                  <c:v>1723</c:v>
                </c:pt>
                <c:pt idx="11">
                  <c:v>1724</c:v>
                </c:pt>
                <c:pt idx="12">
                  <c:v>1725</c:v>
                </c:pt>
                <c:pt idx="13">
                  <c:v>1726</c:v>
                </c:pt>
                <c:pt idx="14">
                  <c:v>1727</c:v>
                </c:pt>
                <c:pt idx="15">
                  <c:v>1728</c:v>
                </c:pt>
                <c:pt idx="16">
                  <c:v>1729</c:v>
                </c:pt>
                <c:pt idx="17">
                  <c:v>1730</c:v>
                </c:pt>
                <c:pt idx="18">
                  <c:v>1731</c:v>
                </c:pt>
                <c:pt idx="19">
                  <c:v>1732</c:v>
                </c:pt>
                <c:pt idx="20">
                  <c:v>1733</c:v>
                </c:pt>
                <c:pt idx="21">
                  <c:v>1734</c:v>
                </c:pt>
                <c:pt idx="22">
                  <c:v>1735</c:v>
                </c:pt>
                <c:pt idx="23">
                  <c:v>1736</c:v>
                </c:pt>
                <c:pt idx="24">
                  <c:v>1737</c:v>
                </c:pt>
                <c:pt idx="25">
                  <c:v>1738</c:v>
                </c:pt>
                <c:pt idx="26">
                  <c:v>1739</c:v>
                </c:pt>
                <c:pt idx="27">
                  <c:v>1740</c:v>
                </c:pt>
                <c:pt idx="28">
                  <c:v>1741</c:v>
                </c:pt>
                <c:pt idx="29">
                  <c:v>1742</c:v>
                </c:pt>
                <c:pt idx="30">
                  <c:v>1743</c:v>
                </c:pt>
                <c:pt idx="31">
                  <c:v>1744</c:v>
                </c:pt>
                <c:pt idx="32">
                  <c:v>1745</c:v>
                </c:pt>
                <c:pt idx="33">
                  <c:v>1746</c:v>
                </c:pt>
                <c:pt idx="34">
                  <c:v>1747</c:v>
                </c:pt>
                <c:pt idx="35">
                  <c:v>1748</c:v>
                </c:pt>
                <c:pt idx="36">
                  <c:v>1749</c:v>
                </c:pt>
                <c:pt idx="37">
                  <c:v>1750</c:v>
                </c:pt>
                <c:pt idx="38">
                  <c:v>1751</c:v>
                </c:pt>
                <c:pt idx="39">
                  <c:v>1752</c:v>
                </c:pt>
                <c:pt idx="40">
                  <c:v>1753</c:v>
                </c:pt>
                <c:pt idx="41">
                  <c:v>1754</c:v>
                </c:pt>
                <c:pt idx="42">
                  <c:v>1755</c:v>
                </c:pt>
                <c:pt idx="43">
                  <c:v>1756</c:v>
                </c:pt>
                <c:pt idx="44">
                  <c:v>1757</c:v>
                </c:pt>
                <c:pt idx="45">
                  <c:v>1758</c:v>
                </c:pt>
                <c:pt idx="46">
                  <c:v>1759</c:v>
                </c:pt>
                <c:pt idx="47">
                  <c:v>1760</c:v>
                </c:pt>
                <c:pt idx="48">
                  <c:v>1761</c:v>
                </c:pt>
                <c:pt idx="49">
                  <c:v>1762</c:v>
                </c:pt>
                <c:pt idx="50">
                  <c:v>1763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1768</c:v>
                </c:pt>
                <c:pt idx="56">
                  <c:v>1769</c:v>
                </c:pt>
                <c:pt idx="57">
                  <c:v>1770</c:v>
                </c:pt>
                <c:pt idx="58">
                  <c:v>1771</c:v>
                </c:pt>
                <c:pt idx="59">
                  <c:v>1772</c:v>
                </c:pt>
                <c:pt idx="60">
                  <c:v>1773</c:v>
                </c:pt>
                <c:pt idx="61">
                  <c:v>1774</c:v>
                </c:pt>
                <c:pt idx="62">
                  <c:v>1775</c:v>
                </c:pt>
                <c:pt idx="63">
                  <c:v>1776</c:v>
                </c:pt>
                <c:pt idx="64">
                  <c:v>1777</c:v>
                </c:pt>
                <c:pt idx="65">
                  <c:v>1778</c:v>
                </c:pt>
                <c:pt idx="66">
                  <c:v>1779</c:v>
                </c:pt>
                <c:pt idx="67">
                  <c:v>1780</c:v>
                </c:pt>
                <c:pt idx="68">
                  <c:v>1781</c:v>
                </c:pt>
                <c:pt idx="69">
                  <c:v>1782</c:v>
                </c:pt>
                <c:pt idx="70">
                  <c:v>1783</c:v>
                </c:pt>
                <c:pt idx="71">
                  <c:v>1784</c:v>
                </c:pt>
                <c:pt idx="72">
                  <c:v>1785</c:v>
                </c:pt>
                <c:pt idx="73">
                  <c:v>1786</c:v>
                </c:pt>
                <c:pt idx="74">
                  <c:v>1787</c:v>
                </c:pt>
                <c:pt idx="75">
                  <c:v>1788</c:v>
                </c:pt>
                <c:pt idx="76">
                  <c:v>1789</c:v>
                </c:pt>
                <c:pt idx="77">
                  <c:v>1790</c:v>
                </c:pt>
                <c:pt idx="78">
                  <c:v>1791</c:v>
                </c:pt>
                <c:pt idx="79">
                  <c:v>1792</c:v>
                </c:pt>
                <c:pt idx="80">
                  <c:v>1793</c:v>
                </c:pt>
                <c:pt idx="81">
                  <c:v>1794</c:v>
                </c:pt>
                <c:pt idx="82">
                  <c:v>1795</c:v>
                </c:pt>
                <c:pt idx="83">
                  <c:v>1796</c:v>
                </c:pt>
                <c:pt idx="84">
                  <c:v>1797</c:v>
                </c:pt>
                <c:pt idx="85">
                  <c:v>1798</c:v>
                </c:pt>
                <c:pt idx="86">
                  <c:v>1799</c:v>
                </c:pt>
                <c:pt idx="87">
                  <c:v>1800</c:v>
                </c:pt>
                <c:pt idx="88">
                  <c:v>1801</c:v>
                </c:pt>
                <c:pt idx="89">
                  <c:v>1802</c:v>
                </c:pt>
                <c:pt idx="90">
                  <c:v>1803</c:v>
                </c:pt>
                <c:pt idx="91">
                  <c:v>1804</c:v>
                </c:pt>
                <c:pt idx="92">
                  <c:v>1805</c:v>
                </c:pt>
                <c:pt idx="93">
                  <c:v>1806</c:v>
                </c:pt>
                <c:pt idx="94">
                  <c:v>1807</c:v>
                </c:pt>
                <c:pt idx="95">
                  <c:v>1808</c:v>
                </c:pt>
                <c:pt idx="96">
                  <c:v>1809</c:v>
                </c:pt>
                <c:pt idx="97">
                  <c:v>1810</c:v>
                </c:pt>
                <c:pt idx="98">
                  <c:v>1811</c:v>
                </c:pt>
                <c:pt idx="99">
                  <c:v>1812</c:v>
                </c:pt>
                <c:pt idx="100">
                  <c:v>1813</c:v>
                </c:pt>
                <c:pt idx="101">
                  <c:v>1814</c:v>
                </c:pt>
                <c:pt idx="102">
                  <c:v>1815</c:v>
                </c:pt>
                <c:pt idx="103">
                  <c:v>1816</c:v>
                </c:pt>
                <c:pt idx="104">
                  <c:v>1817</c:v>
                </c:pt>
                <c:pt idx="105">
                  <c:v>1818</c:v>
                </c:pt>
                <c:pt idx="106">
                  <c:v>1819</c:v>
                </c:pt>
                <c:pt idx="107">
                  <c:v>1820</c:v>
                </c:pt>
                <c:pt idx="108">
                  <c:v>1821</c:v>
                </c:pt>
                <c:pt idx="109">
                  <c:v>1822</c:v>
                </c:pt>
                <c:pt idx="110">
                  <c:v>1823</c:v>
                </c:pt>
                <c:pt idx="111">
                  <c:v>1824</c:v>
                </c:pt>
                <c:pt idx="112">
                  <c:v>1825</c:v>
                </c:pt>
                <c:pt idx="113">
                  <c:v>1826</c:v>
                </c:pt>
                <c:pt idx="114">
                  <c:v>1827</c:v>
                </c:pt>
                <c:pt idx="115">
                  <c:v>1828</c:v>
                </c:pt>
                <c:pt idx="116">
                  <c:v>1829</c:v>
                </c:pt>
                <c:pt idx="117">
                  <c:v>1830</c:v>
                </c:pt>
                <c:pt idx="118">
                  <c:v>1831</c:v>
                </c:pt>
                <c:pt idx="119">
                  <c:v>1832</c:v>
                </c:pt>
                <c:pt idx="120">
                  <c:v>1833</c:v>
                </c:pt>
                <c:pt idx="121">
                  <c:v>1834</c:v>
                </c:pt>
                <c:pt idx="122">
                  <c:v>1835</c:v>
                </c:pt>
                <c:pt idx="123">
                  <c:v>1836</c:v>
                </c:pt>
                <c:pt idx="124">
                  <c:v>1837</c:v>
                </c:pt>
                <c:pt idx="125">
                  <c:v>1838</c:v>
                </c:pt>
                <c:pt idx="126">
                  <c:v>1839</c:v>
                </c:pt>
                <c:pt idx="127">
                  <c:v>1840</c:v>
                </c:pt>
                <c:pt idx="128">
                  <c:v>1841</c:v>
                </c:pt>
                <c:pt idx="129">
                  <c:v>1842</c:v>
                </c:pt>
                <c:pt idx="130">
                  <c:v>1843</c:v>
                </c:pt>
                <c:pt idx="131">
                  <c:v>1844</c:v>
                </c:pt>
                <c:pt idx="132">
                  <c:v>1845</c:v>
                </c:pt>
                <c:pt idx="133">
                  <c:v>1846</c:v>
                </c:pt>
                <c:pt idx="134">
                  <c:v>1847</c:v>
                </c:pt>
                <c:pt idx="135">
                  <c:v>1848</c:v>
                </c:pt>
                <c:pt idx="136">
                  <c:v>1849</c:v>
                </c:pt>
                <c:pt idx="137">
                  <c:v>1850</c:v>
                </c:pt>
                <c:pt idx="138">
                  <c:v>1851</c:v>
                </c:pt>
                <c:pt idx="139">
                  <c:v>1852</c:v>
                </c:pt>
                <c:pt idx="140">
                  <c:v>1853</c:v>
                </c:pt>
                <c:pt idx="141">
                  <c:v>1854</c:v>
                </c:pt>
                <c:pt idx="142">
                  <c:v>1855</c:v>
                </c:pt>
                <c:pt idx="143">
                  <c:v>1856</c:v>
                </c:pt>
                <c:pt idx="144">
                  <c:v>1857</c:v>
                </c:pt>
                <c:pt idx="145">
                  <c:v>1858</c:v>
                </c:pt>
                <c:pt idx="146">
                  <c:v>1859</c:v>
                </c:pt>
                <c:pt idx="147">
                  <c:v>1860</c:v>
                </c:pt>
                <c:pt idx="148">
                  <c:v>1861</c:v>
                </c:pt>
                <c:pt idx="149">
                  <c:v>1862</c:v>
                </c:pt>
                <c:pt idx="150">
                  <c:v>1863</c:v>
                </c:pt>
                <c:pt idx="151">
                  <c:v>1864</c:v>
                </c:pt>
                <c:pt idx="152">
                  <c:v>1865</c:v>
                </c:pt>
                <c:pt idx="153">
                  <c:v>1866</c:v>
                </c:pt>
                <c:pt idx="154">
                  <c:v>1867</c:v>
                </c:pt>
                <c:pt idx="155">
                  <c:v>1868</c:v>
                </c:pt>
                <c:pt idx="156">
                  <c:v>1869</c:v>
                </c:pt>
                <c:pt idx="157">
                  <c:v>1870</c:v>
                </c:pt>
                <c:pt idx="158">
                  <c:v>1871</c:v>
                </c:pt>
                <c:pt idx="159">
                  <c:v>1872</c:v>
                </c:pt>
                <c:pt idx="160">
                  <c:v>1873</c:v>
                </c:pt>
                <c:pt idx="161">
                  <c:v>1874</c:v>
                </c:pt>
                <c:pt idx="162">
                  <c:v>1875</c:v>
                </c:pt>
                <c:pt idx="163">
                  <c:v>1876</c:v>
                </c:pt>
                <c:pt idx="164">
                  <c:v>1877</c:v>
                </c:pt>
                <c:pt idx="165">
                  <c:v>1878</c:v>
                </c:pt>
                <c:pt idx="166">
                  <c:v>1879</c:v>
                </c:pt>
                <c:pt idx="167">
                  <c:v>1880</c:v>
                </c:pt>
                <c:pt idx="168">
                  <c:v>1881</c:v>
                </c:pt>
                <c:pt idx="169">
                  <c:v>1882</c:v>
                </c:pt>
                <c:pt idx="170">
                  <c:v>1883</c:v>
                </c:pt>
                <c:pt idx="171">
                  <c:v>1884</c:v>
                </c:pt>
                <c:pt idx="172">
                  <c:v>1885</c:v>
                </c:pt>
                <c:pt idx="173">
                  <c:v>1886</c:v>
                </c:pt>
                <c:pt idx="174">
                  <c:v>1887</c:v>
                </c:pt>
                <c:pt idx="175">
                  <c:v>1888</c:v>
                </c:pt>
                <c:pt idx="176">
                  <c:v>1889</c:v>
                </c:pt>
                <c:pt idx="177">
                  <c:v>1890</c:v>
                </c:pt>
                <c:pt idx="178">
                  <c:v>1891</c:v>
                </c:pt>
                <c:pt idx="179">
                  <c:v>1892</c:v>
                </c:pt>
                <c:pt idx="180">
                  <c:v>1893</c:v>
                </c:pt>
                <c:pt idx="181">
                  <c:v>1894</c:v>
                </c:pt>
                <c:pt idx="182">
                  <c:v>1895</c:v>
                </c:pt>
                <c:pt idx="183">
                  <c:v>1896</c:v>
                </c:pt>
                <c:pt idx="184">
                  <c:v>1897</c:v>
                </c:pt>
                <c:pt idx="185">
                  <c:v>1898</c:v>
                </c:pt>
                <c:pt idx="186">
                  <c:v>1899</c:v>
                </c:pt>
                <c:pt idx="187">
                  <c:v>1900</c:v>
                </c:pt>
                <c:pt idx="188">
                  <c:v>1901</c:v>
                </c:pt>
                <c:pt idx="189">
                  <c:v>1902</c:v>
                </c:pt>
                <c:pt idx="190">
                  <c:v>1903</c:v>
                </c:pt>
                <c:pt idx="191">
                  <c:v>1904</c:v>
                </c:pt>
                <c:pt idx="192">
                  <c:v>1905</c:v>
                </c:pt>
                <c:pt idx="193">
                  <c:v>1906</c:v>
                </c:pt>
                <c:pt idx="194">
                  <c:v>1907</c:v>
                </c:pt>
                <c:pt idx="195">
                  <c:v>1908</c:v>
                </c:pt>
                <c:pt idx="196">
                  <c:v>1909</c:v>
                </c:pt>
                <c:pt idx="197">
                  <c:v>1910</c:v>
                </c:pt>
                <c:pt idx="198">
                  <c:v>1911</c:v>
                </c:pt>
                <c:pt idx="199">
                  <c:v>1912</c:v>
                </c:pt>
                <c:pt idx="200">
                  <c:v>1913</c:v>
                </c:pt>
                <c:pt idx="201">
                  <c:v>1914</c:v>
                </c:pt>
                <c:pt idx="202">
                  <c:v>1915</c:v>
                </c:pt>
                <c:pt idx="203">
                  <c:v>1916</c:v>
                </c:pt>
                <c:pt idx="204">
                  <c:v>1917</c:v>
                </c:pt>
                <c:pt idx="205">
                  <c:v>1918</c:v>
                </c:pt>
                <c:pt idx="206">
                  <c:v>1919</c:v>
                </c:pt>
                <c:pt idx="207">
                  <c:v>1920</c:v>
                </c:pt>
              </c:numCache>
            </c:numRef>
          </c:xVal>
          <c:yVal>
            <c:numRef>
              <c:f>Graph!$C$1715:$C$1920</c:f>
              <c:numCache>
                <c:formatCode>General</c:formatCode>
                <c:ptCount val="20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53-49DB-92F7-7E1C8E82DCF2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Graph!$A$1714:$A$1921</c:f>
              <c:numCache>
                <c:formatCode>General</c:formatCode>
                <c:ptCount val="208"/>
                <c:pt idx="0">
                  <c:v>1713</c:v>
                </c:pt>
                <c:pt idx="1">
                  <c:v>1714</c:v>
                </c:pt>
                <c:pt idx="2">
                  <c:v>1715</c:v>
                </c:pt>
                <c:pt idx="3">
                  <c:v>1716</c:v>
                </c:pt>
                <c:pt idx="4">
                  <c:v>1717</c:v>
                </c:pt>
                <c:pt idx="5">
                  <c:v>1718</c:v>
                </c:pt>
                <c:pt idx="6">
                  <c:v>1719</c:v>
                </c:pt>
                <c:pt idx="7">
                  <c:v>1720</c:v>
                </c:pt>
                <c:pt idx="8">
                  <c:v>1721</c:v>
                </c:pt>
                <c:pt idx="9">
                  <c:v>1722</c:v>
                </c:pt>
                <c:pt idx="10">
                  <c:v>1723</c:v>
                </c:pt>
                <c:pt idx="11">
                  <c:v>1724</c:v>
                </c:pt>
                <c:pt idx="12">
                  <c:v>1725</c:v>
                </c:pt>
                <c:pt idx="13">
                  <c:v>1726</c:v>
                </c:pt>
                <c:pt idx="14">
                  <c:v>1727</c:v>
                </c:pt>
                <c:pt idx="15">
                  <c:v>1728</c:v>
                </c:pt>
                <c:pt idx="16">
                  <c:v>1729</c:v>
                </c:pt>
                <c:pt idx="17">
                  <c:v>1730</c:v>
                </c:pt>
                <c:pt idx="18">
                  <c:v>1731</c:v>
                </c:pt>
                <c:pt idx="19">
                  <c:v>1732</c:v>
                </c:pt>
                <c:pt idx="20">
                  <c:v>1733</c:v>
                </c:pt>
                <c:pt idx="21">
                  <c:v>1734</c:v>
                </c:pt>
                <c:pt idx="22">
                  <c:v>1735</c:v>
                </c:pt>
                <c:pt idx="23">
                  <c:v>1736</c:v>
                </c:pt>
                <c:pt idx="24">
                  <c:v>1737</c:v>
                </c:pt>
                <c:pt idx="25">
                  <c:v>1738</c:v>
                </c:pt>
                <c:pt idx="26">
                  <c:v>1739</c:v>
                </c:pt>
                <c:pt idx="27">
                  <c:v>1740</c:v>
                </c:pt>
                <c:pt idx="28">
                  <c:v>1741</c:v>
                </c:pt>
                <c:pt idx="29">
                  <c:v>1742</c:v>
                </c:pt>
                <c:pt idx="30">
                  <c:v>1743</c:v>
                </c:pt>
                <c:pt idx="31">
                  <c:v>1744</c:v>
                </c:pt>
                <c:pt idx="32">
                  <c:v>1745</c:v>
                </c:pt>
                <c:pt idx="33">
                  <c:v>1746</c:v>
                </c:pt>
                <c:pt idx="34">
                  <c:v>1747</c:v>
                </c:pt>
                <c:pt idx="35">
                  <c:v>1748</c:v>
                </c:pt>
                <c:pt idx="36">
                  <c:v>1749</c:v>
                </c:pt>
                <c:pt idx="37">
                  <c:v>1750</c:v>
                </c:pt>
                <c:pt idx="38">
                  <c:v>1751</c:v>
                </c:pt>
                <c:pt idx="39">
                  <c:v>1752</c:v>
                </c:pt>
                <c:pt idx="40">
                  <c:v>1753</c:v>
                </c:pt>
                <c:pt idx="41">
                  <c:v>1754</c:v>
                </c:pt>
                <c:pt idx="42">
                  <c:v>1755</c:v>
                </c:pt>
                <c:pt idx="43">
                  <c:v>1756</c:v>
                </c:pt>
                <c:pt idx="44">
                  <c:v>1757</c:v>
                </c:pt>
                <c:pt idx="45">
                  <c:v>1758</c:v>
                </c:pt>
                <c:pt idx="46">
                  <c:v>1759</c:v>
                </c:pt>
                <c:pt idx="47">
                  <c:v>1760</c:v>
                </c:pt>
                <c:pt idx="48">
                  <c:v>1761</c:v>
                </c:pt>
                <c:pt idx="49">
                  <c:v>1762</c:v>
                </c:pt>
                <c:pt idx="50">
                  <c:v>1763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1768</c:v>
                </c:pt>
                <c:pt idx="56">
                  <c:v>1769</c:v>
                </c:pt>
                <c:pt idx="57">
                  <c:v>1770</c:v>
                </c:pt>
                <c:pt idx="58">
                  <c:v>1771</c:v>
                </c:pt>
                <c:pt idx="59">
                  <c:v>1772</c:v>
                </c:pt>
                <c:pt idx="60">
                  <c:v>1773</c:v>
                </c:pt>
                <c:pt idx="61">
                  <c:v>1774</c:v>
                </c:pt>
                <c:pt idx="62">
                  <c:v>1775</c:v>
                </c:pt>
                <c:pt idx="63">
                  <c:v>1776</c:v>
                </c:pt>
                <c:pt idx="64">
                  <c:v>1777</c:v>
                </c:pt>
                <c:pt idx="65">
                  <c:v>1778</c:v>
                </c:pt>
                <c:pt idx="66">
                  <c:v>1779</c:v>
                </c:pt>
                <c:pt idx="67">
                  <c:v>1780</c:v>
                </c:pt>
                <c:pt idx="68">
                  <c:v>1781</c:v>
                </c:pt>
                <c:pt idx="69">
                  <c:v>1782</c:v>
                </c:pt>
                <c:pt idx="70">
                  <c:v>1783</c:v>
                </c:pt>
                <c:pt idx="71">
                  <c:v>1784</c:v>
                </c:pt>
                <c:pt idx="72">
                  <c:v>1785</c:v>
                </c:pt>
                <c:pt idx="73">
                  <c:v>1786</c:v>
                </c:pt>
                <c:pt idx="74">
                  <c:v>1787</c:v>
                </c:pt>
                <c:pt idx="75">
                  <c:v>1788</c:v>
                </c:pt>
                <c:pt idx="76">
                  <c:v>1789</c:v>
                </c:pt>
                <c:pt idx="77">
                  <c:v>1790</c:v>
                </c:pt>
                <c:pt idx="78">
                  <c:v>1791</c:v>
                </c:pt>
                <c:pt idx="79">
                  <c:v>1792</c:v>
                </c:pt>
                <c:pt idx="80">
                  <c:v>1793</c:v>
                </c:pt>
                <c:pt idx="81">
                  <c:v>1794</c:v>
                </c:pt>
                <c:pt idx="82">
                  <c:v>1795</c:v>
                </c:pt>
                <c:pt idx="83">
                  <c:v>1796</c:v>
                </c:pt>
                <c:pt idx="84">
                  <c:v>1797</c:v>
                </c:pt>
                <c:pt idx="85">
                  <c:v>1798</c:v>
                </c:pt>
                <c:pt idx="86">
                  <c:v>1799</c:v>
                </c:pt>
                <c:pt idx="87">
                  <c:v>1800</c:v>
                </c:pt>
                <c:pt idx="88">
                  <c:v>1801</c:v>
                </c:pt>
                <c:pt idx="89">
                  <c:v>1802</c:v>
                </c:pt>
                <c:pt idx="90">
                  <c:v>1803</c:v>
                </c:pt>
                <c:pt idx="91">
                  <c:v>1804</c:v>
                </c:pt>
                <c:pt idx="92">
                  <c:v>1805</c:v>
                </c:pt>
                <c:pt idx="93">
                  <c:v>1806</c:v>
                </c:pt>
                <c:pt idx="94">
                  <c:v>1807</c:v>
                </c:pt>
                <c:pt idx="95">
                  <c:v>1808</c:v>
                </c:pt>
                <c:pt idx="96">
                  <c:v>1809</c:v>
                </c:pt>
                <c:pt idx="97">
                  <c:v>1810</c:v>
                </c:pt>
                <c:pt idx="98">
                  <c:v>1811</c:v>
                </c:pt>
                <c:pt idx="99">
                  <c:v>1812</c:v>
                </c:pt>
                <c:pt idx="100">
                  <c:v>1813</c:v>
                </c:pt>
                <c:pt idx="101">
                  <c:v>1814</c:v>
                </c:pt>
                <c:pt idx="102">
                  <c:v>1815</c:v>
                </c:pt>
                <c:pt idx="103">
                  <c:v>1816</c:v>
                </c:pt>
                <c:pt idx="104">
                  <c:v>1817</c:v>
                </c:pt>
                <c:pt idx="105">
                  <c:v>1818</c:v>
                </c:pt>
                <c:pt idx="106">
                  <c:v>1819</c:v>
                </c:pt>
                <c:pt idx="107">
                  <c:v>1820</c:v>
                </c:pt>
                <c:pt idx="108">
                  <c:v>1821</c:v>
                </c:pt>
                <c:pt idx="109">
                  <c:v>1822</c:v>
                </c:pt>
                <c:pt idx="110">
                  <c:v>1823</c:v>
                </c:pt>
                <c:pt idx="111">
                  <c:v>1824</c:v>
                </c:pt>
                <c:pt idx="112">
                  <c:v>1825</c:v>
                </c:pt>
                <c:pt idx="113">
                  <c:v>1826</c:v>
                </c:pt>
                <c:pt idx="114">
                  <c:v>1827</c:v>
                </c:pt>
                <c:pt idx="115">
                  <c:v>1828</c:v>
                </c:pt>
                <c:pt idx="116">
                  <c:v>1829</c:v>
                </c:pt>
                <c:pt idx="117">
                  <c:v>1830</c:v>
                </c:pt>
                <c:pt idx="118">
                  <c:v>1831</c:v>
                </c:pt>
                <c:pt idx="119">
                  <c:v>1832</c:v>
                </c:pt>
                <c:pt idx="120">
                  <c:v>1833</c:v>
                </c:pt>
                <c:pt idx="121">
                  <c:v>1834</c:v>
                </c:pt>
                <c:pt idx="122">
                  <c:v>1835</c:v>
                </c:pt>
                <c:pt idx="123">
                  <c:v>1836</c:v>
                </c:pt>
                <c:pt idx="124">
                  <c:v>1837</c:v>
                </c:pt>
                <c:pt idx="125">
                  <c:v>1838</c:v>
                </c:pt>
                <c:pt idx="126">
                  <c:v>1839</c:v>
                </c:pt>
                <c:pt idx="127">
                  <c:v>1840</c:v>
                </c:pt>
                <c:pt idx="128">
                  <c:v>1841</c:v>
                </c:pt>
                <c:pt idx="129">
                  <c:v>1842</c:v>
                </c:pt>
                <c:pt idx="130">
                  <c:v>1843</c:v>
                </c:pt>
                <c:pt idx="131">
                  <c:v>1844</c:v>
                </c:pt>
                <c:pt idx="132">
                  <c:v>1845</c:v>
                </c:pt>
                <c:pt idx="133">
                  <c:v>1846</c:v>
                </c:pt>
                <c:pt idx="134">
                  <c:v>1847</c:v>
                </c:pt>
                <c:pt idx="135">
                  <c:v>1848</c:v>
                </c:pt>
                <c:pt idx="136">
                  <c:v>1849</c:v>
                </c:pt>
                <c:pt idx="137">
                  <c:v>1850</c:v>
                </c:pt>
                <c:pt idx="138">
                  <c:v>1851</c:v>
                </c:pt>
                <c:pt idx="139">
                  <c:v>1852</c:v>
                </c:pt>
                <c:pt idx="140">
                  <c:v>1853</c:v>
                </c:pt>
                <c:pt idx="141">
                  <c:v>1854</c:v>
                </c:pt>
                <c:pt idx="142">
                  <c:v>1855</c:v>
                </c:pt>
                <c:pt idx="143">
                  <c:v>1856</c:v>
                </c:pt>
                <c:pt idx="144">
                  <c:v>1857</c:v>
                </c:pt>
                <c:pt idx="145">
                  <c:v>1858</c:v>
                </c:pt>
                <c:pt idx="146">
                  <c:v>1859</c:v>
                </c:pt>
                <c:pt idx="147">
                  <c:v>1860</c:v>
                </c:pt>
                <c:pt idx="148">
                  <c:v>1861</c:v>
                </c:pt>
                <c:pt idx="149">
                  <c:v>1862</c:v>
                </c:pt>
                <c:pt idx="150">
                  <c:v>1863</c:v>
                </c:pt>
                <c:pt idx="151">
                  <c:v>1864</c:v>
                </c:pt>
                <c:pt idx="152">
                  <c:v>1865</c:v>
                </c:pt>
                <c:pt idx="153">
                  <c:v>1866</c:v>
                </c:pt>
                <c:pt idx="154">
                  <c:v>1867</c:v>
                </c:pt>
                <c:pt idx="155">
                  <c:v>1868</c:v>
                </c:pt>
                <c:pt idx="156">
                  <c:v>1869</c:v>
                </c:pt>
                <c:pt idx="157">
                  <c:v>1870</c:v>
                </c:pt>
                <c:pt idx="158">
                  <c:v>1871</c:v>
                </c:pt>
                <c:pt idx="159">
                  <c:v>1872</c:v>
                </c:pt>
                <c:pt idx="160">
                  <c:v>1873</c:v>
                </c:pt>
                <c:pt idx="161">
                  <c:v>1874</c:v>
                </c:pt>
                <c:pt idx="162">
                  <c:v>1875</c:v>
                </c:pt>
                <c:pt idx="163">
                  <c:v>1876</c:v>
                </c:pt>
                <c:pt idx="164">
                  <c:v>1877</c:v>
                </c:pt>
                <c:pt idx="165">
                  <c:v>1878</c:v>
                </c:pt>
                <c:pt idx="166">
                  <c:v>1879</c:v>
                </c:pt>
                <c:pt idx="167">
                  <c:v>1880</c:v>
                </c:pt>
                <c:pt idx="168">
                  <c:v>1881</c:v>
                </c:pt>
                <c:pt idx="169">
                  <c:v>1882</c:v>
                </c:pt>
                <c:pt idx="170">
                  <c:v>1883</c:v>
                </c:pt>
                <c:pt idx="171">
                  <c:v>1884</c:v>
                </c:pt>
                <c:pt idx="172">
                  <c:v>1885</c:v>
                </c:pt>
                <c:pt idx="173">
                  <c:v>1886</c:v>
                </c:pt>
                <c:pt idx="174">
                  <c:v>1887</c:v>
                </c:pt>
                <c:pt idx="175">
                  <c:v>1888</c:v>
                </c:pt>
                <c:pt idx="176">
                  <c:v>1889</c:v>
                </c:pt>
                <c:pt idx="177">
                  <c:v>1890</c:v>
                </c:pt>
                <c:pt idx="178">
                  <c:v>1891</c:v>
                </c:pt>
                <c:pt idx="179">
                  <c:v>1892</c:v>
                </c:pt>
                <c:pt idx="180">
                  <c:v>1893</c:v>
                </c:pt>
                <c:pt idx="181">
                  <c:v>1894</c:v>
                </c:pt>
                <c:pt idx="182">
                  <c:v>1895</c:v>
                </c:pt>
                <c:pt idx="183">
                  <c:v>1896</c:v>
                </c:pt>
                <c:pt idx="184">
                  <c:v>1897</c:v>
                </c:pt>
                <c:pt idx="185">
                  <c:v>1898</c:v>
                </c:pt>
                <c:pt idx="186">
                  <c:v>1899</c:v>
                </c:pt>
                <c:pt idx="187">
                  <c:v>1900</c:v>
                </c:pt>
                <c:pt idx="188">
                  <c:v>1901</c:v>
                </c:pt>
                <c:pt idx="189">
                  <c:v>1902</c:v>
                </c:pt>
                <c:pt idx="190">
                  <c:v>1903</c:v>
                </c:pt>
                <c:pt idx="191">
                  <c:v>1904</c:v>
                </c:pt>
                <c:pt idx="192">
                  <c:v>1905</c:v>
                </c:pt>
                <c:pt idx="193">
                  <c:v>1906</c:v>
                </c:pt>
                <c:pt idx="194">
                  <c:v>1907</c:v>
                </c:pt>
                <c:pt idx="195">
                  <c:v>1908</c:v>
                </c:pt>
                <c:pt idx="196">
                  <c:v>1909</c:v>
                </c:pt>
                <c:pt idx="197">
                  <c:v>1910</c:v>
                </c:pt>
                <c:pt idx="198">
                  <c:v>1911</c:v>
                </c:pt>
                <c:pt idx="199">
                  <c:v>1912</c:v>
                </c:pt>
                <c:pt idx="200">
                  <c:v>1913</c:v>
                </c:pt>
                <c:pt idx="201">
                  <c:v>1914</c:v>
                </c:pt>
                <c:pt idx="202">
                  <c:v>1915</c:v>
                </c:pt>
                <c:pt idx="203">
                  <c:v>1916</c:v>
                </c:pt>
                <c:pt idx="204">
                  <c:v>1917</c:v>
                </c:pt>
                <c:pt idx="205">
                  <c:v>1918</c:v>
                </c:pt>
                <c:pt idx="206">
                  <c:v>1919</c:v>
                </c:pt>
                <c:pt idx="207">
                  <c:v>1920</c:v>
                </c:pt>
              </c:numCache>
            </c:numRef>
          </c:xVal>
          <c:yVal>
            <c:numRef>
              <c:f>Graph!$E$1715:$E$1920</c:f>
              <c:numCache>
                <c:formatCode>General</c:formatCode>
                <c:ptCount val="206"/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53-49DB-92F7-7E1C8E82DCF2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Graph!$A$1714:$A$1921</c:f>
              <c:numCache>
                <c:formatCode>General</c:formatCode>
                <c:ptCount val="208"/>
                <c:pt idx="0">
                  <c:v>1713</c:v>
                </c:pt>
                <c:pt idx="1">
                  <c:v>1714</c:v>
                </c:pt>
                <c:pt idx="2">
                  <c:v>1715</c:v>
                </c:pt>
                <c:pt idx="3">
                  <c:v>1716</c:v>
                </c:pt>
                <c:pt idx="4">
                  <c:v>1717</c:v>
                </c:pt>
                <c:pt idx="5">
                  <c:v>1718</c:v>
                </c:pt>
                <c:pt idx="6">
                  <c:v>1719</c:v>
                </c:pt>
                <c:pt idx="7">
                  <c:v>1720</c:v>
                </c:pt>
                <c:pt idx="8">
                  <c:v>1721</c:v>
                </c:pt>
                <c:pt idx="9">
                  <c:v>1722</c:v>
                </c:pt>
                <c:pt idx="10">
                  <c:v>1723</c:v>
                </c:pt>
                <c:pt idx="11">
                  <c:v>1724</c:v>
                </c:pt>
                <c:pt idx="12">
                  <c:v>1725</c:v>
                </c:pt>
                <c:pt idx="13">
                  <c:v>1726</c:v>
                </c:pt>
                <c:pt idx="14">
                  <c:v>1727</c:v>
                </c:pt>
                <c:pt idx="15">
                  <c:v>1728</c:v>
                </c:pt>
                <c:pt idx="16">
                  <c:v>1729</c:v>
                </c:pt>
                <c:pt idx="17">
                  <c:v>1730</c:v>
                </c:pt>
                <c:pt idx="18">
                  <c:v>1731</c:v>
                </c:pt>
                <c:pt idx="19">
                  <c:v>1732</c:v>
                </c:pt>
                <c:pt idx="20">
                  <c:v>1733</c:v>
                </c:pt>
                <c:pt idx="21">
                  <c:v>1734</c:v>
                </c:pt>
                <c:pt idx="22">
                  <c:v>1735</c:v>
                </c:pt>
                <c:pt idx="23">
                  <c:v>1736</c:v>
                </c:pt>
                <c:pt idx="24">
                  <c:v>1737</c:v>
                </c:pt>
                <c:pt idx="25">
                  <c:v>1738</c:v>
                </c:pt>
                <c:pt idx="26">
                  <c:v>1739</c:v>
                </c:pt>
                <c:pt idx="27">
                  <c:v>1740</c:v>
                </c:pt>
                <c:pt idx="28">
                  <c:v>1741</c:v>
                </c:pt>
                <c:pt idx="29">
                  <c:v>1742</c:v>
                </c:pt>
                <c:pt idx="30">
                  <c:v>1743</c:v>
                </c:pt>
                <c:pt idx="31">
                  <c:v>1744</c:v>
                </c:pt>
                <c:pt idx="32">
                  <c:v>1745</c:v>
                </c:pt>
                <c:pt idx="33">
                  <c:v>1746</c:v>
                </c:pt>
                <c:pt idx="34">
                  <c:v>1747</c:v>
                </c:pt>
                <c:pt idx="35">
                  <c:v>1748</c:v>
                </c:pt>
                <c:pt idx="36">
                  <c:v>1749</c:v>
                </c:pt>
                <c:pt idx="37">
                  <c:v>1750</c:v>
                </c:pt>
                <c:pt idx="38">
                  <c:v>1751</c:v>
                </c:pt>
                <c:pt idx="39">
                  <c:v>1752</c:v>
                </c:pt>
                <c:pt idx="40">
                  <c:v>1753</c:v>
                </c:pt>
                <c:pt idx="41">
                  <c:v>1754</c:v>
                </c:pt>
                <c:pt idx="42">
                  <c:v>1755</c:v>
                </c:pt>
                <c:pt idx="43">
                  <c:v>1756</c:v>
                </c:pt>
                <c:pt idx="44">
                  <c:v>1757</c:v>
                </c:pt>
                <c:pt idx="45">
                  <c:v>1758</c:v>
                </c:pt>
                <c:pt idx="46">
                  <c:v>1759</c:v>
                </c:pt>
                <c:pt idx="47">
                  <c:v>1760</c:v>
                </c:pt>
                <c:pt idx="48">
                  <c:v>1761</c:v>
                </c:pt>
                <c:pt idx="49">
                  <c:v>1762</c:v>
                </c:pt>
                <c:pt idx="50">
                  <c:v>1763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1768</c:v>
                </c:pt>
                <c:pt idx="56">
                  <c:v>1769</c:v>
                </c:pt>
                <c:pt idx="57">
                  <c:v>1770</c:v>
                </c:pt>
                <c:pt idx="58">
                  <c:v>1771</c:v>
                </c:pt>
                <c:pt idx="59">
                  <c:v>1772</c:v>
                </c:pt>
                <c:pt idx="60">
                  <c:v>1773</c:v>
                </c:pt>
                <c:pt idx="61">
                  <c:v>1774</c:v>
                </c:pt>
                <c:pt idx="62">
                  <c:v>1775</c:v>
                </c:pt>
                <c:pt idx="63">
                  <c:v>1776</c:v>
                </c:pt>
                <c:pt idx="64">
                  <c:v>1777</c:v>
                </c:pt>
                <c:pt idx="65">
                  <c:v>1778</c:v>
                </c:pt>
                <c:pt idx="66">
                  <c:v>1779</c:v>
                </c:pt>
                <c:pt idx="67">
                  <c:v>1780</c:v>
                </c:pt>
                <c:pt idx="68">
                  <c:v>1781</c:v>
                </c:pt>
                <c:pt idx="69">
                  <c:v>1782</c:v>
                </c:pt>
                <c:pt idx="70">
                  <c:v>1783</c:v>
                </c:pt>
                <c:pt idx="71">
                  <c:v>1784</c:v>
                </c:pt>
                <c:pt idx="72">
                  <c:v>1785</c:v>
                </c:pt>
                <c:pt idx="73">
                  <c:v>1786</c:v>
                </c:pt>
                <c:pt idx="74">
                  <c:v>1787</c:v>
                </c:pt>
                <c:pt idx="75">
                  <c:v>1788</c:v>
                </c:pt>
                <c:pt idx="76">
                  <c:v>1789</c:v>
                </c:pt>
                <c:pt idx="77">
                  <c:v>1790</c:v>
                </c:pt>
                <c:pt idx="78">
                  <c:v>1791</c:v>
                </c:pt>
                <c:pt idx="79">
                  <c:v>1792</c:v>
                </c:pt>
                <c:pt idx="80">
                  <c:v>1793</c:v>
                </c:pt>
                <c:pt idx="81">
                  <c:v>1794</c:v>
                </c:pt>
                <c:pt idx="82">
                  <c:v>1795</c:v>
                </c:pt>
                <c:pt idx="83">
                  <c:v>1796</c:v>
                </c:pt>
                <c:pt idx="84">
                  <c:v>1797</c:v>
                </c:pt>
                <c:pt idx="85">
                  <c:v>1798</c:v>
                </c:pt>
                <c:pt idx="86">
                  <c:v>1799</c:v>
                </c:pt>
                <c:pt idx="87">
                  <c:v>1800</c:v>
                </c:pt>
                <c:pt idx="88">
                  <c:v>1801</c:v>
                </c:pt>
                <c:pt idx="89">
                  <c:v>1802</c:v>
                </c:pt>
                <c:pt idx="90">
                  <c:v>1803</c:v>
                </c:pt>
                <c:pt idx="91">
                  <c:v>1804</c:v>
                </c:pt>
                <c:pt idx="92">
                  <c:v>1805</c:v>
                </c:pt>
                <c:pt idx="93">
                  <c:v>1806</c:v>
                </c:pt>
                <c:pt idx="94">
                  <c:v>1807</c:v>
                </c:pt>
                <c:pt idx="95">
                  <c:v>1808</c:v>
                </c:pt>
                <c:pt idx="96">
                  <c:v>1809</c:v>
                </c:pt>
                <c:pt idx="97">
                  <c:v>1810</c:v>
                </c:pt>
                <c:pt idx="98">
                  <c:v>1811</c:v>
                </c:pt>
                <c:pt idx="99">
                  <c:v>1812</c:v>
                </c:pt>
                <c:pt idx="100">
                  <c:v>1813</c:v>
                </c:pt>
                <c:pt idx="101">
                  <c:v>1814</c:v>
                </c:pt>
                <c:pt idx="102">
                  <c:v>1815</c:v>
                </c:pt>
                <c:pt idx="103">
                  <c:v>1816</c:v>
                </c:pt>
                <c:pt idx="104">
                  <c:v>1817</c:v>
                </c:pt>
                <c:pt idx="105">
                  <c:v>1818</c:v>
                </c:pt>
                <c:pt idx="106">
                  <c:v>1819</c:v>
                </c:pt>
                <c:pt idx="107">
                  <c:v>1820</c:v>
                </c:pt>
                <c:pt idx="108">
                  <c:v>1821</c:v>
                </c:pt>
                <c:pt idx="109">
                  <c:v>1822</c:v>
                </c:pt>
                <c:pt idx="110">
                  <c:v>1823</c:v>
                </c:pt>
                <c:pt idx="111">
                  <c:v>1824</c:v>
                </c:pt>
                <c:pt idx="112">
                  <c:v>1825</c:v>
                </c:pt>
                <c:pt idx="113">
                  <c:v>1826</c:v>
                </c:pt>
                <c:pt idx="114">
                  <c:v>1827</c:v>
                </c:pt>
                <c:pt idx="115">
                  <c:v>1828</c:v>
                </c:pt>
                <c:pt idx="116">
                  <c:v>1829</c:v>
                </c:pt>
                <c:pt idx="117">
                  <c:v>1830</c:v>
                </c:pt>
                <c:pt idx="118">
                  <c:v>1831</c:v>
                </c:pt>
                <c:pt idx="119">
                  <c:v>1832</c:v>
                </c:pt>
                <c:pt idx="120">
                  <c:v>1833</c:v>
                </c:pt>
                <c:pt idx="121">
                  <c:v>1834</c:v>
                </c:pt>
                <c:pt idx="122">
                  <c:v>1835</c:v>
                </c:pt>
                <c:pt idx="123">
                  <c:v>1836</c:v>
                </c:pt>
                <c:pt idx="124">
                  <c:v>1837</c:v>
                </c:pt>
                <c:pt idx="125">
                  <c:v>1838</c:v>
                </c:pt>
                <c:pt idx="126">
                  <c:v>1839</c:v>
                </c:pt>
                <c:pt idx="127">
                  <c:v>1840</c:v>
                </c:pt>
                <c:pt idx="128">
                  <c:v>1841</c:v>
                </c:pt>
                <c:pt idx="129">
                  <c:v>1842</c:v>
                </c:pt>
                <c:pt idx="130">
                  <c:v>1843</c:v>
                </c:pt>
                <c:pt idx="131">
                  <c:v>1844</c:v>
                </c:pt>
                <c:pt idx="132">
                  <c:v>1845</c:v>
                </c:pt>
                <c:pt idx="133">
                  <c:v>1846</c:v>
                </c:pt>
                <c:pt idx="134">
                  <c:v>1847</c:v>
                </c:pt>
                <c:pt idx="135">
                  <c:v>1848</c:v>
                </c:pt>
                <c:pt idx="136">
                  <c:v>1849</c:v>
                </c:pt>
                <c:pt idx="137">
                  <c:v>1850</c:v>
                </c:pt>
                <c:pt idx="138">
                  <c:v>1851</c:v>
                </c:pt>
                <c:pt idx="139">
                  <c:v>1852</c:v>
                </c:pt>
                <c:pt idx="140">
                  <c:v>1853</c:v>
                </c:pt>
                <c:pt idx="141">
                  <c:v>1854</c:v>
                </c:pt>
                <c:pt idx="142">
                  <c:v>1855</c:v>
                </c:pt>
                <c:pt idx="143">
                  <c:v>1856</c:v>
                </c:pt>
                <c:pt idx="144">
                  <c:v>1857</c:v>
                </c:pt>
                <c:pt idx="145">
                  <c:v>1858</c:v>
                </c:pt>
                <c:pt idx="146">
                  <c:v>1859</c:v>
                </c:pt>
                <c:pt idx="147">
                  <c:v>1860</c:v>
                </c:pt>
                <c:pt idx="148">
                  <c:v>1861</c:v>
                </c:pt>
                <c:pt idx="149">
                  <c:v>1862</c:v>
                </c:pt>
                <c:pt idx="150">
                  <c:v>1863</c:v>
                </c:pt>
                <c:pt idx="151">
                  <c:v>1864</c:v>
                </c:pt>
                <c:pt idx="152">
                  <c:v>1865</c:v>
                </c:pt>
                <c:pt idx="153">
                  <c:v>1866</c:v>
                </c:pt>
                <c:pt idx="154">
                  <c:v>1867</c:v>
                </c:pt>
                <c:pt idx="155">
                  <c:v>1868</c:v>
                </c:pt>
                <c:pt idx="156">
                  <c:v>1869</c:v>
                </c:pt>
                <c:pt idx="157">
                  <c:v>1870</c:v>
                </c:pt>
                <c:pt idx="158">
                  <c:v>1871</c:v>
                </c:pt>
                <c:pt idx="159">
                  <c:v>1872</c:v>
                </c:pt>
                <c:pt idx="160">
                  <c:v>1873</c:v>
                </c:pt>
                <c:pt idx="161">
                  <c:v>1874</c:v>
                </c:pt>
                <c:pt idx="162">
                  <c:v>1875</c:v>
                </c:pt>
                <c:pt idx="163">
                  <c:v>1876</c:v>
                </c:pt>
                <c:pt idx="164">
                  <c:v>1877</c:v>
                </c:pt>
                <c:pt idx="165">
                  <c:v>1878</c:v>
                </c:pt>
                <c:pt idx="166">
                  <c:v>1879</c:v>
                </c:pt>
                <c:pt idx="167">
                  <c:v>1880</c:v>
                </c:pt>
                <c:pt idx="168">
                  <c:v>1881</c:v>
                </c:pt>
                <c:pt idx="169">
                  <c:v>1882</c:v>
                </c:pt>
                <c:pt idx="170">
                  <c:v>1883</c:v>
                </c:pt>
                <c:pt idx="171">
                  <c:v>1884</c:v>
                </c:pt>
                <c:pt idx="172">
                  <c:v>1885</c:v>
                </c:pt>
                <c:pt idx="173">
                  <c:v>1886</c:v>
                </c:pt>
                <c:pt idx="174">
                  <c:v>1887</c:v>
                </c:pt>
                <c:pt idx="175">
                  <c:v>1888</c:v>
                </c:pt>
                <c:pt idx="176">
                  <c:v>1889</c:v>
                </c:pt>
                <c:pt idx="177">
                  <c:v>1890</c:v>
                </c:pt>
                <c:pt idx="178">
                  <c:v>1891</c:v>
                </c:pt>
                <c:pt idx="179">
                  <c:v>1892</c:v>
                </c:pt>
                <c:pt idx="180">
                  <c:v>1893</c:v>
                </c:pt>
                <c:pt idx="181">
                  <c:v>1894</c:v>
                </c:pt>
                <c:pt idx="182">
                  <c:v>1895</c:v>
                </c:pt>
                <c:pt idx="183">
                  <c:v>1896</c:v>
                </c:pt>
                <c:pt idx="184">
                  <c:v>1897</c:v>
                </c:pt>
                <c:pt idx="185">
                  <c:v>1898</c:v>
                </c:pt>
                <c:pt idx="186">
                  <c:v>1899</c:v>
                </c:pt>
                <c:pt idx="187">
                  <c:v>1900</c:v>
                </c:pt>
                <c:pt idx="188">
                  <c:v>1901</c:v>
                </c:pt>
                <c:pt idx="189">
                  <c:v>1902</c:v>
                </c:pt>
                <c:pt idx="190">
                  <c:v>1903</c:v>
                </c:pt>
                <c:pt idx="191">
                  <c:v>1904</c:v>
                </c:pt>
                <c:pt idx="192">
                  <c:v>1905</c:v>
                </c:pt>
                <c:pt idx="193">
                  <c:v>1906</c:v>
                </c:pt>
                <c:pt idx="194">
                  <c:v>1907</c:v>
                </c:pt>
                <c:pt idx="195">
                  <c:v>1908</c:v>
                </c:pt>
                <c:pt idx="196">
                  <c:v>1909</c:v>
                </c:pt>
                <c:pt idx="197">
                  <c:v>1910</c:v>
                </c:pt>
                <c:pt idx="198">
                  <c:v>1911</c:v>
                </c:pt>
                <c:pt idx="199">
                  <c:v>1912</c:v>
                </c:pt>
                <c:pt idx="200">
                  <c:v>1913</c:v>
                </c:pt>
                <c:pt idx="201">
                  <c:v>1914</c:v>
                </c:pt>
                <c:pt idx="202">
                  <c:v>1915</c:v>
                </c:pt>
                <c:pt idx="203">
                  <c:v>1916</c:v>
                </c:pt>
                <c:pt idx="204">
                  <c:v>1917</c:v>
                </c:pt>
                <c:pt idx="205">
                  <c:v>1918</c:v>
                </c:pt>
                <c:pt idx="206">
                  <c:v>1919</c:v>
                </c:pt>
                <c:pt idx="207">
                  <c:v>1920</c:v>
                </c:pt>
              </c:numCache>
            </c:numRef>
          </c:xVal>
          <c:yVal>
            <c:numRef>
              <c:f>Graph!$G$1715:$G$1920</c:f>
              <c:numCache>
                <c:formatCode>General</c:formatCode>
                <c:ptCount val="20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53-49DB-92F7-7E1C8E82DCF2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Graph!$A$1714:$A$1921</c:f>
              <c:numCache>
                <c:formatCode>General</c:formatCode>
                <c:ptCount val="208"/>
                <c:pt idx="0">
                  <c:v>1713</c:v>
                </c:pt>
                <c:pt idx="1">
                  <c:v>1714</c:v>
                </c:pt>
                <c:pt idx="2">
                  <c:v>1715</c:v>
                </c:pt>
                <c:pt idx="3">
                  <c:v>1716</c:v>
                </c:pt>
                <c:pt idx="4">
                  <c:v>1717</c:v>
                </c:pt>
                <c:pt idx="5">
                  <c:v>1718</c:v>
                </c:pt>
                <c:pt idx="6">
                  <c:v>1719</c:v>
                </c:pt>
                <c:pt idx="7">
                  <c:v>1720</c:v>
                </c:pt>
                <c:pt idx="8">
                  <c:v>1721</c:v>
                </c:pt>
                <c:pt idx="9">
                  <c:v>1722</c:v>
                </c:pt>
                <c:pt idx="10">
                  <c:v>1723</c:v>
                </c:pt>
                <c:pt idx="11">
                  <c:v>1724</c:v>
                </c:pt>
                <c:pt idx="12">
                  <c:v>1725</c:v>
                </c:pt>
                <c:pt idx="13">
                  <c:v>1726</c:v>
                </c:pt>
                <c:pt idx="14">
                  <c:v>1727</c:v>
                </c:pt>
                <c:pt idx="15">
                  <c:v>1728</c:v>
                </c:pt>
                <c:pt idx="16">
                  <c:v>1729</c:v>
                </c:pt>
                <c:pt idx="17">
                  <c:v>1730</c:v>
                </c:pt>
                <c:pt idx="18">
                  <c:v>1731</c:v>
                </c:pt>
                <c:pt idx="19">
                  <c:v>1732</c:v>
                </c:pt>
                <c:pt idx="20">
                  <c:v>1733</c:v>
                </c:pt>
                <c:pt idx="21">
                  <c:v>1734</c:v>
                </c:pt>
                <c:pt idx="22">
                  <c:v>1735</c:v>
                </c:pt>
                <c:pt idx="23">
                  <c:v>1736</c:v>
                </c:pt>
                <c:pt idx="24">
                  <c:v>1737</c:v>
                </c:pt>
                <c:pt idx="25">
                  <c:v>1738</c:v>
                </c:pt>
                <c:pt idx="26">
                  <c:v>1739</c:v>
                </c:pt>
                <c:pt idx="27">
                  <c:v>1740</c:v>
                </c:pt>
                <c:pt idx="28">
                  <c:v>1741</c:v>
                </c:pt>
                <c:pt idx="29">
                  <c:v>1742</c:v>
                </c:pt>
                <c:pt idx="30">
                  <c:v>1743</c:v>
                </c:pt>
                <c:pt idx="31">
                  <c:v>1744</c:v>
                </c:pt>
                <c:pt idx="32">
                  <c:v>1745</c:v>
                </c:pt>
                <c:pt idx="33">
                  <c:v>1746</c:v>
                </c:pt>
                <c:pt idx="34">
                  <c:v>1747</c:v>
                </c:pt>
                <c:pt idx="35">
                  <c:v>1748</c:v>
                </c:pt>
                <c:pt idx="36">
                  <c:v>1749</c:v>
                </c:pt>
                <c:pt idx="37">
                  <c:v>1750</c:v>
                </c:pt>
                <c:pt idx="38">
                  <c:v>1751</c:v>
                </c:pt>
                <c:pt idx="39">
                  <c:v>1752</c:v>
                </c:pt>
                <c:pt idx="40">
                  <c:v>1753</c:v>
                </c:pt>
                <c:pt idx="41">
                  <c:v>1754</c:v>
                </c:pt>
                <c:pt idx="42">
                  <c:v>1755</c:v>
                </c:pt>
                <c:pt idx="43">
                  <c:v>1756</c:v>
                </c:pt>
                <c:pt idx="44">
                  <c:v>1757</c:v>
                </c:pt>
                <c:pt idx="45">
                  <c:v>1758</c:v>
                </c:pt>
                <c:pt idx="46">
                  <c:v>1759</c:v>
                </c:pt>
                <c:pt idx="47">
                  <c:v>1760</c:v>
                </c:pt>
                <c:pt idx="48">
                  <c:v>1761</c:v>
                </c:pt>
                <c:pt idx="49">
                  <c:v>1762</c:v>
                </c:pt>
                <c:pt idx="50">
                  <c:v>1763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1768</c:v>
                </c:pt>
                <c:pt idx="56">
                  <c:v>1769</c:v>
                </c:pt>
                <c:pt idx="57">
                  <c:v>1770</c:v>
                </c:pt>
                <c:pt idx="58">
                  <c:v>1771</c:v>
                </c:pt>
                <c:pt idx="59">
                  <c:v>1772</c:v>
                </c:pt>
                <c:pt idx="60">
                  <c:v>1773</c:v>
                </c:pt>
                <c:pt idx="61">
                  <c:v>1774</c:v>
                </c:pt>
                <c:pt idx="62">
                  <c:v>1775</c:v>
                </c:pt>
                <c:pt idx="63">
                  <c:v>1776</c:v>
                </c:pt>
                <c:pt idx="64">
                  <c:v>1777</c:v>
                </c:pt>
                <c:pt idx="65">
                  <c:v>1778</c:v>
                </c:pt>
                <c:pt idx="66">
                  <c:v>1779</c:v>
                </c:pt>
                <c:pt idx="67">
                  <c:v>1780</c:v>
                </c:pt>
                <c:pt idx="68">
                  <c:v>1781</c:v>
                </c:pt>
                <c:pt idx="69">
                  <c:v>1782</c:v>
                </c:pt>
                <c:pt idx="70">
                  <c:v>1783</c:v>
                </c:pt>
                <c:pt idx="71">
                  <c:v>1784</c:v>
                </c:pt>
                <c:pt idx="72">
                  <c:v>1785</c:v>
                </c:pt>
                <c:pt idx="73">
                  <c:v>1786</c:v>
                </c:pt>
                <c:pt idx="74">
                  <c:v>1787</c:v>
                </c:pt>
                <c:pt idx="75">
                  <c:v>1788</c:v>
                </c:pt>
                <c:pt idx="76">
                  <c:v>1789</c:v>
                </c:pt>
                <c:pt idx="77">
                  <c:v>1790</c:v>
                </c:pt>
                <c:pt idx="78">
                  <c:v>1791</c:v>
                </c:pt>
                <c:pt idx="79">
                  <c:v>1792</c:v>
                </c:pt>
                <c:pt idx="80">
                  <c:v>1793</c:v>
                </c:pt>
                <c:pt idx="81">
                  <c:v>1794</c:v>
                </c:pt>
                <c:pt idx="82">
                  <c:v>1795</c:v>
                </c:pt>
                <c:pt idx="83">
                  <c:v>1796</c:v>
                </c:pt>
                <c:pt idx="84">
                  <c:v>1797</c:v>
                </c:pt>
                <c:pt idx="85">
                  <c:v>1798</c:v>
                </c:pt>
                <c:pt idx="86">
                  <c:v>1799</c:v>
                </c:pt>
                <c:pt idx="87">
                  <c:v>1800</c:v>
                </c:pt>
                <c:pt idx="88">
                  <c:v>1801</c:v>
                </c:pt>
                <c:pt idx="89">
                  <c:v>1802</c:v>
                </c:pt>
                <c:pt idx="90">
                  <c:v>1803</c:v>
                </c:pt>
                <c:pt idx="91">
                  <c:v>1804</c:v>
                </c:pt>
                <c:pt idx="92">
                  <c:v>1805</c:v>
                </c:pt>
                <c:pt idx="93">
                  <c:v>1806</c:v>
                </c:pt>
                <c:pt idx="94">
                  <c:v>1807</c:v>
                </c:pt>
                <c:pt idx="95">
                  <c:v>1808</c:v>
                </c:pt>
                <c:pt idx="96">
                  <c:v>1809</c:v>
                </c:pt>
                <c:pt idx="97">
                  <c:v>1810</c:v>
                </c:pt>
                <c:pt idx="98">
                  <c:v>1811</c:v>
                </c:pt>
                <c:pt idx="99">
                  <c:v>1812</c:v>
                </c:pt>
                <c:pt idx="100">
                  <c:v>1813</c:v>
                </c:pt>
                <c:pt idx="101">
                  <c:v>1814</c:v>
                </c:pt>
                <c:pt idx="102">
                  <c:v>1815</c:v>
                </c:pt>
                <c:pt idx="103">
                  <c:v>1816</c:v>
                </c:pt>
                <c:pt idx="104">
                  <c:v>1817</c:v>
                </c:pt>
                <c:pt idx="105">
                  <c:v>1818</c:v>
                </c:pt>
                <c:pt idx="106">
                  <c:v>1819</c:v>
                </c:pt>
                <c:pt idx="107">
                  <c:v>1820</c:v>
                </c:pt>
                <c:pt idx="108">
                  <c:v>1821</c:v>
                </c:pt>
                <c:pt idx="109">
                  <c:v>1822</c:v>
                </c:pt>
                <c:pt idx="110">
                  <c:v>1823</c:v>
                </c:pt>
                <c:pt idx="111">
                  <c:v>1824</c:v>
                </c:pt>
                <c:pt idx="112">
                  <c:v>1825</c:v>
                </c:pt>
                <c:pt idx="113">
                  <c:v>1826</c:v>
                </c:pt>
                <c:pt idx="114">
                  <c:v>1827</c:v>
                </c:pt>
                <c:pt idx="115">
                  <c:v>1828</c:v>
                </c:pt>
                <c:pt idx="116">
                  <c:v>1829</c:v>
                </c:pt>
                <c:pt idx="117">
                  <c:v>1830</c:v>
                </c:pt>
                <c:pt idx="118">
                  <c:v>1831</c:v>
                </c:pt>
                <c:pt idx="119">
                  <c:v>1832</c:v>
                </c:pt>
                <c:pt idx="120">
                  <c:v>1833</c:v>
                </c:pt>
                <c:pt idx="121">
                  <c:v>1834</c:v>
                </c:pt>
                <c:pt idx="122">
                  <c:v>1835</c:v>
                </c:pt>
                <c:pt idx="123">
                  <c:v>1836</c:v>
                </c:pt>
                <c:pt idx="124">
                  <c:v>1837</c:v>
                </c:pt>
                <c:pt idx="125">
                  <c:v>1838</c:v>
                </c:pt>
                <c:pt idx="126">
                  <c:v>1839</c:v>
                </c:pt>
                <c:pt idx="127">
                  <c:v>1840</c:v>
                </c:pt>
                <c:pt idx="128">
                  <c:v>1841</c:v>
                </c:pt>
                <c:pt idx="129">
                  <c:v>1842</c:v>
                </c:pt>
                <c:pt idx="130">
                  <c:v>1843</c:v>
                </c:pt>
                <c:pt idx="131">
                  <c:v>1844</c:v>
                </c:pt>
                <c:pt idx="132">
                  <c:v>1845</c:v>
                </c:pt>
                <c:pt idx="133">
                  <c:v>1846</c:v>
                </c:pt>
                <c:pt idx="134">
                  <c:v>1847</c:v>
                </c:pt>
                <c:pt idx="135">
                  <c:v>1848</c:v>
                </c:pt>
                <c:pt idx="136">
                  <c:v>1849</c:v>
                </c:pt>
                <c:pt idx="137">
                  <c:v>1850</c:v>
                </c:pt>
                <c:pt idx="138">
                  <c:v>1851</c:v>
                </c:pt>
                <c:pt idx="139">
                  <c:v>1852</c:v>
                </c:pt>
                <c:pt idx="140">
                  <c:v>1853</c:v>
                </c:pt>
                <c:pt idx="141">
                  <c:v>1854</c:v>
                </c:pt>
                <c:pt idx="142">
                  <c:v>1855</c:v>
                </c:pt>
                <c:pt idx="143">
                  <c:v>1856</c:v>
                </c:pt>
                <c:pt idx="144">
                  <c:v>1857</c:v>
                </c:pt>
                <c:pt idx="145">
                  <c:v>1858</c:v>
                </c:pt>
                <c:pt idx="146">
                  <c:v>1859</c:v>
                </c:pt>
                <c:pt idx="147">
                  <c:v>1860</c:v>
                </c:pt>
                <c:pt idx="148">
                  <c:v>1861</c:v>
                </c:pt>
                <c:pt idx="149">
                  <c:v>1862</c:v>
                </c:pt>
                <c:pt idx="150">
                  <c:v>1863</c:v>
                </c:pt>
                <c:pt idx="151">
                  <c:v>1864</c:v>
                </c:pt>
                <c:pt idx="152">
                  <c:v>1865</c:v>
                </c:pt>
                <c:pt idx="153">
                  <c:v>1866</c:v>
                </c:pt>
                <c:pt idx="154">
                  <c:v>1867</c:v>
                </c:pt>
                <c:pt idx="155">
                  <c:v>1868</c:v>
                </c:pt>
                <c:pt idx="156">
                  <c:v>1869</c:v>
                </c:pt>
                <c:pt idx="157">
                  <c:v>1870</c:v>
                </c:pt>
                <c:pt idx="158">
                  <c:v>1871</c:v>
                </c:pt>
                <c:pt idx="159">
                  <c:v>1872</c:v>
                </c:pt>
                <c:pt idx="160">
                  <c:v>1873</c:v>
                </c:pt>
                <c:pt idx="161">
                  <c:v>1874</c:v>
                </c:pt>
                <c:pt idx="162">
                  <c:v>1875</c:v>
                </c:pt>
                <c:pt idx="163">
                  <c:v>1876</c:v>
                </c:pt>
                <c:pt idx="164">
                  <c:v>1877</c:v>
                </c:pt>
                <c:pt idx="165">
                  <c:v>1878</c:v>
                </c:pt>
                <c:pt idx="166">
                  <c:v>1879</c:v>
                </c:pt>
                <c:pt idx="167">
                  <c:v>1880</c:v>
                </c:pt>
                <c:pt idx="168">
                  <c:v>1881</c:v>
                </c:pt>
                <c:pt idx="169">
                  <c:v>1882</c:v>
                </c:pt>
                <c:pt idx="170">
                  <c:v>1883</c:v>
                </c:pt>
                <c:pt idx="171">
                  <c:v>1884</c:v>
                </c:pt>
                <c:pt idx="172">
                  <c:v>1885</c:v>
                </c:pt>
                <c:pt idx="173">
                  <c:v>1886</c:v>
                </c:pt>
                <c:pt idx="174">
                  <c:v>1887</c:v>
                </c:pt>
                <c:pt idx="175">
                  <c:v>1888</c:v>
                </c:pt>
                <c:pt idx="176">
                  <c:v>1889</c:v>
                </c:pt>
                <c:pt idx="177">
                  <c:v>1890</c:v>
                </c:pt>
                <c:pt idx="178">
                  <c:v>1891</c:v>
                </c:pt>
                <c:pt idx="179">
                  <c:v>1892</c:v>
                </c:pt>
                <c:pt idx="180">
                  <c:v>1893</c:v>
                </c:pt>
                <c:pt idx="181">
                  <c:v>1894</c:v>
                </c:pt>
                <c:pt idx="182">
                  <c:v>1895</c:v>
                </c:pt>
                <c:pt idx="183">
                  <c:v>1896</c:v>
                </c:pt>
                <c:pt idx="184">
                  <c:v>1897</c:v>
                </c:pt>
                <c:pt idx="185">
                  <c:v>1898</c:v>
                </c:pt>
                <c:pt idx="186">
                  <c:v>1899</c:v>
                </c:pt>
                <c:pt idx="187">
                  <c:v>1900</c:v>
                </c:pt>
                <c:pt idx="188">
                  <c:v>1901</c:v>
                </c:pt>
                <c:pt idx="189">
                  <c:v>1902</c:v>
                </c:pt>
                <c:pt idx="190">
                  <c:v>1903</c:v>
                </c:pt>
                <c:pt idx="191">
                  <c:v>1904</c:v>
                </c:pt>
                <c:pt idx="192">
                  <c:v>1905</c:v>
                </c:pt>
                <c:pt idx="193">
                  <c:v>1906</c:v>
                </c:pt>
                <c:pt idx="194">
                  <c:v>1907</c:v>
                </c:pt>
                <c:pt idx="195">
                  <c:v>1908</c:v>
                </c:pt>
                <c:pt idx="196">
                  <c:v>1909</c:v>
                </c:pt>
                <c:pt idx="197">
                  <c:v>1910</c:v>
                </c:pt>
                <c:pt idx="198">
                  <c:v>1911</c:v>
                </c:pt>
                <c:pt idx="199">
                  <c:v>1912</c:v>
                </c:pt>
                <c:pt idx="200">
                  <c:v>1913</c:v>
                </c:pt>
                <c:pt idx="201">
                  <c:v>1914</c:v>
                </c:pt>
                <c:pt idx="202">
                  <c:v>1915</c:v>
                </c:pt>
                <c:pt idx="203">
                  <c:v>1916</c:v>
                </c:pt>
                <c:pt idx="204">
                  <c:v>1917</c:v>
                </c:pt>
                <c:pt idx="205">
                  <c:v>1918</c:v>
                </c:pt>
                <c:pt idx="206">
                  <c:v>1919</c:v>
                </c:pt>
                <c:pt idx="207">
                  <c:v>1920</c:v>
                </c:pt>
              </c:numCache>
            </c:numRef>
          </c:xVal>
          <c:yVal>
            <c:numRef>
              <c:f>Graph!$H$1715:$H$1920</c:f>
              <c:numCache>
                <c:formatCode>General</c:formatCode>
                <c:ptCount val="20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53-49DB-92F7-7E1C8E82D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30543"/>
        <c:axId val="1487531023"/>
      </c:scatterChart>
      <c:valAx>
        <c:axId val="1487530543"/>
        <c:scaling>
          <c:orientation val="minMax"/>
          <c:max val="1920"/>
          <c:min val="1713"/>
        </c:scaling>
        <c:delete val="0"/>
        <c:axPos val="b"/>
        <c:numFmt formatCode="General" sourceLinked="1"/>
        <c:majorTickMark val="out"/>
        <c:minorTickMark val="none"/>
        <c:tickLblPos val="nextTo"/>
        <c:crossAx val="1487531023"/>
        <c:crosses val="autoZero"/>
        <c:crossBetween val="midCat"/>
      </c:valAx>
      <c:valAx>
        <c:axId val="14875310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75305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9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Graph!$A$1923:$A$2144</c:f>
              <c:numCache>
                <c:formatCode>General</c:formatCode>
                <c:ptCount val="222"/>
                <c:pt idx="0">
                  <c:v>1922</c:v>
                </c:pt>
                <c:pt idx="1">
                  <c:v>1923</c:v>
                </c:pt>
                <c:pt idx="2">
                  <c:v>1924</c:v>
                </c:pt>
                <c:pt idx="3">
                  <c:v>1925</c:v>
                </c:pt>
                <c:pt idx="4">
                  <c:v>1926</c:v>
                </c:pt>
                <c:pt idx="5">
                  <c:v>1927</c:v>
                </c:pt>
                <c:pt idx="6">
                  <c:v>1928</c:v>
                </c:pt>
                <c:pt idx="7">
                  <c:v>1929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1994</c:v>
                </c:pt>
                <c:pt idx="73">
                  <c:v>1995</c:v>
                </c:pt>
                <c:pt idx="74">
                  <c:v>1996</c:v>
                </c:pt>
                <c:pt idx="75">
                  <c:v>1997</c:v>
                </c:pt>
                <c:pt idx="76">
                  <c:v>1998</c:v>
                </c:pt>
                <c:pt idx="77">
                  <c:v>1999</c:v>
                </c:pt>
                <c:pt idx="78">
                  <c:v>2000</c:v>
                </c:pt>
                <c:pt idx="79">
                  <c:v>2001</c:v>
                </c:pt>
                <c:pt idx="80">
                  <c:v>2002</c:v>
                </c:pt>
                <c:pt idx="81">
                  <c:v>2003</c:v>
                </c:pt>
                <c:pt idx="82">
                  <c:v>2004</c:v>
                </c:pt>
                <c:pt idx="83">
                  <c:v>2005</c:v>
                </c:pt>
                <c:pt idx="84">
                  <c:v>2006</c:v>
                </c:pt>
                <c:pt idx="85">
                  <c:v>2007</c:v>
                </c:pt>
                <c:pt idx="86">
                  <c:v>2008</c:v>
                </c:pt>
                <c:pt idx="87">
                  <c:v>2009</c:v>
                </c:pt>
                <c:pt idx="88">
                  <c:v>2010</c:v>
                </c:pt>
                <c:pt idx="89">
                  <c:v>2011</c:v>
                </c:pt>
                <c:pt idx="90">
                  <c:v>2012</c:v>
                </c:pt>
                <c:pt idx="91">
                  <c:v>2013</c:v>
                </c:pt>
                <c:pt idx="92">
                  <c:v>2014</c:v>
                </c:pt>
                <c:pt idx="93">
                  <c:v>2015</c:v>
                </c:pt>
                <c:pt idx="94">
                  <c:v>2016</c:v>
                </c:pt>
                <c:pt idx="95">
                  <c:v>2017</c:v>
                </c:pt>
                <c:pt idx="96">
                  <c:v>2018</c:v>
                </c:pt>
                <c:pt idx="97">
                  <c:v>2019</c:v>
                </c:pt>
                <c:pt idx="98">
                  <c:v>2020</c:v>
                </c:pt>
                <c:pt idx="99">
                  <c:v>2021</c:v>
                </c:pt>
                <c:pt idx="100">
                  <c:v>2022</c:v>
                </c:pt>
                <c:pt idx="101">
                  <c:v>2023</c:v>
                </c:pt>
                <c:pt idx="102">
                  <c:v>2024</c:v>
                </c:pt>
                <c:pt idx="103">
                  <c:v>2025</c:v>
                </c:pt>
                <c:pt idx="104">
                  <c:v>2026</c:v>
                </c:pt>
                <c:pt idx="105">
                  <c:v>2027</c:v>
                </c:pt>
                <c:pt idx="106">
                  <c:v>2028</c:v>
                </c:pt>
                <c:pt idx="107">
                  <c:v>2029</c:v>
                </c:pt>
                <c:pt idx="108">
                  <c:v>2030</c:v>
                </c:pt>
                <c:pt idx="109">
                  <c:v>2031</c:v>
                </c:pt>
                <c:pt idx="110">
                  <c:v>2032</c:v>
                </c:pt>
                <c:pt idx="111">
                  <c:v>2033</c:v>
                </c:pt>
                <c:pt idx="112">
                  <c:v>2034</c:v>
                </c:pt>
                <c:pt idx="113">
                  <c:v>2035</c:v>
                </c:pt>
                <c:pt idx="114">
                  <c:v>2036</c:v>
                </c:pt>
                <c:pt idx="115">
                  <c:v>2037</c:v>
                </c:pt>
                <c:pt idx="116">
                  <c:v>2038</c:v>
                </c:pt>
                <c:pt idx="117">
                  <c:v>2039</c:v>
                </c:pt>
                <c:pt idx="118">
                  <c:v>2040</c:v>
                </c:pt>
                <c:pt idx="119">
                  <c:v>2041</c:v>
                </c:pt>
                <c:pt idx="120">
                  <c:v>2042</c:v>
                </c:pt>
                <c:pt idx="121">
                  <c:v>2043</c:v>
                </c:pt>
                <c:pt idx="122">
                  <c:v>2044</c:v>
                </c:pt>
                <c:pt idx="123">
                  <c:v>2045</c:v>
                </c:pt>
                <c:pt idx="124">
                  <c:v>2046</c:v>
                </c:pt>
                <c:pt idx="125">
                  <c:v>2047</c:v>
                </c:pt>
                <c:pt idx="126">
                  <c:v>2048</c:v>
                </c:pt>
                <c:pt idx="127">
                  <c:v>2049</c:v>
                </c:pt>
                <c:pt idx="128">
                  <c:v>2050</c:v>
                </c:pt>
                <c:pt idx="129">
                  <c:v>2051</c:v>
                </c:pt>
                <c:pt idx="130">
                  <c:v>2052</c:v>
                </c:pt>
                <c:pt idx="131">
                  <c:v>2053</c:v>
                </c:pt>
                <c:pt idx="132">
                  <c:v>2054</c:v>
                </c:pt>
                <c:pt idx="133">
                  <c:v>2055</c:v>
                </c:pt>
                <c:pt idx="134">
                  <c:v>2056</c:v>
                </c:pt>
                <c:pt idx="135">
                  <c:v>2057</c:v>
                </c:pt>
                <c:pt idx="136">
                  <c:v>2058</c:v>
                </c:pt>
                <c:pt idx="137">
                  <c:v>2059</c:v>
                </c:pt>
                <c:pt idx="138">
                  <c:v>2060</c:v>
                </c:pt>
                <c:pt idx="139">
                  <c:v>2061</c:v>
                </c:pt>
                <c:pt idx="140">
                  <c:v>2062</c:v>
                </c:pt>
                <c:pt idx="141">
                  <c:v>2063</c:v>
                </c:pt>
                <c:pt idx="142">
                  <c:v>2064</c:v>
                </c:pt>
                <c:pt idx="143">
                  <c:v>2065</c:v>
                </c:pt>
                <c:pt idx="144">
                  <c:v>2066</c:v>
                </c:pt>
                <c:pt idx="145">
                  <c:v>2067</c:v>
                </c:pt>
                <c:pt idx="146">
                  <c:v>2068</c:v>
                </c:pt>
                <c:pt idx="147">
                  <c:v>2069</c:v>
                </c:pt>
                <c:pt idx="148">
                  <c:v>2070</c:v>
                </c:pt>
                <c:pt idx="149">
                  <c:v>2071</c:v>
                </c:pt>
                <c:pt idx="150">
                  <c:v>2072</c:v>
                </c:pt>
                <c:pt idx="151">
                  <c:v>2073</c:v>
                </c:pt>
                <c:pt idx="152">
                  <c:v>2074</c:v>
                </c:pt>
                <c:pt idx="153">
                  <c:v>2075</c:v>
                </c:pt>
                <c:pt idx="154">
                  <c:v>2076</c:v>
                </c:pt>
                <c:pt idx="155">
                  <c:v>2077</c:v>
                </c:pt>
                <c:pt idx="156">
                  <c:v>2078</c:v>
                </c:pt>
                <c:pt idx="157">
                  <c:v>2079</c:v>
                </c:pt>
                <c:pt idx="158">
                  <c:v>2080</c:v>
                </c:pt>
                <c:pt idx="159">
                  <c:v>2081</c:v>
                </c:pt>
                <c:pt idx="160">
                  <c:v>2082</c:v>
                </c:pt>
                <c:pt idx="161">
                  <c:v>2083</c:v>
                </c:pt>
                <c:pt idx="162">
                  <c:v>2084</c:v>
                </c:pt>
                <c:pt idx="163">
                  <c:v>2085</c:v>
                </c:pt>
                <c:pt idx="164">
                  <c:v>2086</c:v>
                </c:pt>
                <c:pt idx="165">
                  <c:v>2087</c:v>
                </c:pt>
                <c:pt idx="166">
                  <c:v>2088</c:v>
                </c:pt>
                <c:pt idx="167">
                  <c:v>2089</c:v>
                </c:pt>
                <c:pt idx="168">
                  <c:v>2090</c:v>
                </c:pt>
                <c:pt idx="169">
                  <c:v>2091</c:v>
                </c:pt>
                <c:pt idx="170">
                  <c:v>2092</c:v>
                </c:pt>
                <c:pt idx="171">
                  <c:v>2093</c:v>
                </c:pt>
                <c:pt idx="172">
                  <c:v>2094</c:v>
                </c:pt>
                <c:pt idx="173">
                  <c:v>2095</c:v>
                </c:pt>
                <c:pt idx="174">
                  <c:v>2096</c:v>
                </c:pt>
                <c:pt idx="175">
                  <c:v>2097</c:v>
                </c:pt>
                <c:pt idx="176">
                  <c:v>2098</c:v>
                </c:pt>
                <c:pt idx="177">
                  <c:v>2099</c:v>
                </c:pt>
                <c:pt idx="178">
                  <c:v>2100</c:v>
                </c:pt>
                <c:pt idx="179">
                  <c:v>2101</c:v>
                </c:pt>
                <c:pt idx="180">
                  <c:v>2102</c:v>
                </c:pt>
                <c:pt idx="181">
                  <c:v>2103</c:v>
                </c:pt>
                <c:pt idx="182">
                  <c:v>2104</c:v>
                </c:pt>
                <c:pt idx="183">
                  <c:v>2105</c:v>
                </c:pt>
                <c:pt idx="184">
                  <c:v>2106</c:v>
                </c:pt>
                <c:pt idx="185">
                  <c:v>2107</c:v>
                </c:pt>
                <c:pt idx="186">
                  <c:v>2108</c:v>
                </c:pt>
                <c:pt idx="187">
                  <c:v>2109</c:v>
                </c:pt>
                <c:pt idx="188">
                  <c:v>2110</c:v>
                </c:pt>
                <c:pt idx="189">
                  <c:v>2111</c:v>
                </c:pt>
                <c:pt idx="190">
                  <c:v>2112</c:v>
                </c:pt>
                <c:pt idx="191">
                  <c:v>2113</c:v>
                </c:pt>
                <c:pt idx="192">
                  <c:v>2114</c:v>
                </c:pt>
                <c:pt idx="193">
                  <c:v>2115</c:v>
                </c:pt>
                <c:pt idx="194">
                  <c:v>2116</c:v>
                </c:pt>
                <c:pt idx="195">
                  <c:v>2117</c:v>
                </c:pt>
                <c:pt idx="196">
                  <c:v>2118</c:v>
                </c:pt>
                <c:pt idx="197">
                  <c:v>2119</c:v>
                </c:pt>
                <c:pt idx="198">
                  <c:v>2120</c:v>
                </c:pt>
                <c:pt idx="199">
                  <c:v>2121</c:v>
                </c:pt>
                <c:pt idx="200">
                  <c:v>2122</c:v>
                </c:pt>
                <c:pt idx="201">
                  <c:v>2123</c:v>
                </c:pt>
                <c:pt idx="202">
                  <c:v>2124</c:v>
                </c:pt>
                <c:pt idx="203">
                  <c:v>2125</c:v>
                </c:pt>
                <c:pt idx="204">
                  <c:v>2126</c:v>
                </c:pt>
                <c:pt idx="205">
                  <c:v>2127</c:v>
                </c:pt>
                <c:pt idx="206">
                  <c:v>2128</c:v>
                </c:pt>
                <c:pt idx="207">
                  <c:v>2129</c:v>
                </c:pt>
                <c:pt idx="208">
                  <c:v>2130</c:v>
                </c:pt>
                <c:pt idx="209">
                  <c:v>2131</c:v>
                </c:pt>
                <c:pt idx="210">
                  <c:v>2132</c:v>
                </c:pt>
                <c:pt idx="211">
                  <c:v>2133</c:v>
                </c:pt>
                <c:pt idx="212">
                  <c:v>2134</c:v>
                </c:pt>
                <c:pt idx="213">
                  <c:v>2135</c:v>
                </c:pt>
                <c:pt idx="214">
                  <c:v>2136</c:v>
                </c:pt>
                <c:pt idx="215">
                  <c:v>2137</c:v>
                </c:pt>
                <c:pt idx="216">
                  <c:v>2138</c:v>
                </c:pt>
                <c:pt idx="217">
                  <c:v>2139</c:v>
                </c:pt>
                <c:pt idx="218">
                  <c:v>2140</c:v>
                </c:pt>
                <c:pt idx="219">
                  <c:v>2141</c:v>
                </c:pt>
                <c:pt idx="220">
                  <c:v>2142</c:v>
                </c:pt>
                <c:pt idx="221">
                  <c:v>2143</c:v>
                </c:pt>
              </c:numCache>
            </c:numRef>
          </c:xVal>
          <c:yVal>
            <c:numRef>
              <c:f>Graph!$D$1924:$D$2143</c:f>
              <c:numCache>
                <c:formatCode>General</c:formatCode>
                <c:ptCount val="220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0-4709-B159-196834222A6F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Graph!$A$1923:$A$2144</c:f>
              <c:numCache>
                <c:formatCode>General</c:formatCode>
                <c:ptCount val="222"/>
                <c:pt idx="0">
                  <c:v>1922</c:v>
                </c:pt>
                <c:pt idx="1">
                  <c:v>1923</c:v>
                </c:pt>
                <c:pt idx="2">
                  <c:v>1924</c:v>
                </c:pt>
                <c:pt idx="3">
                  <c:v>1925</c:v>
                </c:pt>
                <c:pt idx="4">
                  <c:v>1926</c:v>
                </c:pt>
                <c:pt idx="5">
                  <c:v>1927</c:v>
                </c:pt>
                <c:pt idx="6">
                  <c:v>1928</c:v>
                </c:pt>
                <c:pt idx="7">
                  <c:v>1929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1994</c:v>
                </c:pt>
                <c:pt idx="73">
                  <c:v>1995</c:v>
                </c:pt>
                <c:pt idx="74">
                  <c:v>1996</c:v>
                </c:pt>
                <c:pt idx="75">
                  <c:v>1997</c:v>
                </c:pt>
                <c:pt idx="76">
                  <c:v>1998</c:v>
                </c:pt>
                <c:pt idx="77">
                  <c:v>1999</c:v>
                </c:pt>
                <c:pt idx="78">
                  <c:v>2000</c:v>
                </c:pt>
                <c:pt idx="79">
                  <c:v>2001</c:v>
                </c:pt>
                <c:pt idx="80">
                  <c:v>2002</c:v>
                </c:pt>
                <c:pt idx="81">
                  <c:v>2003</c:v>
                </c:pt>
                <c:pt idx="82">
                  <c:v>2004</c:v>
                </c:pt>
                <c:pt idx="83">
                  <c:v>2005</c:v>
                </c:pt>
                <c:pt idx="84">
                  <c:v>2006</c:v>
                </c:pt>
                <c:pt idx="85">
                  <c:v>2007</c:v>
                </c:pt>
                <c:pt idx="86">
                  <c:v>2008</c:v>
                </c:pt>
                <c:pt idx="87">
                  <c:v>2009</c:v>
                </c:pt>
                <c:pt idx="88">
                  <c:v>2010</c:v>
                </c:pt>
                <c:pt idx="89">
                  <c:v>2011</c:v>
                </c:pt>
                <c:pt idx="90">
                  <c:v>2012</c:v>
                </c:pt>
                <c:pt idx="91">
                  <c:v>2013</c:v>
                </c:pt>
                <c:pt idx="92">
                  <c:v>2014</c:v>
                </c:pt>
                <c:pt idx="93">
                  <c:v>2015</c:v>
                </c:pt>
                <c:pt idx="94">
                  <c:v>2016</c:v>
                </c:pt>
                <c:pt idx="95">
                  <c:v>2017</c:v>
                </c:pt>
                <c:pt idx="96">
                  <c:v>2018</c:v>
                </c:pt>
                <c:pt idx="97">
                  <c:v>2019</c:v>
                </c:pt>
                <c:pt idx="98">
                  <c:v>2020</c:v>
                </c:pt>
                <c:pt idx="99">
                  <c:v>2021</c:v>
                </c:pt>
                <c:pt idx="100">
                  <c:v>2022</c:v>
                </c:pt>
                <c:pt idx="101">
                  <c:v>2023</c:v>
                </c:pt>
                <c:pt idx="102">
                  <c:v>2024</c:v>
                </c:pt>
                <c:pt idx="103">
                  <c:v>2025</c:v>
                </c:pt>
                <c:pt idx="104">
                  <c:v>2026</c:v>
                </c:pt>
                <c:pt idx="105">
                  <c:v>2027</c:v>
                </c:pt>
                <c:pt idx="106">
                  <c:v>2028</c:v>
                </c:pt>
                <c:pt idx="107">
                  <c:v>2029</c:v>
                </c:pt>
                <c:pt idx="108">
                  <c:v>2030</c:v>
                </c:pt>
                <c:pt idx="109">
                  <c:v>2031</c:v>
                </c:pt>
                <c:pt idx="110">
                  <c:v>2032</c:v>
                </c:pt>
                <c:pt idx="111">
                  <c:v>2033</c:v>
                </c:pt>
                <c:pt idx="112">
                  <c:v>2034</c:v>
                </c:pt>
                <c:pt idx="113">
                  <c:v>2035</c:v>
                </c:pt>
                <c:pt idx="114">
                  <c:v>2036</c:v>
                </c:pt>
                <c:pt idx="115">
                  <c:v>2037</c:v>
                </c:pt>
                <c:pt idx="116">
                  <c:v>2038</c:v>
                </c:pt>
                <c:pt idx="117">
                  <c:v>2039</c:v>
                </c:pt>
                <c:pt idx="118">
                  <c:v>2040</c:v>
                </c:pt>
                <c:pt idx="119">
                  <c:v>2041</c:v>
                </c:pt>
                <c:pt idx="120">
                  <c:v>2042</c:v>
                </c:pt>
                <c:pt idx="121">
                  <c:v>2043</c:v>
                </c:pt>
                <c:pt idx="122">
                  <c:v>2044</c:v>
                </c:pt>
                <c:pt idx="123">
                  <c:v>2045</c:v>
                </c:pt>
                <c:pt idx="124">
                  <c:v>2046</c:v>
                </c:pt>
                <c:pt idx="125">
                  <c:v>2047</c:v>
                </c:pt>
                <c:pt idx="126">
                  <c:v>2048</c:v>
                </c:pt>
                <c:pt idx="127">
                  <c:v>2049</c:v>
                </c:pt>
                <c:pt idx="128">
                  <c:v>2050</c:v>
                </c:pt>
                <c:pt idx="129">
                  <c:v>2051</c:v>
                </c:pt>
                <c:pt idx="130">
                  <c:v>2052</c:v>
                </c:pt>
                <c:pt idx="131">
                  <c:v>2053</c:v>
                </c:pt>
                <c:pt idx="132">
                  <c:v>2054</c:v>
                </c:pt>
                <c:pt idx="133">
                  <c:v>2055</c:v>
                </c:pt>
                <c:pt idx="134">
                  <c:v>2056</c:v>
                </c:pt>
                <c:pt idx="135">
                  <c:v>2057</c:v>
                </c:pt>
                <c:pt idx="136">
                  <c:v>2058</c:v>
                </c:pt>
                <c:pt idx="137">
                  <c:v>2059</c:v>
                </c:pt>
                <c:pt idx="138">
                  <c:v>2060</c:v>
                </c:pt>
                <c:pt idx="139">
                  <c:v>2061</c:v>
                </c:pt>
                <c:pt idx="140">
                  <c:v>2062</c:v>
                </c:pt>
                <c:pt idx="141">
                  <c:v>2063</c:v>
                </c:pt>
                <c:pt idx="142">
                  <c:v>2064</c:v>
                </c:pt>
                <c:pt idx="143">
                  <c:v>2065</c:v>
                </c:pt>
                <c:pt idx="144">
                  <c:v>2066</c:v>
                </c:pt>
                <c:pt idx="145">
                  <c:v>2067</c:v>
                </c:pt>
                <c:pt idx="146">
                  <c:v>2068</c:v>
                </c:pt>
                <c:pt idx="147">
                  <c:v>2069</c:v>
                </c:pt>
                <c:pt idx="148">
                  <c:v>2070</c:v>
                </c:pt>
                <c:pt idx="149">
                  <c:v>2071</c:v>
                </c:pt>
                <c:pt idx="150">
                  <c:v>2072</c:v>
                </c:pt>
                <c:pt idx="151">
                  <c:v>2073</c:v>
                </c:pt>
                <c:pt idx="152">
                  <c:v>2074</c:v>
                </c:pt>
                <c:pt idx="153">
                  <c:v>2075</c:v>
                </c:pt>
                <c:pt idx="154">
                  <c:v>2076</c:v>
                </c:pt>
                <c:pt idx="155">
                  <c:v>2077</c:v>
                </c:pt>
                <c:pt idx="156">
                  <c:v>2078</c:v>
                </c:pt>
                <c:pt idx="157">
                  <c:v>2079</c:v>
                </c:pt>
                <c:pt idx="158">
                  <c:v>2080</c:v>
                </c:pt>
                <c:pt idx="159">
                  <c:v>2081</c:v>
                </c:pt>
                <c:pt idx="160">
                  <c:v>2082</c:v>
                </c:pt>
                <c:pt idx="161">
                  <c:v>2083</c:v>
                </c:pt>
                <c:pt idx="162">
                  <c:v>2084</c:v>
                </c:pt>
                <c:pt idx="163">
                  <c:v>2085</c:v>
                </c:pt>
                <c:pt idx="164">
                  <c:v>2086</c:v>
                </c:pt>
                <c:pt idx="165">
                  <c:v>2087</c:v>
                </c:pt>
                <c:pt idx="166">
                  <c:v>2088</c:v>
                </c:pt>
                <c:pt idx="167">
                  <c:v>2089</c:v>
                </c:pt>
                <c:pt idx="168">
                  <c:v>2090</c:v>
                </c:pt>
                <c:pt idx="169">
                  <c:v>2091</c:v>
                </c:pt>
                <c:pt idx="170">
                  <c:v>2092</c:v>
                </c:pt>
                <c:pt idx="171">
                  <c:v>2093</c:v>
                </c:pt>
                <c:pt idx="172">
                  <c:v>2094</c:v>
                </c:pt>
                <c:pt idx="173">
                  <c:v>2095</c:v>
                </c:pt>
                <c:pt idx="174">
                  <c:v>2096</c:v>
                </c:pt>
                <c:pt idx="175">
                  <c:v>2097</c:v>
                </c:pt>
                <c:pt idx="176">
                  <c:v>2098</c:v>
                </c:pt>
                <c:pt idx="177">
                  <c:v>2099</c:v>
                </c:pt>
                <c:pt idx="178">
                  <c:v>2100</c:v>
                </c:pt>
                <c:pt idx="179">
                  <c:v>2101</c:v>
                </c:pt>
                <c:pt idx="180">
                  <c:v>2102</c:v>
                </c:pt>
                <c:pt idx="181">
                  <c:v>2103</c:v>
                </c:pt>
                <c:pt idx="182">
                  <c:v>2104</c:v>
                </c:pt>
                <c:pt idx="183">
                  <c:v>2105</c:v>
                </c:pt>
                <c:pt idx="184">
                  <c:v>2106</c:v>
                </c:pt>
                <c:pt idx="185">
                  <c:v>2107</c:v>
                </c:pt>
                <c:pt idx="186">
                  <c:v>2108</c:v>
                </c:pt>
                <c:pt idx="187">
                  <c:v>2109</c:v>
                </c:pt>
                <c:pt idx="188">
                  <c:v>2110</c:v>
                </c:pt>
                <c:pt idx="189">
                  <c:v>2111</c:v>
                </c:pt>
                <c:pt idx="190">
                  <c:v>2112</c:v>
                </c:pt>
                <c:pt idx="191">
                  <c:v>2113</c:v>
                </c:pt>
                <c:pt idx="192">
                  <c:v>2114</c:v>
                </c:pt>
                <c:pt idx="193">
                  <c:v>2115</c:v>
                </c:pt>
                <c:pt idx="194">
                  <c:v>2116</c:v>
                </c:pt>
                <c:pt idx="195">
                  <c:v>2117</c:v>
                </c:pt>
                <c:pt idx="196">
                  <c:v>2118</c:v>
                </c:pt>
                <c:pt idx="197">
                  <c:v>2119</c:v>
                </c:pt>
                <c:pt idx="198">
                  <c:v>2120</c:v>
                </c:pt>
                <c:pt idx="199">
                  <c:v>2121</c:v>
                </c:pt>
                <c:pt idx="200">
                  <c:v>2122</c:v>
                </c:pt>
                <c:pt idx="201">
                  <c:v>2123</c:v>
                </c:pt>
                <c:pt idx="202">
                  <c:v>2124</c:v>
                </c:pt>
                <c:pt idx="203">
                  <c:v>2125</c:v>
                </c:pt>
                <c:pt idx="204">
                  <c:v>2126</c:v>
                </c:pt>
                <c:pt idx="205">
                  <c:v>2127</c:v>
                </c:pt>
                <c:pt idx="206">
                  <c:v>2128</c:v>
                </c:pt>
                <c:pt idx="207">
                  <c:v>2129</c:v>
                </c:pt>
                <c:pt idx="208">
                  <c:v>2130</c:v>
                </c:pt>
                <c:pt idx="209">
                  <c:v>2131</c:v>
                </c:pt>
                <c:pt idx="210">
                  <c:v>2132</c:v>
                </c:pt>
                <c:pt idx="211">
                  <c:v>2133</c:v>
                </c:pt>
                <c:pt idx="212">
                  <c:v>2134</c:v>
                </c:pt>
                <c:pt idx="213">
                  <c:v>2135</c:v>
                </c:pt>
                <c:pt idx="214">
                  <c:v>2136</c:v>
                </c:pt>
                <c:pt idx="215">
                  <c:v>2137</c:v>
                </c:pt>
                <c:pt idx="216">
                  <c:v>2138</c:v>
                </c:pt>
                <c:pt idx="217">
                  <c:v>2139</c:v>
                </c:pt>
                <c:pt idx="218">
                  <c:v>2140</c:v>
                </c:pt>
                <c:pt idx="219">
                  <c:v>2141</c:v>
                </c:pt>
                <c:pt idx="220">
                  <c:v>2142</c:v>
                </c:pt>
                <c:pt idx="221">
                  <c:v>2143</c:v>
                </c:pt>
              </c:numCache>
            </c:numRef>
          </c:xVal>
          <c:yVal>
            <c:numRef>
              <c:f>Graph!$B$1924:$B$2143</c:f>
              <c:numCache>
                <c:formatCode>General</c:formatCode>
                <c:ptCount val="2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60-4709-B159-196834222A6F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Graph!$A$1923:$A$2144</c:f>
              <c:numCache>
                <c:formatCode>General</c:formatCode>
                <c:ptCount val="222"/>
                <c:pt idx="0">
                  <c:v>1922</c:v>
                </c:pt>
                <c:pt idx="1">
                  <c:v>1923</c:v>
                </c:pt>
                <c:pt idx="2">
                  <c:v>1924</c:v>
                </c:pt>
                <c:pt idx="3">
                  <c:v>1925</c:v>
                </c:pt>
                <c:pt idx="4">
                  <c:v>1926</c:v>
                </c:pt>
                <c:pt idx="5">
                  <c:v>1927</c:v>
                </c:pt>
                <c:pt idx="6">
                  <c:v>1928</c:v>
                </c:pt>
                <c:pt idx="7">
                  <c:v>1929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1994</c:v>
                </c:pt>
                <c:pt idx="73">
                  <c:v>1995</c:v>
                </c:pt>
                <c:pt idx="74">
                  <c:v>1996</c:v>
                </c:pt>
                <c:pt idx="75">
                  <c:v>1997</c:v>
                </c:pt>
                <c:pt idx="76">
                  <c:v>1998</c:v>
                </c:pt>
                <c:pt idx="77">
                  <c:v>1999</c:v>
                </c:pt>
                <c:pt idx="78">
                  <c:v>2000</c:v>
                </c:pt>
                <c:pt idx="79">
                  <c:v>2001</c:v>
                </c:pt>
                <c:pt idx="80">
                  <c:v>2002</c:v>
                </c:pt>
                <c:pt idx="81">
                  <c:v>2003</c:v>
                </c:pt>
                <c:pt idx="82">
                  <c:v>2004</c:v>
                </c:pt>
                <c:pt idx="83">
                  <c:v>2005</c:v>
                </c:pt>
                <c:pt idx="84">
                  <c:v>2006</c:v>
                </c:pt>
                <c:pt idx="85">
                  <c:v>2007</c:v>
                </c:pt>
                <c:pt idx="86">
                  <c:v>2008</c:v>
                </c:pt>
                <c:pt idx="87">
                  <c:v>2009</c:v>
                </c:pt>
                <c:pt idx="88">
                  <c:v>2010</c:v>
                </c:pt>
                <c:pt idx="89">
                  <c:v>2011</c:v>
                </c:pt>
                <c:pt idx="90">
                  <c:v>2012</c:v>
                </c:pt>
                <c:pt idx="91">
                  <c:v>2013</c:v>
                </c:pt>
                <c:pt idx="92">
                  <c:v>2014</c:v>
                </c:pt>
                <c:pt idx="93">
                  <c:v>2015</c:v>
                </c:pt>
                <c:pt idx="94">
                  <c:v>2016</c:v>
                </c:pt>
                <c:pt idx="95">
                  <c:v>2017</c:v>
                </c:pt>
                <c:pt idx="96">
                  <c:v>2018</c:v>
                </c:pt>
                <c:pt idx="97">
                  <c:v>2019</c:v>
                </c:pt>
                <c:pt idx="98">
                  <c:v>2020</c:v>
                </c:pt>
                <c:pt idx="99">
                  <c:v>2021</c:v>
                </c:pt>
                <c:pt idx="100">
                  <c:v>2022</c:v>
                </c:pt>
                <c:pt idx="101">
                  <c:v>2023</c:v>
                </c:pt>
                <c:pt idx="102">
                  <c:v>2024</c:v>
                </c:pt>
                <c:pt idx="103">
                  <c:v>2025</c:v>
                </c:pt>
                <c:pt idx="104">
                  <c:v>2026</c:v>
                </c:pt>
                <c:pt idx="105">
                  <c:v>2027</c:v>
                </c:pt>
                <c:pt idx="106">
                  <c:v>2028</c:v>
                </c:pt>
                <c:pt idx="107">
                  <c:v>2029</c:v>
                </c:pt>
                <c:pt idx="108">
                  <c:v>2030</c:v>
                </c:pt>
                <c:pt idx="109">
                  <c:v>2031</c:v>
                </c:pt>
                <c:pt idx="110">
                  <c:v>2032</c:v>
                </c:pt>
                <c:pt idx="111">
                  <c:v>2033</c:v>
                </c:pt>
                <c:pt idx="112">
                  <c:v>2034</c:v>
                </c:pt>
                <c:pt idx="113">
                  <c:v>2035</c:v>
                </c:pt>
                <c:pt idx="114">
                  <c:v>2036</c:v>
                </c:pt>
                <c:pt idx="115">
                  <c:v>2037</c:v>
                </c:pt>
                <c:pt idx="116">
                  <c:v>2038</c:v>
                </c:pt>
                <c:pt idx="117">
                  <c:v>2039</c:v>
                </c:pt>
                <c:pt idx="118">
                  <c:v>2040</c:v>
                </c:pt>
                <c:pt idx="119">
                  <c:v>2041</c:v>
                </c:pt>
                <c:pt idx="120">
                  <c:v>2042</c:v>
                </c:pt>
                <c:pt idx="121">
                  <c:v>2043</c:v>
                </c:pt>
                <c:pt idx="122">
                  <c:v>2044</c:v>
                </c:pt>
                <c:pt idx="123">
                  <c:v>2045</c:v>
                </c:pt>
                <c:pt idx="124">
                  <c:v>2046</c:v>
                </c:pt>
                <c:pt idx="125">
                  <c:v>2047</c:v>
                </c:pt>
                <c:pt idx="126">
                  <c:v>2048</c:v>
                </c:pt>
                <c:pt idx="127">
                  <c:v>2049</c:v>
                </c:pt>
                <c:pt idx="128">
                  <c:v>2050</c:v>
                </c:pt>
                <c:pt idx="129">
                  <c:v>2051</c:v>
                </c:pt>
                <c:pt idx="130">
                  <c:v>2052</c:v>
                </c:pt>
                <c:pt idx="131">
                  <c:v>2053</c:v>
                </c:pt>
                <c:pt idx="132">
                  <c:v>2054</c:v>
                </c:pt>
                <c:pt idx="133">
                  <c:v>2055</c:v>
                </c:pt>
                <c:pt idx="134">
                  <c:v>2056</c:v>
                </c:pt>
                <c:pt idx="135">
                  <c:v>2057</c:v>
                </c:pt>
                <c:pt idx="136">
                  <c:v>2058</c:v>
                </c:pt>
                <c:pt idx="137">
                  <c:v>2059</c:v>
                </c:pt>
                <c:pt idx="138">
                  <c:v>2060</c:v>
                </c:pt>
                <c:pt idx="139">
                  <c:v>2061</c:v>
                </c:pt>
                <c:pt idx="140">
                  <c:v>2062</c:v>
                </c:pt>
                <c:pt idx="141">
                  <c:v>2063</c:v>
                </c:pt>
                <c:pt idx="142">
                  <c:v>2064</c:v>
                </c:pt>
                <c:pt idx="143">
                  <c:v>2065</c:v>
                </c:pt>
                <c:pt idx="144">
                  <c:v>2066</c:v>
                </c:pt>
                <c:pt idx="145">
                  <c:v>2067</c:v>
                </c:pt>
                <c:pt idx="146">
                  <c:v>2068</c:v>
                </c:pt>
                <c:pt idx="147">
                  <c:v>2069</c:v>
                </c:pt>
                <c:pt idx="148">
                  <c:v>2070</c:v>
                </c:pt>
                <c:pt idx="149">
                  <c:v>2071</c:v>
                </c:pt>
                <c:pt idx="150">
                  <c:v>2072</c:v>
                </c:pt>
                <c:pt idx="151">
                  <c:v>2073</c:v>
                </c:pt>
                <c:pt idx="152">
                  <c:v>2074</c:v>
                </c:pt>
                <c:pt idx="153">
                  <c:v>2075</c:v>
                </c:pt>
                <c:pt idx="154">
                  <c:v>2076</c:v>
                </c:pt>
                <c:pt idx="155">
                  <c:v>2077</c:v>
                </c:pt>
                <c:pt idx="156">
                  <c:v>2078</c:v>
                </c:pt>
                <c:pt idx="157">
                  <c:v>2079</c:v>
                </c:pt>
                <c:pt idx="158">
                  <c:v>2080</c:v>
                </c:pt>
                <c:pt idx="159">
                  <c:v>2081</c:v>
                </c:pt>
                <c:pt idx="160">
                  <c:v>2082</c:v>
                </c:pt>
                <c:pt idx="161">
                  <c:v>2083</c:v>
                </c:pt>
                <c:pt idx="162">
                  <c:v>2084</c:v>
                </c:pt>
                <c:pt idx="163">
                  <c:v>2085</c:v>
                </c:pt>
                <c:pt idx="164">
                  <c:v>2086</c:v>
                </c:pt>
                <c:pt idx="165">
                  <c:v>2087</c:v>
                </c:pt>
                <c:pt idx="166">
                  <c:v>2088</c:v>
                </c:pt>
                <c:pt idx="167">
                  <c:v>2089</c:v>
                </c:pt>
                <c:pt idx="168">
                  <c:v>2090</c:v>
                </c:pt>
                <c:pt idx="169">
                  <c:v>2091</c:v>
                </c:pt>
                <c:pt idx="170">
                  <c:v>2092</c:v>
                </c:pt>
                <c:pt idx="171">
                  <c:v>2093</c:v>
                </c:pt>
                <c:pt idx="172">
                  <c:v>2094</c:v>
                </c:pt>
                <c:pt idx="173">
                  <c:v>2095</c:v>
                </c:pt>
                <c:pt idx="174">
                  <c:v>2096</c:v>
                </c:pt>
                <c:pt idx="175">
                  <c:v>2097</c:v>
                </c:pt>
                <c:pt idx="176">
                  <c:v>2098</c:v>
                </c:pt>
                <c:pt idx="177">
                  <c:v>2099</c:v>
                </c:pt>
                <c:pt idx="178">
                  <c:v>2100</c:v>
                </c:pt>
                <c:pt idx="179">
                  <c:v>2101</c:v>
                </c:pt>
                <c:pt idx="180">
                  <c:v>2102</c:v>
                </c:pt>
                <c:pt idx="181">
                  <c:v>2103</c:v>
                </c:pt>
                <c:pt idx="182">
                  <c:v>2104</c:v>
                </c:pt>
                <c:pt idx="183">
                  <c:v>2105</c:v>
                </c:pt>
                <c:pt idx="184">
                  <c:v>2106</c:v>
                </c:pt>
                <c:pt idx="185">
                  <c:v>2107</c:v>
                </c:pt>
                <c:pt idx="186">
                  <c:v>2108</c:v>
                </c:pt>
                <c:pt idx="187">
                  <c:v>2109</c:v>
                </c:pt>
                <c:pt idx="188">
                  <c:v>2110</c:v>
                </c:pt>
                <c:pt idx="189">
                  <c:v>2111</c:v>
                </c:pt>
                <c:pt idx="190">
                  <c:v>2112</c:v>
                </c:pt>
                <c:pt idx="191">
                  <c:v>2113</c:v>
                </c:pt>
                <c:pt idx="192">
                  <c:v>2114</c:v>
                </c:pt>
                <c:pt idx="193">
                  <c:v>2115</c:v>
                </c:pt>
                <c:pt idx="194">
                  <c:v>2116</c:v>
                </c:pt>
                <c:pt idx="195">
                  <c:v>2117</c:v>
                </c:pt>
                <c:pt idx="196">
                  <c:v>2118</c:v>
                </c:pt>
                <c:pt idx="197">
                  <c:v>2119</c:v>
                </c:pt>
                <c:pt idx="198">
                  <c:v>2120</c:v>
                </c:pt>
                <c:pt idx="199">
                  <c:v>2121</c:v>
                </c:pt>
                <c:pt idx="200">
                  <c:v>2122</c:v>
                </c:pt>
                <c:pt idx="201">
                  <c:v>2123</c:v>
                </c:pt>
                <c:pt idx="202">
                  <c:v>2124</c:v>
                </c:pt>
                <c:pt idx="203">
                  <c:v>2125</c:v>
                </c:pt>
                <c:pt idx="204">
                  <c:v>2126</c:v>
                </c:pt>
                <c:pt idx="205">
                  <c:v>2127</c:v>
                </c:pt>
                <c:pt idx="206">
                  <c:v>2128</c:v>
                </c:pt>
                <c:pt idx="207">
                  <c:v>2129</c:v>
                </c:pt>
                <c:pt idx="208">
                  <c:v>2130</c:v>
                </c:pt>
                <c:pt idx="209">
                  <c:v>2131</c:v>
                </c:pt>
                <c:pt idx="210">
                  <c:v>2132</c:v>
                </c:pt>
                <c:pt idx="211">
                  <c:v>2133</c:v>
                </c:pt>
                <c:pt idx="212">
                  <c:v>2134</c:v>
                </c:pt>
                <c:pt idx="213">
                  <c:v>2135</c:v>
                </c:pt>
                <c:pt idx="214">
                  <c:v>2136</c:v>
                </c:pt>
                <c:pt idx="215">
                  <c:v>2137</c:v>
                </c:pt>
                <c:pt idx="216">
                  <c:v>2138</c:v>
                </c:pt>
                <c:pt idx="217">
                  <c:v>2139</c:v>
                </c:pt>
                <c:pt idx="218">
                  <c:v>2140</c:v>
                </c:pt>
                <c:pt idx="219">
                  <c:v>2141</c:v>
                </c:pt>
                <c:pt idx="220">
                  <c:v>2142</c:v>
                </c:pt>
                <c:pt idx="221">
                  <c:v>2143</c:v>
                </c:pt>
              </c:numCache>
            </c:numRef>
          </c:xVal>
          <c:yVal>
            <c:numRef>
              <c:f>Graph!$C$1924:$C$2143</c:f>
              <c:numCache>
                <c:formatCode>General</c:formatCode>
                <c:ptCount val="220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60-4709-B159-196834222A6F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Graph!$A$1923:$A$2144</c:f>
              <c:numCache>
                <c:formatCode>General</c:formatCode>
                <c:ptCount val="222"/>
                <c:pt idx="0">
                  <c:v>1922</c:v>
                </c:pt>
                <c:pt idx="1">
                  <c:v>1923</c:v>
                </c:pt>
                <c:pt idx="2">
                  <c:v>1924</c:v>
                </c:pt>
                <c:pt idx="3">
                  <c:v>1925</c:v>
                </c:pt>
                <c:pt idx="4">
                  <c:v>1926</c:v>
                </c:pt>
                <c:pt idx="5">
                  <c:v>1927</c:v>
                </c:pt>
                <c:pt idx="6">
                  <c:v>1928</c:v>
                </c:pt>
                <c:pt idx="7">
                  <c:v>1929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1994</c:v>
                </c:pt>
                <c:pt idx="73">
                  <c:v>1995</c:v>
                </c:pt>
                <c:pt idx="74">
                  <c:v>1996</c:v>
                </c:pt>
                <c:pt idx="75">
                  <c:v>1997</c:v>
                </c:pt>
                <c:pt idx="76">
                  <c:v>1998</c:v>
                </c:pt>
                <c:pt idx="77">
                  <c:v>1999</c:v>
                </c:pt>
                <c:pt idx="78">
                  <c:v>2000</c:v>
                </c:pt>
                <c:pt idx="79">
                  <c:v>2001</c:v>
                </c:pt>
                <c:pt idx="80">
                  <c:v>2002</c:v>
                </c:pt>
                <c:pt idx="81">
                  <c:v>2003</c:v>
                </c:pt>
                <c:pt idx="82">
                  <c:v>2004</c:v>
                </c:pt>
                <c:pt idx="83">
                  <c:v>2005</c:v>
                </c:pt>
                <c:pt idx="84">
                  <c:v>2006</c:v>
                </c:pt>
                <c:pt idx="85">
                  <c:v>2007</c:v>
                </c:pt>
                <c:pt idx="86">
                  <c:v>2008</c:v>
                </c:pt>
                <c:pt idx="87">
                  <c:v>2009</c:v>
                </c:pt>
                <c:pt idx="88">
                  <c:v>2010</c:v>
                </c:pt>
                <c:pt idx="89">
                  <c:v>2011</c:v>
                </c:pt>
                <c:pt idx="90">
                  <c:v>2012</c:v>
                </c:pt>
                <c:pt idx="91">
                  <c:v>2013</c:v>
                </c:pt>
                <c:pt idx="92">
                  <c:v>2014</c:v>
                </c:pt>
                <c:pt idx="93">
                  <c:v>2015</c:v>
                </c:pt>
                <c:pt idx="94">
                  <c:v>2016</c:v>
                </c:pt>
                <c:pt idx="95">
                  <c:v>2017</c:v>
                </c:pt>
                <c:pt idx="96">
                  <c:v>2018</c:v>
                </c:pt>
                <c:pt idx="97">
                  <c:v>2019</c:v>
                </c:pt>
                <c:pt idx="98">
                  <c:v>2020</c:v>
                </c:pt>
                <c:pt idx="99">
                  <c:v>2021</c:v>
                </c:pt>
                <c:pt idx="100">
                  <c:v>2022</c:v>
                </c:pt>
                <c:pt idx="101">
                  <c:v>2023</c:v>
                </c:pt>
                <c:pt idx="102">
                  <c:v>2024</c:v>
                </c:pt>
                <c:pt idx="103">
                  <c:v>2025</c:v>
                </c:pt>
                <c:pt idx="104">
                  <c:v>2026</c:v>
                </c:pt>
                <c:pt idx="105">
                  <c:v>2027</c:v>
                </c:pt>
                <c:pt idx="106">
                  <c:v>2028</c:v>
                </c:pt>
                <c:pt idx="107">
                  <c:v>2029</c:v>
                </c:pt>
                <c:pt idx="108">
                  <c:v>2030</c:v>
                </c:pt>
                <c:pt idx="109">
                  <c:v>2031</c:v>
                </c:pt>
                <c:pt idx="110">
                  <c:v>2032</c:v>
                </c:pt>
                <c:pt idx="111">
                  <c:v>2033</c:v>
                </c:pt>
                <c:pt idx="112">
                  <c:v>2034</c:v>
                </c:pt>
                <c:pt idx="113">
                  <c:v>2035</c:v>
                </c:pt>
                <c:pt idx="114">
                  <c:v>2036</c:v>
                </c:pt>
                <c:pt idx="115">
                  <c:v>2037</c:v>
                </c:pt>
                <c:pt idx="116">
                  <c:v>2038</c:v>
                </c:pt>
                <c:pt idx="117">
                  <c:v>2039</c:v>
                </c:pt>
                <c:pt idx="118">
                  <c:v>2040</c:v>
                </c:pt>
                <c:pt idx="119">
                  <c:v>2041</c:v>
                </c:pt>
                <c:pt idx="120">
                  <c:v>2042</c:v>
                </c:pt>
                <c:pt idx="121">
                  <c:v>2043</c:v>
                </c:pt>
                <c:pt idx="122">
                  <c:v>2044</c:v>
                </c:pt>
                <c:pt idx="123">
                  <c:v>2045</c:v>
                </c:pt>
                <c:pt idx="124">
                  <c:v>2046</c:v>
                </c:pt>
                <c:pt idx="125">
                  <c:v>2047</c:v>
                </c:pt>
                <c:pt idx="126">
                  <c:v>2048</c:v>
                </c:pt>
                <c:pt idx="127">
                  <c:v>2049</c:v>
                </c:pt>
                <c:pt idx="128">
                  <c:v>2050</c:v>
                </c:pt>
                <c:pt idx="129">
                  <c:v>2051</c:v>
                </c:pt>
                <c:pt idx="130">
                  <c:v>2052</c:v>
                </c:pt>
                <c:pt idx="131">
                  <c:v>2053</c:v>
                </c:pt>
                <c:pt idx="132">
                  <c:v>2054</c:v>
                </c:pt>
                <c:pt idx="133">
                  <c:v>2055</c:v>
                </c:pt>
                <c:pt idx="134">
                  <c:v>2056</c:v>
                </c:pt>
                <c:pt idx="135">
                  <c:v>2057</c:v>
                </c:pt>
                <c:pt idx="136">
                  <c:v>2058</c:v>
                </c:pt>
                <c:pt idx="137">
                  <c:v>2059</c:v>
                </c:pt>
                <c:pt idx="138">
                  <c:v>2060</c:v>
                </c:pt>
                <c:pt idx="139">
                  <c:v>2061</c:v>
                </c:pt>
                <c:pt idx="140">
                  <c:v>2062</c:v>
                </c:pt>
                <c:pt idx="141">
                  <c:v>2063</c:v>
                </c:pt>
                <c:pt idx="142">
                  <c:v>2064</c:v>
                </c:pt>
                <c:pt idx="143">
                  <c:v>2065</c:v>
                </c:pt>
                <c:pt idx="144">
                  <c:v>2066</c:v>
                </c:pt>
                <c:pt idx="145">
                  <c:v>2067</c:v>
                </c:pt>
                <c:pt idx="146">
                  <c:v>2068</c:v>
                </c:pt>
                <c:pt idx="147">
                  <c:v>2069</c:v>
                </c:pt>
                <c:pt idx="148">
                  <c:v>2070</c:v>
                </c:pt>
                <c:pt idx="149">
                  <c:v>2071</c:v>
                </c:pt>
                <c:pt idx="150">
                  <c:v>2072</c:v>
                </c:pt>
                <c:pt idx="151">
                  <c:v>2073</c:v>
                </c:pt>
                <c:pt idx="152">
                  <c:v>2074</c:v>
                </c:pt>
                <c:pt idx="153">
                  <c:v>2075</c:v>
                </c:pt>
                <c:pt idx="154">
                  <c:v>2076</c:v>
                </c:pt>
                <c:pt idx="155">
                  <c:v>2077</c:v>
                </c:pt>
                <c:pt idx="156">
                  <c:v>2078</c:v>
                </c:pt>
                <c:pt idx="157">
                  <c:v>2079</c:v>
                </c:pt>
                <c:pt idx="158">
                  <c:v>2080</c:v>
                </c:pt>
                <c:pt idx="159">
                  <c:v>2081</c:v>
                </c:pt>
                <c:pt idx="160">
                  <c:v>2082</c:v>
                </c:pt>
                <c:pt idx="161">
                  <c:v>2083</c:v>
                </c:pt>
                <c:pt idx="162">
                  <c:v>2084</c:v>
                </c:pt>
                <c:pt idx="163">
                  <c:v>2085</c:v>
                </c:pt>
                <c:pt idx="164">
                  <c:v>2086</c:v>
                </c:pt>
                <c:pt idx="165">
                  <c:v>2087</c:v>
                </c:pt>
                <c:pt idx="166">
                  <c:v>2088</c:v>
                </c:pt>
                <c:pt idx="167">
                  <c:v>2089</c:v>
                </c:pt>
                <c:pt idx="168">
                  <c:v>2090</c:v>
                </c:pt>
                <c:pt idx="169">
                  <c:v>2091</c:v>
                </c:pt>
                <c:pt idx="170">
                  <c:v>2092</c:v>
                </c:pt>
                <c:pt idx="171">
                  <c:v>2093</c:v>
                </c:pt>
                <c:pt idx="172">
                  <c:v>2094</c:v>
                </c:pt>
                <c:pt idx="173">
                  <c:v>2095</c:v>
                </c:pt>
                <c:pt idx="174">
                  <c:v>2096</c:v>
                </c:pt>
                <c:pt idx="175">
                  <c:v>2097</c:v>
                </c:pt>
                <c:pt idx="176">
                  <c:v>2098</c:v>
                </c:pt>
                <c:pt idx="177">
                  <c:v>2099</c:v>
                </c:pt>
                <c:pt idx="178">
                  <c:v>2100</c:v>
                </c:pt>
                <c:pt idx="179">
                  <c:v>2101</c:v>
                </c:pt>
                <c:pt idx="180">
                  <c:v>2102</c:v>
                </c:pt>
                <c:pt idx="181">
                  <c:v>2103</c:v>
                </c:pt>
                <c:pt idx="182">
                  <c:v>2104</c:v>
                </c:pt>
                <c:pt idx="183">
                  <c:v>2105</c:v>
                </c:pt>
                <c:pt idx="184">
                  <c:v>2106</c:v>
                </c:pt>
                <c:pt idx="185">
                  <c:v>2107</c:v>
                </c:pt>
                <c:pt idx="186">
                  <c:v>2108</c:v>
                </c:pt>
                <c:pt idx="187">
                  <c:v>2109</c:v>
                </c:pt>
                <c:pt idx="188">
                  <c:v>2110</c:v>
                </c:pt>
                <c:pt idx="189">
                  <c:v>2111</c:v>
                </c:pt>
                <c:pt idx="190">
                  <c:v>2112</c:v>
                </c:pt>
                <c:pt idx="191">
                  <c:v>2113</c:v>
                </c:pt>
                <c:pt idx="192">
                  <c:v>2114</c:v>
                </c:pt>
                <c:pt idx="193">
                  <c:v>2115</c:v>
                </c:pt>
                <c:pt idx="194">
                  <c:v>2116</c:v>
                </c:pt>
                <c:pt idx="195">
                  <c:v>2117</c:v>
                </c:pt>
                <c:pt idx="196">
                  <c:v>2118</c:v>
                </c:pt>
                <c:pt idx="197">
                  <c:v>2119</c:v>
                </c:pt>
                <c:pt idx="198">
                  <c:v>2120</c:v>
                </c:pt>
                <c:pt idx="199">
                  <c:v>2121</c:v>
                </c:pt>
                <c:pt idx="200">
                  <c:v>2122</c:v>
                </c:pt>
                <c:pt idx="201">
                  <c:v>2123</c:v>
                </c:pt>
                <c:pt idx="202">
                  <c:v>2124</c:v>
                </c:pt>
                <c:pt idx="203">
                  <c:v>2125</c:v>
                </c:pt>
                <c:pt idx="204">
                  <c:v>2126</c:v>
                </c:pt>
                <c:pt idx="205">
                  <c:v>2127</c:v>
                </c:pt>
                <c:pt idx="206">
                  <c:v>2128</c:v>
                </c:pt>
                <c:pt idx="207">
                  <c:v>2129</c:v>
                </c:pt>
                <c:pt idx="208">
                  <c:v>2130</c:v>
                </c:pt>
                <c:pt idx="209">
                  <c:v>2131</c:v>
                </c:pt>
                <c:pt idx="210">
                  <c:v>2132</c:v>
                </c:pt>
                <c:pt idx="211">
                  <c:v>2133</c:v>
                </c:pt>
                <c:pt idx="212">
                  <c:v>2134</c:v>
                </c:pt>
                <c:pt idx="213">
                  <c:v>2135</c:v>
                </c:pt>
                <c:pt idx="214">
                  <c:v>2136</c:v>
                </c:pt>
                <c:pt idx="215">
                  <c:v>2137</c:v>
                </c:pt>
                <c:pt idx="216">
                  <c:v>2138</c:v>
                </c:pt>
                <c:pt idx="217">
                  <c:v>2139</c:v>
                </c:pt>
                <c:pt idx="218">
                  <c:v>2140</c:v>
                </c:pt>
                <c:pt idx="219">
                  <c:v>2141</c:v>
                </c:pt>
                <c:pt idx="220">
                  <c:v>2142</c:v>
                </c:pt>
                <c:pt idx="221">
                  <c:v>2143</c:v>
                </c:pt>
              </c:numCache>
            </c:numRef>
          </c:xVal>
          <c:yVal>
            <c:numRef>
              <c:f>Graph!$E$1924:$E$2143</c:f>
              <c:numCache>
                <c:formatCode>General</c:formatCode>
                <c:ptCount val="220"/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60-4709-B159-196834222A6F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Graph!$A$1923:$A$2144</c:f>
              <c:numCache>
                <c:formatCode>General</c:formatCode>
                <c:ptCount val="222"/>
                <c:pt idx="0">
                  <c:v>1922</c:v>
                </c:pt>
                <c:pt idx="1">
                  <c:v>1923</c:v>
                </c:pt>
                <c:pt idx="2">
                  <c:v>1924</c:v>
                </c:pt>
                <c:pt idx="3">
                  <c:v>1925</c:v>
                </c:pt>
                <c:pt idx="4">
                  <c:v>1926</c:v>
                </c:pt>
                <c:pt idx="5">
                  <c:v>1927</c:v>
                </c:pt>
                <c:pt idx="6">
                  <c:v>1928</c:v>
                </c:pt>
                <c:pt idx="7">
                  <c:v>1929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1994</c:v>
                </c:pt>
                <c:pt idx="73">
                  <c:v>1995</c:v>
                </c:pt>
                <c:pt idx="74">
                  <c:v>1996</c:v>
                </c:pt>
                <c:pt idx="75">
                  <c:v>1997</c:v>
                </c:pt>
                <c:pt idx="76">
                  <c:v>1998</c:v>
                </c:pt>
                <c:pt idx="77">
                  <c:v>1999</c:v>
                </c:pt>
                <c:pt idx="78">
                  <c:v>2000</c:v>
                </c:pt>
                <c:pt idx="79">
                  <c:v>2001</c:v>
                </c:pt>
                <c:pt idx="80">
                  <c:v>2002</c:v>
                </c:pt>
                <c:pt idx="81">
                  <c:v>2003</c:v>
                </c:pt>
                <c:pt idx="82">
                  <c:v>2004</c:v>
                </c:pt>
                <c:pt idx="83">
                  <c:v>2005</c:v>
                </c:pt>
                <c:pt idx="84">
                  <c:v>2006</c:v>
                </c:pt>
                <c:pt idx="85">
                  <c:v>2007</c:v>
                </c:pt>
                <c:pt idx="86">
                  <c:v>2008</c:v>
                </c:pt>
                <c:pt idx="87">
                  <c:v>2009</c:v>
                </c:pt>
                <c:pt idx="88">
                  <c:v>2010</c:v>
                </c:pt>
                <c:pt idx="89">
                  <c:v>2011</c:v>
                </c:pt>
                <c:pt idx="90">
                  <c:v>2012</c:v>
                </c:pt>
                <c:pt idx="91">
                  <c:v>2013</c:v>
                </c:pt>
                <c:pt idx="92">
                  <c:v>2014</c:v>
                </c:pt>
                <c:pt idx="93">
                  <c:v>2015</c:v>
                </c:pt>
                <c:pt idx="94">
                  <c:v>2016</c:v>
                </c:pt>
                <c:pt idx="95">
                  <c:v>2017</c:v>
                </c:pt>
                <c:pt idx="96">
                  <c:v>2018</c:v>
                </c:pt>
                <c:pt idx="97">
                  <c:v>2019</c:v>
                </c:pt>
                <c:pt idx="98">
                  <c:v>2020</c:v>
                </c:pt>
                <c:pt idx="99">
                  <c:v>2021</c:v>
                </c:pt>
                <c:pt idx="100">
                  <c:v>2022</c:v>
                </c:pt>
                <c:pt idx="101">
                  <c:v>2023</c:v>
                </c:pt>
                <c:pt idx="102">
                  <c:v>2024</c:v>
                </c:pt>
                <c:pt idx="103">
                  <c:v>2025</c:v>
                </c:pt>
                <c:pt idx="104">
                  <c:v>2026</c:v>
                </c:pt>
                <c:pt idx="105">
                  <c:v>2027</c:v>
                </c:pt>
                <c:pt idx="106">
                  <c:v>2028</c:v>
                </c:pt>
                <c:pt idx="107">
                  <c:v>2029</c:v>
                </c:pt>
                <c:pt idx="108">
                  <c:v>2030</c:v>
                </c:pt>
                <c:pt idx="109">
                  <c:v>2031</c:v>
                </c:pt>
                <c:pt idx="110">
                  <c:v>2032</c:v>
                </c:pt>
                <c:pt idx="111">
                  <c:v>2033</c:v>
                </c:pt>
                <c:pt idx="112">
                  <c:v>2034</c:v>
                </c:pt>
                <c:pt idx="113">
                  <c:v>2035</c:v>
                </c:pt>
                <c:pt idx="114">
                  <c:v>2036</c:v>
                </c:pt>
                <c:pt idx="115">
                  <c:v>2037</c:v>
                </c:pt>
                <c:pt idx="116">
                  <c:v>2038</c:v>
                </c:pt>
                <c:pt idx="117">
                  <c:v>2039</c:v>
                </c:pt>
                <c:pt idx="118">
                  <c:v>2040</c:v>
                </c:pt>
                <c:pt idx="119">
                  <c:v>2041</c:v>
                </c:pt>
                <c:pt idx="120">
                  <c:v>2042</c:v>
                </c:pt>
                <c:pt idx="121">
                  <c:v>2043</c:v>
                </c:pt>
                <c:pt idx="122">
                  <c:v>2044</c:v>
                </c:pt>
                <c:pt idx="123">
                  <c:v>2045</c:v>
                </c:pt>
                <c:pt idx="124">
                  <c:v>2046</c:v>
                </c:pt>
                <c:pt idx="125">
                  <c:v>2047</c:v>
                </c:pt>
                <c:pt idx="126">
                  <c:v>2048</c:v>
                </c:pt>
                <c:pt idx="127">
                  <c:v>2049</c:v>
                </c:pt>
                <c:pt idx="128">
                  <c:v>2050</c:v>
                </c:pt>
                <c:pt idx="129">
                  <c:v>2051</c:v>
                </c:pt>
                <c:pt idx="130">
                  <c:v>2052</c:v>
                </c:pt>
                <c:pt idx="131">
                  <c:v>2053</c:v>
                </c:pt>
                <c:pt idx="132">
                  <c:v>2054</c:v>
                </c:pt>
                <c:pt idx="133">
                  <c:v>2055</c:v>
                </c:pt>
                <c:pt idx="134">
                  <c:v>2056</c:v>
                </c:pt>
                <c:pt idx="135">
                  <c:v>2057</c:v>
                </c:pt>
                <c:pt idx="136">
                  <c:v>2058</c:v>
                </c:pt>
                <c:pt idx="137">
                  <c:v>2059</c:v>
                </c:pt>
                <c:pt idx="138">
                  <c:v>2060</c:v>
                </c:pt>
                <c:pt idx="139">
                  <c:v>2061</c:v>
                </c:pt>
                <c:pt idx="140">
                  <c:v>2062</c:v>
                </c:pt>
                <c:pt idx="141">
                  <c:v>2063</c:v>
                </c:pt>
                <c:pt idx="142">
                  <c:v>2064</c:v>
                </c:pt>
                <c:pt idx="143">
                  <c:v>2065</c:v>
                </c:pt>
                <c:pt idx="144">
                  <c:v>2066</c:v>
                </c:pt>
                <c:pt idx="145">
                  <c:v>2067</c:v>
                </c:pt>
                <c:pt idx="146">
                  <c:v>2068</c:v>
                </c:pt>
                <c:pt idx="147">
                  <c:v>2069</c:v>
                </c:pt>
                <c:pt idx="148">
                  <c:v>2070</c:v>
                </c:pt>
                <c:pt idx="149">
                  <c:v>2071</c:v>
                </c:pt>
                <c:pt idx="150">
                  <c:v>2072</c:v>
                </c:pt>
                <c:pt idx="151">
                  <c:v>2073</c:v>
                </c:pt>
                <c:pt idx="152">
                  <c:v>2074</c:v>
                </c:pt>
                <c:pt idx="153">
                  <c:v>2075</c:v>
                </c:pt>
                <c:pt idx="154">
                  <c:v>2076</c:v>
                </c:pt>
                <c:pt idx="155">
                  <c:v>2077</c:v>
                </c:pt>
                <c:pt idx="156">
                  <c:v>2078</c:v>
                </c:pt>
                <c:pt idx="157">
                  <c:v>2079</c:v>
                </c:pt>
                <c:pt idx="158">
                  <c:v>2080</c:v>
                </c:pt>
                <c:pt idx="159">
                  <c:v>2081</c:v>
                </c:pt>
                <c:pt idx="160">
                  <c:v>2082</c:v>
                </c:pt>
                <c:pt idx="161">
                  <c:v>2083</c:v>
                </c:pt>
                <c:pt idx="162">
                  <c:v>2084</c:v>
                </c:pt>
                <c:pt idx="163">
                  <c:v>2085</c:v>
                </c:pt>
                <c:pt idx="164">
                  <c:v>2086</c:v>
                </c:pt>
                <c:pt idx="165">
                  <c:v>2087</c:v>
                </c:pt>
                <c:pt idx="166">
                  <c:v>2088</c:v>
                </c:pt>
                <c:pt idx="167">
                  <c:v>2089</c:v>
                </c:pt>
                <c:pt idx="168">
                  <c:v>2090</c:v>
                </c:pt>
                <c:pt idx="169">
                  <c:v>2091</c:v>
                </c:pt>
                <c:pt idx="170">
                  <c:v>2092</c:v>
                </c:pt>
                <c:pt idx="171">
                  <c:v>2093</c:v>
                </c:pt>
                <c:pt idx="172">
                  <c:v>2094</c:v>
                </c:pt>
                <c:pt idx="173">
                  <c:v>2095</c:v>
                </c:pt>
                <c:pt idx="174">
                  <c:v>2096</c:v>
                </c:pt>
                <c:pt idx="175">
                  <c:v>2097</c:v>
                </c:pt>
                <c:pt idx="176">
                  <c:v>2098</c:v>
                </c:pt>
                <c:pt idx="177">
                  <c:v>2099</c:v>
                </c:pt>
                <c:pt idx="178">
                  <c:v>2100</c:v>
                </c:pt>
                <c:pt idx="179">
                  <c:v>2101</c:v>
                </c:pt>
                <c:pt idx="180">
                  <c:v>2102</c:v>
                </c:pt>
                <c:pt idx="181">
                  <c:v>2103</c:v>
                </c:pt>
                <c:pt idx="182">
                  <c:v>2104</c:v>
                </c:pt>
                <c:pt idx="183">
                  <c:v>2105</c:v>
                </c:pt>
                <c:pt idx="184">
                  <c:v>2106</c:v>
                </c:pt>
                <c:pt idx="185">
                  <c:v>2107</c:v>
                </c:pt>
                <c:pt idx="186">
                  <c:v>2108</c:v>
                </c:pt>
                <c:pt idx="187">
                  <c:v>2109</c:v>
                </c:pt>
                <c:pt idx="188">
                  <c:v>2110</c:v>
                </c:pt>
                <c:pt idx="189">
                  <c:v>2111</c:v>
                </c:pt>
                <c:pt idx="190">
                  <c:v>2112</c:v>
                </c:pt>
                <c:pt idx="191">
                  <c:v>2113</c:v>
                </c:pt>
                <c:pt idx="192">
                  <c:v>2114</c:v>
                </c:pt>
                <c:pt idx="193">
                  <c:v>2115</c:v>
                </c:pt>
                <c:pt idx="194">
                  <c:v>2116</c:v>
                </c:pt>
                <c:pt idx="195">
                  <c:v>2117</c:v>
                </c:pt>
                <c:pt idx="196">
                  <c:v>2118</c:v>
                </c:pt>
                <c:pt idx="197">
                  <c:v>2119</c:v>
                </c:pt>
                <c:pt idx="198">
                  <c:v>2120</c:v>
                </c:pt>
                <c:pt idx="199">
                  <c:v>2121</c:v>
                </c:pt>
                <c:pt idx="200">
                  <c:v>2122</c:v>
                </c:pt>
                <c:pt idx="201">
                  <c:v>2123</c:v>
                </c:pt>
                <c:pt idx="202">
                  <c:v>2124</c:v>
                </c:pt>
                <c:pt idx="203">
                  <c:v>2125</c:v>
                </c:pt>
                <c:pt idx="204">
                  <c:v>2126</c:v>
                </c:pt>
                <c:pt idx="205">
                  <c:v>2127</c:v>
                </c:pt>
                <c:pt idx="206">
                  <c:v>2128</c:v>
                </c:pt>
                <c:pt idx="207">
                  <c:v>2129</c:v>
                </c:pt>
                <c:pt idx="208">
                  <c:v>2130</c:v>
                </c:pt>
                <c:pt idx="209">
                  <c:v>2131</c:v>
                </c:pt>
                <c:pt idx="210">
                  <c:v>2132</c:v>
                </c:pt>
                <c:pt idx="211">
                  <c:v>2133</c:v>
                </c:pt>
                <c:pt idx="212">
                  <c:v>2134</c:v>
                </c:pt>
                <c:pt idx="213">
                  <c:v>2135</c:v>
                </c:pt>
                <c:pt idx="214">
                  <c:v>2136</c:v>
                </c:pt>
                <c:pt idx="215">
                  <c:v>2137</c:v>
                </c:pt>
                <c:pt idx="216">
                  <c:v>2138</c:v>
                </c:pt>
                <c:pt idx="217">
                  <c:v>2139</c:v>
                </c:pt>
                <c:pt idx="218">
                  <c:v>2140</c:v>
                </c:pt>
                <c:pt idx="219">
                  <c:v>2141</c:v>
                </c:pt>
                <c:pt idx="220">
                  <c:v>2142</c:v>
                </c:pt>
                <c:pt idx="221">
                  <c:v>2143</c:v>
                </c:pt>
              </c:numCache>
            </c:numRef>
          </c:xVal>
          <c:yVal>
            <c:numRef>
              <c:f>Graph!$G$1924:$G$2143</c:f>
              <c:numCache>
                <c:formatCode>General</c:formatCode>
                <c:ptCount val="2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60-4709-B159-196834222A6F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Graph!$A$1923:$A$2144</c:f>
              <c:numCache>
                <c:formatCode>General</c:formatCode>
                <c:ptCount val="222"/>
                <c:pt idx="0">
                  <c:v>1922</c:v>
                </c:pt>
                <c:pt idx="1">
                  <c:v>1923</c:v>
                </c:pt>
                <c:pt idx="2">
                  <c:v>1924</c:v>
                </c:pt>
                <c:pt idx="3">
                  <c:v>1925</c:v>
                </c:pt>
                <c:pt idx="4">
                  <c:v>1926</c:v>
                </c:pt>
                <c:pt idx="5">
                  <c:v>1927</c:v>
                </c:pt>
                <c:pt idx="6">
                  <c:v>1928</c:v>
                </c:pt>
                <c:pt idx="7">
                  <c:v>1929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1994</c:v>
                </c:pt>
                <c:pt idx="73">
                  <c:v>1995</c:v>
                </c:pt>
                <c:pt idx="74">
                  <c:v>1996</c:v>
                </c:pt>
                <c:pt idx="75">
                  <c:v>1997</c:v>
                </c:pt>
                <c:pt idx="76">
                  <c:v>1998</c:v>
                </c:pt>
                <c:pt idx="77">
                  <c:v>1999</c:v>
                </c:pt>
                <c:pt idx="78">
                  <c:v>2000</c:v>
                </c:pt>
                <c:pt idx="79">
                  <c:v>2001</c:v>
                </c:pt>
                <c:pt idx="80">
                  <c:v>2002</c:v>
                </c:pt>
                <c:pt idx="81">
                  <c:v>2003</c:v>
                </c:pt>
                <c:pt idx="82">
                  <c:v>2004</c:v>
                </c:pt>
                <c:pt idx="83">
                  <c:v>2005</c:v>
                </c:pt>
                <c:pt idx="84">
                  <c:v>2006</c:v>
                </c:pt>
                <c:pt idx="85">
                  <c:v>2007</c:v>
                </c:pt>
                <c:pt idx="86">
                  <c:v>2008</c:v>
                </c:pt>
                <c:pt idx="87">
                  <c:v>2009</c:v>
                </c:pt>
                <c:pt idx="88">
                  <c:v>2010</c:v>
                </c:pt>
                <c:pt idx="89">
                  <c:v>2011</c:v>
                </c:pt>
                <c:pt idx="90">
                  <c:v>2012</c:v>
                </c:pt>
                <c:pt idx="91">
                  <c:v>2013</c:v>
                </c:pt>
                <c:pt idx="92">
                  <c:v>2014</c:v>
                </c:pt>
                <c:pt idx="93">
                  <c:v>2015</c:v>
                </c:pt>
                <c:pt idx="94">
                  <c:v>2016</c:v>
                </c:pt>
                <c:pt idx="95">
                  <c:v>2017</c:v>
                </c:pt>
                <c:pt idx="96">
                  <c:v>2018</c:v>
                </c:pt>
                <c:pt idx="97">
                  <c:v>2019</c:v>
                </c:pt>
                <c:pt idx="98">
                  <c:v>2020</c:v>
                </c:pt>
                <c:pt idx="99">
                  <c:v>2021</c:v>
                </c:pt>
                <c:pt idx="100">
                  <c:v>2022</c:v>
                </c:pt>
                <c:pt idx="101">
                  <c:v>2023</c:v>
                </c:pt>
                <c:pt idx="102">
                  <c:v>2024</c:v>
                </c:pt>
                <c:pt idx="103">
                  <c:v>2025</c:v>
                </c:pt>
                <c:pt idx="104">
                  <c:v>2026</c:v>
                </c:pt>
                <c:pt idx="105">
                  <c:v>2027</c:v>
                </c:pt>
                <c:pt idx="106">
                  <c:v>2028</c:v>
                </c:pt>
                <c:pt idx="107">
                  <c:v>2029</c:v>
                </c:pt>
                <c:pt idx="108">
                  <c:v>2030</c:v>
                </c:pt>
                <c:pt idx="109">
                  <c:v>2031</c:v>
                </c:pt>
                <c:pt idx="110">
                  <c:v>2032</c:v>
                </c:pt>
                <c:pt idx="111">
                  <c:v>2033</c:v>
                </c:pt>
                <c:pt idx="112">
                  <c:v>2034</c:v>
                </c:pt>
                <c:pt idx="113">
                  <c:v>2035</c:v>
                </c:pt>
                <c:pt idx="114">
                  <c:v>2036</c:v>
                </c:pt>
                <c:pt idx="115">
                  <c:v>2037</c:v>
                </c:pt>
                <c:pt idx="116">
                  <c:v>2038</c:v>
                </c:pt>
                <c:pt idx="117">
                  <c:v>2039</c:v>
                </c:pt>
                <c:pt idx="118">
                  <c:v>2040</c:v>
                </c:pt>
                <c:pt idx="119">
                  <c:v>2041</c:v>
                </c:pt>
                <c:pt idx="120">
                  <c:v>2042</c:v>
                </c:pt>
                <c:pt idx="121">
                  <c:v>2043</c:v>
                </c:pt>
                <c:pt idx="122">
                  <c:v>2044</c:v>
                </c:pt>
                <c:pt idx="123">
                  <c:v>2045</c:v>
                </c:pt>
                <c:pt idx="124">
                  <c:v>2046</c:v>
                </c:pt>
                <c:pt idx="125">
                  <c:v>2047</c:v>
                </c:pt>
                <c:pt idx="126">
                  <c:v>2048</c:v>
                </c:pt>
                <c:pt idx="127">
                  <c:v>2049</c:v>
                </c:pt>
                <c:pt idx="128">
                  <c:v>2050</c:v>
                </c:pt>
                <c:pt idx="129">
                  <c:v>2051</c:v>
                </c:pt>
                <c:pt idx="130">
                  <c:v>2052</c:v>
                </c:pt>
                <c:pt idx="131">
                  <c:v>2053</c:v>
                </c:pt>
                <c:pt idx="132">
                  <c:v>2054</c:v>
                </c:pt>
                <c:pt idx="133">
                  <c:v>2055</c:v>
                </c:pt>
                <c:pt idx="134">
                  <c:v>2056</c:v>
                </c:pt>
                <c:pt idx="135">
                  <c:v>2057</c:v>
                </c:pt>
                <c:pt idx="136">
                  <c:v>2058</c:v>
                </c:pt>
                <c:pt idx="137">
                  <c:v>2059</c:v>
                </c:pt>
                <c:pt idx="138">
                  <c:v>2060</c:v>
                </c:pt>
                <c:pt idx="139">
                  <c:v>2061</c:v>
                </c:pt>
                <c:pt idx="140">
                  <c:v>2062</c:v>
                </c:pt>
                <c:pt idx="141">
                  <c:v>2063</c:v>
                </c:pt>
                <c:pt idx="142">
                  <c:v>2064</c:v>
                </c:pt>
                <c:pt idx="143">
                  <c:v>2065</c:v>
                </c:pt>
                <c:pt idx="144">
                  <c:v>2066</c:v>
                </c:pt>
                <c:pt idx="145">
                  <c:v>2067</c:v>
                </c:pt>
                <c:pt idx="146">
                  <c:v>2068</c:v>
                </c:pt>
                <c:pt idx="147">
                  <c:v>2069</c:v>
                </c:pt>
                <c:pt idx="148">
                  <c:v>2070</c:v>
                </c:pt>
                <c:pt idx="149">
                  <c:v>2071</c:v>
                </c:pt>
                <c:pt idx="150">
                  <c:v>2072</c:v>
                </c:pt>
                <c:pt idx="151">
                  <c:v>2073</c:v>
                </c:pt>
                <c:pt idx="152">
                  <c:v>2074</c:v>
                </c:pt>
                <c:pt idx="153">
                  <c:v>2075</c:v>
                </c:pt>
                <c:pt idx="154">
                  <c:v>2076</c:v>
                </c:pt>
                <c:pt idx="155">
                  <c:v>2077</c:v>
                </c:pt>
                <c:pt idx="156">
                  <c:v>2078</c:v>
                </c:pt>
                <c:pt idx="157">
                  <c:v>2079</c:v>
                </c:pt>
                <c:pt idx="158">
                  <c:v>2080</c:v>
                </c:pt>
                <c:pt idx="159">
                  <c:v>2081</c:v>
                </c:pt>
                <c:pt idx="160">
                  <c:v>2082</c:v>
                </c:pt>
                <c:pt idx="161">
                  <c:v>2083</c:v>
                </c:pt>
                <c:pt idx="162">
                  <c:v>2084</c:v>
                </c:pt>
                <c:pt idx="163">
                  <c:v>2085</c:v>
                </c:pt>
                <c:pt idx="164">
                  <c:v>2086</c:v>
                </c:pt>
                <c:pt idx="165">
                  <c:v>2087</c:v>
                </c:pt>
                <c:pt idx="166">
                  <c:v>2088</c:v>
                </c:pt>
                <c:pt idx="167">
                  <c:v>2089</c:v>
                </c:pt>
                <c:pt idx="168">
                  <c:v>2090</c:v>
                </c:pt>
                <c:pt idx="169">
                  <c:v>2091</c:v>
                </c:pt>
                <c:pt idx="170">
                  <c:v>2092</c:v>
                </c:pt>
                <c:pt idx="171">
                  <c:v>2093</c:v>
                </c:pt>
                <c:pt idx="172">
                  <c:v>2094</c:v>
                </c:pt>
                <c:pt idx="173">
                  <c:v>2095</c:v>
                </c:pt>
                <c:pt idx="174">
                  <c:v>2096</c:v>
                </c:pt>
                <c:pt idx="175">
                  <c:v>2097</c:v>
                </c:pt>
                <c:pt idx="176">
                  <c:v>2098</c:v>
                </c:pt>
                <c:pt idx="177">
                  <c:v>2099</c:v>
                </c:pt>
                <c:pt idx="178">
                  <c:v>2100</c:v>
                </c:pt>
                <c:pt idx="179">
                  <c:v>2101</c:v>
                </c:pt>
                <c:pt idx="180">
                  <c:v>2102</c:v>
                </c:pt>
                <c:pt idx="181">
                  <c:v>2103</c:v>
                </c:pt>
                <c:pt idx="182">
                  <c:v>2104</c:v>
                </c:pt>
                <c:pt idx="183">
                  <c:v>2105</c:v>
                </c:pt>
                <c:pt idx="184">
                  <c:v>2106</c:v>
                </c:pt>
                <c:pt idx="185">
                  <c:v>2107</c:v>
                </c:pt>
                <c:pt idx="186">
                  <c:v>2108</c:v>
                </c:pt>
                <c:pt idx="187">
                  <c:v>2109</c:v>
                </c:pt>
                <c:pt idx="188">
                  <c:v>2110</c:v>
                </c:pt>
                <c:pt idx="189">
                  <c:v>2111</c:v>
                </c:pt>
                <c:pt idx="190">
                  <c:v>2112</c:v>
                </c:pt>
                <c:pt idx="191">
                  <c:v>2113</c:v>
                </c:pt>
                <c:pt idx="192">
                  <c:v>2114</c:v>
                </c:pt>
                <c:pt idx="193">
                  <c:v>2115</c:v>
                </c:pt>
                <c:pt idx="194">
                  <c:v>2116</c:v>
                </c:pt>
                <c:pt idx="195">
                  <c:v>2117</c:v>
                </c:pt>
                <c:pt idx="196">
                  <c:v>2118</c:v>
                </c:pt>
                <c:pt idx="197">
                  <c:v>2119</c:v>
                </c:pt>
                <c:pt idx="198">
                  <c:v>2120</c:v>
                </c:pt>
                <c:pt idx="199">
                  <c:v>2121</c:v>
                </c:pt>
                <c:pt idx="200">
                  <c:v>2122</c:v>
                </c:pt>
                <c:pt idx="201">
                  <c:v>2123</c:v>
                </c:pt>
                <c:pt idx="202">
                  <c:v>2124</c:v>
                </c:pt>
                <c:pt idx="203">
                  <c:v>2125</c:v>
                </c:pt>
                <c:pt idx="204">
                  <c:v>2126</c:v>
                </c:pt>
                <c:pt idx="205">
                  <c:v>2127</c:v>
                </c:pt>
                <c:pt idx="206">
                  <c:v>2128</c:v>
                </c:pt>
                <c:pt idx="207">
                  <c:v>2129</c:v>
                </c:pt>
                <c:pt idx="208">
                  <c:v>2130</c:v>
                </c:pt>
                <c:pt idx="209">
                  <c:v>2131</c:v>
                </c:pt>
                <c:pt idx="210">
                  <c:v>2132</c:v>
                </c:pt>
                <c:pt idx="211">
                  <c:v>2133</c:v>
                </c:pt>
                <c:pt idx="212">
                  <c:v>2134</c:v>
                </c:pt>
                <c:pt idx="213">
                  <c:v>2135</c:v>
                </c:pt>
                <c:pt idx="214">
                  <c:v>2136</c:v>
                </c:pt>
                <c:pt idx="215">
                  <c:v>2137</c:v>
                </c:pt>
                <c:pt idx="216">
                  <c:v>2138</c:v>
                </c:pt>
                <c:pt idx="217">
                  <c:v>2139</c:v>
                </c:pt>
                <c:pt idx="218">
                  <c:v>2140</c:v>
                </c:pt>
                <c:pt idx="219">
                  <c:v>2141</c:v>
                </c:pt>
                <c:pt idx="220">
                  <c:v>2142</c:v>
                </c:pt>
                <c:pt idx="221">
                  <c:v>2143</c:v>
                </c:pt>
              </c:numCache>
            </c:numRef>
          </c:xVal>
          <c:yVal>
            <c:numRef>
              <c:f>Graph!$H$1924:$H$2143</c:f>
              <c:numCache>
                <c:formatCode>General</c:formatCode>
                <c:ptCount val="2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60-4709-B159-19683422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30543"/>
        <c:axId val="1551746879"/>
      </c:scatterChart>
      <c:valAx>
        <c:axId val="1487530543"/>
        <c:scaling>
          <c:orientation val="minMax"/>
          <c:max val="2143"/>
          <c:min val="1922"/>
        </c:scaling>
        <c:delete val="0"/>
        <c:axPos val="b"/>
        <c:numFmt formatCode="General" sourceLinked="1"/>
        <c:majorTickMark val="out"/>
        <c:minorTickMark val="none"/>
        <c:tickLblPos val="nextTo"/>
        <c:crossAx val="1551746879"/>
        <c:crosses val="autoZero"/>
        <c:crossBetween val="midCat"/>
      </c:valAx>
      <c:valAx>
        <c:axId val="15517468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75305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ADBE5-90A1-703F-E120-DAEAA56A0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274</xdr:row>
      <xdr:rowOff>0</xdr:rowOff>
    </xdr:from>
    <xdr:to>
      <xdr:col>14</xdr:col>
      <xdr:colOff>304800</xdr:colOff>
      <xdr:row>288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A84D55-47C8-EC3C-9C97-500FB655B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529</xdr:row>
      <xdr:rowOff>0</xdr:rowOff>
    </xdr:from>
    <xdr:to>
      <xdr:col>14</xdr:col>
      <xdr:colOff>304800</xdr:colOff>
      <xdr:row>543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8B753-AFF2-1D97-7283-0331D9849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794</xdr:row>
      <xdr:rowOff>0</xdr:rowOff>
    </xdr:from>
    <xdr:to>
      <xdr:col>14</xdr:col>
      <xdr:colOff>304800</xdr:colOff>
      <xdr:row>808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EFDA0F-456E-07F1-3AF4-BDA313419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1042</xdr:row>
      <xdr:rowOff>0</xdr:rowOff>
    </xdr:from>
    <xdr:to>
      <xdr:col>14</xdr:col>
      <xdr:colOff>304800</xdr:colOff>
      <xdr:row>1056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387D08-4AB1-E757-A398-C1EFE5450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1261</xdr:row>
      <xdr:rowOff>0</xdr:rowOff>
    </xdr:from>
    <xdr:to>
      <xdr:col>14</xdr:col>
      <xdr:colOff>304800</xdr:colOff>
      <xdr:row>1275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A9975-9ABB-0E0A-1A3E-E1EB161EA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1494</xdr:row>
      <xdr:rowOff>0</xdr:rowOff>
    </xdr:from>
    <xdr:to>
      <xdr:col>14</xdr:col>
      <xdr:colOff>304800</xdr:colOff>
      <xdr:row>1508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1DE7B3-6DDF-CC48-D5C8-D010EB1F7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1713</xdr:row>
      <xdr:rowOff>0</xdr:rowOff>
    </xdr:from>
    <xdr:to>
      <xdr:col>14</xdr:col>
      <xdr:colOff>304800</xdr:colOff>
      <xdr:row>1727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A1E637-1576-C28F-7B70-C15F53E28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1922</xdr:row>
      <xdr:rowOff>0</xdr:rowOff>
    </xdr:from>
    <xdr:to>
      <xdr:col>14</xdr:col>
      <xdr:colOff>304800</xdr:colOff>
      <xdr:row>1936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64B9-48DC-6C78-92E2-A98566357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2145</xdr:row>
      <xdr:rowOff>0</xdr:rowOff>
    </xdr:from>
    <xdr:to>
      <xdr:col>14</xdr:col>
      <xdr:colOff>304800</xdr:colOff>
      <xdr:row>2159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8CC371-3958-26F2-5DE4-3FC92BCB1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2359</xdr:row>
      <xdr:rowOff>0</xdr:rowOff>
    </xdr:from>
    <xdr:to>
      <xdr:col>14</xdr:col>
      <xdr:colOff>304800</xdr:colOff>
      <xdr:row>2373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C99B75-045C-DFF7-5AF0-E3B04B80A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2558</xdr:row>
      <xdr:rowOff>0</xdr:rowOff>
    </xdr:from>
    <xdr:to>
      <xdr:col>14</xdr:col>
      <xdr:colOff>304800</xdr:colOff>
      <xdr:row>2572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B559128-93B8-B4A9-D639-522E73E4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2719</xdr:row>
      <xdr:rowOff>0</xdr:rowOff>
    </xdr:from>
    <xdr:to>
      <xdr:col>14</xdr:col>
      <xdr:colOff>304800</xdr:colOff>
      <xdr:row>2733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B41AB05-ADD6-99AF-AA7D-F8021399E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2898</xdr:row>
      <xdr:rowOff>0</xdr:rowOff>
    </xdr:from>
    <xdr:to>
      <xdr:col>14</xdr:col>
      <xdr:colOff>304800</xdr:colOff>
      <xdr:row>2912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03005C-7021-D6F9-01EF-68E2285E4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3059</xdr:row>
      <xdr:rowOff>0</xdr:rowOff>
    </xdr:from>
    <xdr:to>
      <xdr:col>14</xdr:col>
      <xdr:colOff>304800</xdr:colOff>
      <xdr:row>3073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5E48A5-1E78-3CDA-EBE2-90D9EC042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3342</xdr:row>
      <xdr:rowOff>0</xdr:rowOff>
    </xdr:from>
    <xdr:to>
      <xdr:col>14</xdr:col>
      <xdr:colOff>304800</xdr:colOff>
      <xdr:row>3356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C7DE201-E7DD-B72C-462D-EF77DFE4D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5F83-49CB-4CD6-A3A1-2CFDFB8AEF0F}">
  <dimension ref="A1:BH3980"/>
  <sheetViews>
    <sheetView tabSelected="1" topLeftCell="A4158" workbookViewId="0">
      <selection activeCell="A3513" sqref="A3513:A3980"/>
    </sheetView>
  </sheetViews>
  <sheetFormatPr defaultRowHeight="15" x14ac:dyDescent="0.25"/>
  <cols>
    <col min="1" max="1" width="5" bestFit="1" customWidth="1"/>
    <col min="2" max="2" width="11" bestFit="1" customWidth="1"/>
    <col min="3" max="3" width="9" bestFit="1" customWidth="1"/>
    <col min="4" max="4" width="11" bestFit="1" customWidth="1"/>
    <col min="5" max="5" width="9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39.423080000000006</v>
      </c>
      <c r="K3">
        <v>13.210534000000001</v>
      </c>
    </row>
    <row r="4" spans="1:60" x14ac:dyDescent="0.25">
      <c r="A4">
        <v>3</v>
      </c>
      <c r="D4">
        <v>36.106436000000009</v>
      </c>
      <c r="E4">
        <v>5.6014670000000004</v>
      </c>
    </row>
    <row r="5" spans="1:60" x14ac:dyDescent="0.25">
      <c r="A5">
        <v>4</v>
      </c>
      <c r="D5">
        <v>36.091022000000009</v>
      </c>
      <c r="E5">
        <v>5.5515739999999996</v>
      </c>
      <c r="F5">
        <v>24.712734000000012</v>
      </c>
      <c r="G5">
        <v>8.1225810000000003</v>
      </c>
    </row>
    <row r="6" spans="1:60" x14ac:dyDescent="0.25">
      <c r="A6">
        <v>5</v>
      </c>
      <c r="D6">
        <v>36.091646000000011</v>
      </c>
      <c r="E6">
        <v>5.5626670000000003</v>
      </c>
      <c r="F6">
        <v>24.690340000000006</v>
      </c>
      <c r="G6">
        <v>8.1687239999999992</v>
      </c>
    </row>
    <row r="7" spans="1:60" x14ac:dyDescent="0.25">
      <c r="A7">
        <v>6</v>
      </c>
      <c r="D7">
        <v>36.111385000000013</v>
      </c>
      <c r="E7">
        <v>5.5652710000000001</v>
      </c>
      <c r="F7">
        <v>24.629820000000009</v>
      </c>
      <c r="G7">
        <v>8.1695569999999993</v>
      </c>
    </row>
    <row r="8" spans="1:60" x14ac:dyDescent="0.25">
      <c r="A8">
        <v>7</v>
      </c>
      <c r="D8">
        <v>36.133831000000008</v>
      </c>
      <c r="E8">
        <v>5.5927179999999996</v>
      </c>
      <c r="F8">
        <v>24.618311000000006</v>
      </c>
      <c r="G8">
        <v>8.1382049999999992</v>
      </c>
    </row>
    <row r="9" spans="1:60" x14ac:dyDescent="0.25">
      <c r="A9">
        <v>8</v>
      </c>
      <c r="D9">
        <v>36.174610000000008</v>
      </c>
      <c r="E9">
        <v>5.5954259999999998</v>
      </c>
      <c r="F9">
        <v>24.603260000000006</v>
      </c>
      <c r="G9">
        <v>8.1543489999999998</v>
      </c>
    </row>
    <row r="10" spans="1:60" x14ac:dyDescent="0.25">
      <c r="A10">
        <v>9</v>
      </c>
      <c r="D10">
        <v>36.149664000000008</v>
      </c>
      <c r="E10">
        <v>5.5962069999999997</v>
      </c>
      <c r="F10">
        <v>24.628206000000006</v>
      </c>
      <c r="G10">
        <v>8.2227309999999996</v>
      </c>
    </row>
    <row r="11" spans="1:60" x14ac:dyDescent="0.25">
      <c r="A11">
        <v>10</v>
      </c>
      <c r="D11">
        <v>36.133728000000005</v>
      </c>
      <c r="E11">
        <v>5.6212569999999999</v>
      </c>
      <c r="F11">
        <v>24.631330000000005</v>
      </c>
      <c r="G11">
        <v>8.1665360000000007</v>
      </c>
    </row>
    <row r="12" spans="1:60" x14ac:dyDescent="0.25">
      <c r="A12">
        <v>11</v>
      </c>
      <c r="D12">
        <v>36.164770000000004</v>
      </c>
      <c r="E12">
        <v>5.5935509999999997</v>
      </c>
      <c r="F12">
        <v>24.654922000000013</v>
      </c>
      <c r="G12">
        <v>8.0837800000000009</v>
      </c>
    </row>
    <row r="13" spans="1:60" x14ac:dyDescent="0.25">
      <c r="A13">
        <v>12</v>
      </c>
      <c r="D13">
        <v>36.140812000000011</v>
      </c>
      <c r="E13">
        <v>5.5856870000000001</v>
      </c>
      <c r="F13">
        <v>24.638571000000013</v>
      </c>
      <c r="G13">
        <v>8.1820039999999992</v>
      </c>
    </row>
    <row r="14" spans="1:60" x14ac:dyDescent="0.25">
      <c r="A14">
        <v>13</v>
      </c>
      <c r="D14">
        <v>36.200130000000009</v>
      </c>
      <c r="E14">
        <v>5.5953210000000002</v>
      </c>
      <c r="F14">
        <v>24.712734000000012</v>
      </c>
      <c r="G14">
        <v>8.1225810000000003</v>
      </c>
    </row>
    <row r="15" spans="1:60" x14ac:dyDescent="0.25">
      <c r="A15">
        <v>14</v>
      </c>
      <c r="D15">
        <v>36.198099000000013</v>
      </c>
      <c r="E15">
        <v>5.5504280000000001</v>
      </c>
      <c r="F15">
        <v>24.712734000000012</v>
      </c>
      <c r="G15">
        <v>8.1225810000000003</v>
      </c>
    </row>
    <row r="16" spans="1:60" x14ac:dyDescent="0.25">
      <c r="A16">
        <v>15</v>
      </c>
      <c r="D16">
        <v>36.106436000000009</v>
      </c>
      <c r="E16">
        <v>5.6014670000000004</v>
      </c>
    </row>
    <row r="17" spans="1:9" x14ac:dyDescent="0.25">
      <c r="A17">
        <v>16</v>
      </c>
    </row>
    <row r="18" spans="1:9" x14ac:dyDescent="0.25">
      <c r="A18">
        <v>17</v>
      </c>
    </row>
    <row r="19" spans="1:9" x14ac:dyDescent="0.25">
      <c r="A19">
        <v>18</v>
      </c>
      <c r="H19">
        <v>35.687971000000005</v>
      </c>
      <c r="I19">
        <v>5.237476</v>
      </c>
    </row>
    <row r="20" spans="1:9" x14ac:dyDescent="0.25">
      <c r="A20">
        <v>19</v>
      </c>
      <c r="B20">
        <v>48.510452000000008</v>
      </c>
      <c r="C20">
        <v>6.9859229999999997</v>
      </c>
      <c r="H20">
        <v>35.682138000000009</v>
      </c>
      <c r="I20">
        <v>5.2456529999999999</v>
      </c>
    </row>
    <row r="21" spans="1:9" x14ac:dyDescent="0.25">
      <c r="A21">
        <v>20</v>
      </c>
      <c r="B21">
        <v>48.52550500000001</v>
      </c>
      <c r="C21">
        <v>7.006443</v>
      </c>
      <c r="H21">
        <v>35.676513000000007</v>
      </c>
      <c r="I21">
        <v>5.2559129999999996</v>
      </c>
    </row>
    <row r="22" spans="1:9" x14ac:dyDescent="0.25">
      <c r="A22">
        <v>21</v>
      </c>
      <c r="B22">
        <v>48.553730000000009</v>
      </c>
      <c r="C22">
        <v>7.0041510000000002</v>
      </c>
      <c r="H22">
        <v>35.687086000000008</v>
      </c>
      <c r="I22">
        <v>5.2551319999999997</v>
      </c>
    </row>
    <row r="23" spans="1:9" x14ac:dyDescent="0.25">
      <c r="A23">
        <v>22</v>
      </c>
      <c r="B23">
        <v>48.550972000000009</v>
      </c>
      <c r="C23">
        <v>7.0038910000000003</v>
      </c>
      <c r="H23">
        <v>35.722187000000005</v>
      </c>
      <c r="I23">
        <v>5.2629440000000001</v>
      </c>
    </row>
    <row r="24" spans="1:9" x14ac:dyDescent="0.25">
      <c r="A24">
        <v>23</v>
      </c>
      <c r="B24">
        <v>48.552585000000008</v>
      </c>
      <c r="C24">
        <v>6.9929540000000001</v>
      </c>
      <c r="H24">
        <v>35.709377000000003</v>
      </c>
      <c r="I24">
        <v>5.3102850000000004</v>
      </c>
    </row>
    <row r="25" spans="1:9" x14ac:dyDescent="0.25">
      <c r="A25">
        <v>24</v>
      </c>
      <c r="B25">
        <v>48.567634000000005</v>
      </c>
      <c r="C25">
        <v>7.0073800000000004</v>
      </c>
      <c r="H25">
        <v>35.670732000000008</v>
      </c>
      <c r="I25">
        <v>5.3685109999999998</v>
      </c>
    </row>
    <row r="26" spans="1:9" x14ac:dyDescent="0.25">
      <c r="A26">
        <v>25</v>
      </c>
      <c r="B26">
        <v>48.598675000000007</v>
      </c>
      <c r="C26">
        <v>6.9957669999999998</v>
      </c>
      <c r="H26">
        <v>35.672138000000004</v>
      </c>
      <c r="I26">
        <v>5.2859639999999999</v>
      </c>
    </row>
    <row r="27" spans="1:9" x14ac:dyDescent="0.25">
      <c r="A27">
        <v>26</v>
      </c>
      <c r="B27">
        <v>48.606018000000006</v>
      </c>
      <c r="C27">
        <v>7.0018599999999998</v>
      </c>
      <c r="H27">
        <v>35.656408000000013</v>
      </c>
      <c r="I27">
        <v>5.2817449999999999</v>
      </c>
    </row>
    <row r="28" spans="1:9" x14ac:dyDescent="0.25">
      <c r="A28">
        <v>27</v>
      </c>
      <c r="B28">
        <v>48.60102100000001</v>
      </c>
      <c r="C28">
        <v>6.9871730000000003</v>
      </c>
      <c r="H28">
        <v>35.687971000000005</v>
      </c>
      <c r="I28">
        <v>5.237476</v>
      </c>
    </row>
    <row r="29" spans="1:9" x14ac:dyDescent="0.25">
      <c r="A29">
        <v>28</v>
      </c>
      <c r="B29">
        <v>48.572635000000005</v>
      </c>
      <c r="C29">
        <v>7.0129530000000004</v>
      </c>
      <c r="H29">
        <v>35.687971000000005</v>
      </c>
      <c r="I29">
        <v>5.237476</v>
      </c>
    </row>
    <row r="30" spans="1:9" x14ac:dyDescent="0.25">
      <c r="A30">
        <v>29</v>
      </c>
      <c r="B30">
        <v>48.559772000000009</v>
      </c>
      <c r="C30">
        <v>6.9863920000000004</v>
      </c>
    </row>
    <row r="31" spans="1:9" x14ac:dyDescent="0.25">
      <c r="A31">
        <v>30</v>
      </c>
      <c r="B31">
        <v>48.510452000000008</v>
      </c>
      <c r="C31">
        <v>6.9859229999999997</v>
      </c>
    </row>
    <row r="32" spans="1:9" x14ac:dyDescent="0.25">
      <c r="A32">
        <v>31</v>
      </c>
    </row>
    <row r="33" spans="1:9" x14ac:dyDescent="0.25">
      <c r="A33">
        <v>32</v>
      </c>
      <c r="D33">
        <v>58.493137000000011</v>
      </c>
      <c r="E33">
        <v>5.9322819999999998</v>
      </c>
      <c r="F33">
        <v>47.345722000000009</v>
      </c>
      <c r="G33">
        <v>8.6537489999999995</v>
      </c>
    </row>
    <row r="34" spans="1:9" x14ac:dyDescent="0.25">
      <c r="A34">
        <v>33</v>
      </c>
      <c r="D34">
        <v>58.501888000000008</v>
      </c>
      <c r="E34">
        <v>5.900201</v>
      </c>
      <c r="F34">
        <v>47.358589000000009</v>
      </c>
      <c r="G34">
        <v>8.6475000000000009</v>
      </c>
    </row>
    <row r="35" spans="1:9" x14ac:dyDescent="0.25">
      <c r="A35">
        <v>34</v>
      </c>
      <c r="D35">
        <v>58.494911000000009</v>
      </c>
      <c r="E35">
        <v>5.9238980000000003</v>
      </c>
      <c r="F35">
        <v>47.346714000000006</v>
      </c>
      <c r="G35">
        <v>8.6428639999999994</v>
      </c>
    </row>
    <row r="36" spans="1:9" x14ac:dyDescent="0.25">
      <c r="A36">
        <v>35</v>
      </c>
      <c r="D36">
        <v>58.54246100000001</v>
      </c>
      <c r="E36">
        <v>5.9353030000000002</v>
      </c>
      <c r="F36">
        <v>47.380199000000012</v>
      </c>
      <c r="G36">
        <v>8.6275010000000005</v>
      </c>
    </row>
    <row r="37" spans="1:9" x14ac:dyDescent="0.25">
      <c r="A37">
        <v>36</v>
      </c>
      <c r="D37">
        <v>58.522514000000008</v>
      </c>
      <c r="E37">
        <v>5.932334</v>
      </c>
      <c r="F37">
        <v>47.36811800000001</v>
      </c>
      <c r="G37">
        <v>8.6336460000000006</v>
      </c>
    </row>
    <row r="38" spans="1:9" x14ac:dyDescent="0.25">
      <c r="A38">
        <v>37</v>
      </c>
      <c r="D38">
        <v>58.538032000000008</v>
      </c>
      <c r="E38">
        <v>5.9031700000000003</v>
      </c>
      <c r="F38">
        <v>47.347648000000007</v>
      </c>
      <c r="G38">
        <v>8.6045850000000002</v>
      </c>
    </row>
    <row r="39" spans="1:9" x14ac:dyDescent="0.25">
      <c r="A39">
        <v>38</v>
      </c>
      <c r="D39">
        <v>58.538971000000011</v>
      </c>
      <c r="E39">
        <v>5.9087420000000002</v>
      </c>
      <c r="F39">
        <v>47.344890000000007</v>
      </c>
      <c r="G39">
        <v>8.5847949999999997</v>
      </c>
    </row>
    <row r="40" spans="1:9" x14ac:dyDescent="0.25">
      <c r="A40">
        <v>39</v>
      </c>
      <c r="D40">
        <v>58.503868000000011</v>
      </c>
      <c r="E40">
        <v>5.8742130000000001</v>
      </c>
      <c r="F40">
        <v>47.29473500000001</v>
      </c>
      <c r="G40">
        <v>8.5429739999999992</v>
      </c>
    </row>
    <row r="41" spans="1:9" x14ac:dyDescent="0.25">
      <c r="A41">
        <v>40</v>
      </c>
      <c r="D41">
        <v>58.614643000000008</v>
      </c>
      <c r="E41">
        <v>5.8483289999999997</v>
      </c>
      <c r="F41">
        <v>47.21536600000001</v>
      </c>
      <c r="G41">
        <v>8.5160479999999996</v>
      </c>
    </row>
    <row r="42" spans="1:9" x14ac:dyDescent="0.25">
      <c r="A42">
        <v>41</v>
      </c>
      <c r="D42">
        <v>58.493137000000011</v>
      </c>
      <c r="E42">
        <v>5.9322819999999998</v>
      </c>
      <c r="F42">
        <v>47.345722000000009</v>
      </c>
      <c r="G42">
        <v>8.6537489999999995</v>
      </c>
    </row>
    <row r="43" spans="1:9" x14ac:dyDescent="0.25">
      <c r="A43">
        <v>42</v>
      </c>
      <c r="D43">
        <v>58.493137000000011</v>
      </c>
      <c r="E43">
        <v>5.9322819999999998</v>
      </c>
      <c r="F43">
        <v>47.345722000000009</v>
      </c>
      <c r="G43">
        <v>8.6537489999999995</v>
      </c>
    </row>
    <row r="44" spans="1:9" x14ac:dyDescent="0.25">
      <c r="A44">
        <v>43</v>
      </c>
    </row>
    <row r="45" spans="1:9" x14ac:dyDescent="0.25">
      <c r="A45">
        <v>44</v>
      </c>
      <c r="H45">
        <v>58.014103000000006</v>
      </c>
      <c r="I45">
        <v>5.4474650000000002</v>
      </c>
    </row>
    <row r="46" spans="1:9" x14ac:dyDescent="0.25">
      <c r="A46">
        <v>45</v>
      </c>
      <c r="B46">
        <v>70.91022000000001</v>
      </c>
      <c r="C46">
        <v>7.642919</v>
      </c>
      <c r="H46">
        <v>58.090816000000011</v>
      </c>
      <c r="I46">
        <v>5.3763750000000003</v>
      </c>
    </row>
    <row r="47" spans="1:9" x14ac:dyDescent="0.25">
      <c r="A47">
        <v>46</v>
      </c>
      <c r="B47">
        <v>70.911802000000009</v>
      </c>
      <c r="C47">
        <v>7.6743959999999998</v>
      </c>
      <c r="H47">
        <v>58.086963000000011</v>
      </c>
      <c r="I47">
        <v>5.3895520000000001</v>
      </c>
    </row>
    <row r="48" spans="1:9" x14ac:dyDescent="0.25">
      <c r="A48">
        <v>47</v>
      </c>
      <c r="B48">
        <v>70.910883000000013</v>
      </c>
      <c r="C48">
        <v>7.6732230000000001</v>
      </c>
      <c r="H48">
        <v>58.042175000000007</v>
      </c>
      <c r="I48">
        <v>5.3768960000000003</v>
      </c>
    </row>
    <row r="49" spans="1:9" x14ac:dyDescent="0.25">
      <c r="A49">
        <v>48</v>
      </c>
      <c r="B49">
        <v>70.92771900000001</v>
      </c>
      <c r="C49">
        <v>7.6514379999999997</v>
      </c>
      <c r="H49">
        <v>58.049572000000012</v>
      </c>
      <c r="I49">
        <v>5.3887700000000001</v>
      </c>
    </row>
    <row r="50" spans="1:9" x14ac:dyDescent="0.25">
      <c r="A50">
        <v>49</v>
      </c>
      <c r="B50">
        <v>70.95001400000001</v>
      </c>
      <c r="C50">
        <v>7.6446019999999999</v>
      </c>
      <c r="H50">
        <v>58.061550000000011</v>
      </c>
      <c r="I50">
        <v>5.3809579999999997</v>
      </c>
    </row>
    <row r="51" spans="1:9" x14ac:dyDescent="0.25">
      <c r="A51">
        <v>50</v>
      </c>
      <c r="B51">
        <v>70.948688000000004</v>
      </c>
      <c r="C51">
        <v>7.6585299999999998</v>
      </c>
      <c r="H51">
        <v>58.115242000000009</v>
      </c>
      <c r="I51">
        <v>5.4005400000000003</v>
      </c>
    </row>
    <row r="52" spans="1:9" x14ac:dyDescent="0.25">
      <c r="A52">
        <v>51</v>
      </c>
      <c r="B52">
        <v>70.947514000000012</v>
      </c>
      <c r="C52">
        <v>7.6512859999999998</v>
      </c>
      <c r="H52">
        <v>58.119095000000009</v>
      </c>
      <c r="I52">
        <v>5.4235600000000002</v>
      </c>
    </row>
    <row r="53" spans="1:9" x14ac:dyDescent="0.25">
      <c r="A53">
        <v>52</v>
      </c>
      <c r="B53">
        <v>70.952463000000009</v>
      </c>
      <c r="C53">
        <v>7.6544489999999996</v>
      </c>
      <c r="H53">
        <v>58.064201000000011</v>
      </c>
      <c r="I53">
        <v>5.4716820000000004</v>
      </c>
    </row>
    <row r="54" spans="1:9" x14ac:dyDescent="0.25">
      <c r="A54">
        <v>53</v>
      </c>
      <c r="B54">
        <v>70.941953000000012</v>
      </c>
      <c r="C54">
        <v>7.6513359999999997</v>
      </c>
      <c r="H54">
        <v>58.014103000000006</v>
      </c>
      <c r="I54">
        <v>5.4474650000000002</v>
      </c>
    </row>
    <row r="55" spans="1:9" x14ac:dyDescent="0.25">
      <c r="A55">
        <v>54</v>
      </c>
      <c r="B55">
        <v>70.933025000000001</v>
      </c>
      <c r="C55">
        <v>7.6346020000000001</v>
      </c>
      <c r="H55">
        <v>58.014103000000006</v>
      </c>
      <c r="I55">
        <v>5.4474650000000002</v>
      </c>
    </row>
    <row r="56" spans="1:9" x14ac:dyDescent="0.25">
      <c r="A56">
        <v>55</v>
      </c>
      <c r="B56">
        <v>70.940219000000013</v>
      </c>
      <c r="C56">
        <v>7.6834259999999999</v>
      </c>
    </row>
    <row r="57" spans="1:9" x14ac:dyDescent="0.25">
      <c r="A57">
        <v>56</v>
      </c>
      <c r="B57">
        <v>70.979502000000011</v>
      </c>
      <c r="C57">
        <v>7.7355669999999996</v>
      </c>
    </row>
    <row r="58" spans="1:9" x14ac:dyDescent="0.25">
      <c r="A58">
        <v>57</v>
      </c>
      <c r="B58">
        <v>70.91022000000001</v>
      </c>
      <c r="C58">
        <v>7.642919</v>
      </c>
      <c r="D58">
        <v>77.373812000000001</v>
      </c>
      <c r="E58">
        <v>6.5528219999999999</v>
      </c>
    </row>
    <row r="59" spans="1:9" x14ac:dyDescent="0.25">
      <c r="A59">
        <v>58</v>
      </c>
      <c r="D59">
        <v>77.451818000000003</v>
      </c>
      <c r="E59">
        <v>6.5880749999999999</v>
      </c>
    </row>
    <row r="60" spans="1:9" x14ac:dyDescent="0.25">
      <c r="A60">
        <v>59</v>
      </c>
      <c r="D60">
        <v>77.427126000000001</v>
      </c>
      <c r="E60">
        <v>6.5749639999999996</v>
      </c>
      <c r="F60">
        <v>68.960384000000005</v>
      </c>
      <c r="G60">
        <v>9.1430450000000008</v>
      </c>
    </row>
    <row r="61" spans="1:9" x14ac:dyDescent="0.25">
      <c r="A61">
        <v>60</v>
      </c>
      <c r="D61">
        <v>77.423758000000007</v>
      </c>
      <c r="E61">
        <v>6.5785859999999996</v>
      </c>
      <c r="F61">
        <v>68.981163000000009</v>
      </c>
      <c r="G61">
        <v>9.1209120000000006</v>
      </c>
    </row>
    <row r="62" spans="1:9" x14ac:dyDescent="0.25">
      <c r="A62">
        <v>61</v>
      </c>
      <c r="D62">
        <v>77.426105000000007</v>
      </c>
      <c r="E62">
        <v>6.5809329999999999</v>
      </c>
      <c r="F62">
        <v>68.978453999999999</v>
      </c>
      <c r="G62">
        <v>9.1343490000000003</v>
      </c>
    </row>
    <row r="63" spans="1:9" x14ac:dyDescent="0.25">
      <c r="A63">
        <v>62</v>
      </c>
      <c r="D63">
        <v>77.37886300000001</v>
      </c>
      <c r="E63">
        <v>6.5929729999999998</v>
      </c>
      <c r="F63">
        <v>68.96694500000001</v>
      </c>
      <c r="G63">
        <v>9.156326</v>
      </c>
    </row>
    <row r="64" spans="1:9" x14ac:dyDescent="0.25">
      <c r="A64">
        <v>63</v>
      </c>
      <c r="D64">
        <v>77.376822000000004</v>
      </c>
      <c r="E64">
        <v>6.5933299999999999</v>
      </c>
      <c r="F64">
        <v>69.008404000000013</v>
      </c>
      <c r="G64">
        <v>9.1369520000000009</v>
      </c>
    </row>
    <row r="65" spans="1:9" x14ac:dyDescent="0.25">
      <c r="A65">
        <v>64</v>
      </c>
      <c r="D65">
        <v>77.34111</v>
      </c>
      <c r="E65">
        <v>6.6397560000000002</v>
      </c>
      <c r="F65">
        <v>69.001114000000001</v>
      </c>
      <c r="G65">
        <v>9.1380459999999992</v>
      </c>
    </row>
    <row r="66" spans="1:9" x14ac:dyDescent="0.25">
      <c r="A66">
        <v>65</v>
      </c>
      <c r="D66">
        <v>77.290806000000003</v>
      </c>
      <c r="E66">
        <v>6.6297059999999997</v>
      </c>
      <c r="F66">
        <v>68.998768000000013</v>
      </c>
      <c r="G66">
        <v>9.1397650000000006</v>
      </c>
    </row>
    <row r="67" spans="1:9" x14ac:dyDescent="0.25">
      <c r="A67">
        <v>66</v>
      </c>
      <c r="D67">
        <v>77.421003000000013</v>
      </c>
      <c r="E67">
        <v>6.5693520000000003</v>
      </c>
      <c r="F67">
        <v>69.001896000000016</v>
      </c>
      <c r="G67">
        <v>9.1470559999999992</v>
      </c>
    </row>
    <row r="68" spans="1:9" x14ac:dyDescent="0.25">
      <c r="A68">
        <v>67</v>
      </c>
      <c r="D68">
        <v>77.373812000000001</v>
      </c>
      <c r="E68">
        <v>6.5528219999999999</v>
      </c>
      <c r="F68">
        <v>68.96517200000001</v>
      </c>
      <c r="G68">
        <v>9.1184639999999995</v>
      </c>
    </row>
    <row r="69" spans="1:9" x14ac:dyDescent="0.25">
      <c r="A69">
        <v>68</v>
      </c>
      <c r="D69">
        <v>77.373812000000001</v>
      </c>
      <c r="E69">
        <v>6.5528219999999999</v>
      </c>
      <c r="F69">
        <v>68.960384000000005</v>
      </c>
      <c r="G69">
        <v>9.1430450000000008</v>
      </c>
    </row>
    <row r="70" spans="1:9" x14ac:dyDescent="0.25">
      <c r="A70">
        <v>69</v>
      </c>
      <c r="F70">
        <v>68.960384000000005</v>
      </c>
      <c r="G70">
        <v>9.1430450000000008</v>
      </c>
    </row>
    <row r="71" spans="1:9" x14ac:dyDescent="0.25">
      <c r="A71">
        <v>70</v>
      </c>
      <c r="F71">
        <v>68.960384000000005</v>
      </c>
      <c r="G71">
        <v>9.1430450000000008</v>
      </c>
      <c r="H71">
        <v>77.180710000000005</v>
      </c>
      <c r="I71">
        <v>6.5591480000000004</v>
      </c>
    </row>
    <row r="72" spans="1:9" x14ac:dyDescent="0.25">
      <c r="A72">
        <v>71</v>
      </c>
      <c r="H72">
        <v>77.208004000000003</v>
      </c>
      <c r="I72">
        <v>6.5448120000000003</v>
      </c>
    </row>
    <row r="73" spans="1:9" x14ac:dyDescent="0.25">
      <c r="A73">
        <v>72</v>
      </c>
      <c r="B73">
        <v>88.538281000000012</v>
      </c>
      <c r="C73">
        <v>8.4651200000000006</v>
      </c>
      <c r="H73">
        <v>77.215810000000005</v>
      </c>
      <c r="I73">
        <v>6.5704739999999999</v>
      </c>
    </row>
    <row r="74" spans="1:9" x14ac:dyDescent="0.25">
      <c r="A74">
        <v>73</v>
      </c>
      <c r="B74">
        <v>88.554608000000002</v>
      </c>
      <c r="C74">
        <v>8.4792520000000007</v>
      </c>
      <c r="H74">
        <v>77.187036000000006</v>
      </c>
      <c r="I74">
        <v>6.577566</v>
      </c>
    </row>
    <row r="75" spans="1:9" x14ac:dyDescent="0.25">
      <c r="A75">
        <v>74</v>
      </c>
      <c r="B75">
        <v>88.529251000000002</v>
      </c>
      <c r="C75">
        <v>8.4758340000000008</v>
      </c>
      <c r="H75">
        <v>77.100612000000012</v>
      </c>
      <c r="I75">
        <v>6.5068549999999998</v>
      </c>
    </row>
    <row r="76" spans="1:9" x14ac:dyDescent="0.25">
      <c r="A76">
        <v>75</v>
      </c>
      <c r="B76">
        <v>88.534302000000011</v>
      </c>
      <c r="C76">
        <v>8.4770579999999995</v>
      </c>
      <c r="H76">
        <v>77.084491000000014</v>
      </c>
      <c r="I76">
        <v>6.4530310000000002</v>
      </c>
    </row>
    <row r="77" spans="1:9" x14ac:dyDescent="0.25">
      <c r="A77">
        <v>76</v>
      </c>
      <c r="B77">
        <v>88.546801000000002</v>
      </c>
      <c r="C77">
        <v>8.4713440000000002</v>
      </c>
      <c r="H77">
        <v>77.118826000000013</v>
      </c>
      <c r="I77">
        <v>6.468286</v>
      </c>
    </row>
    <row r="78" spans="1:9" x14ac:dyDescent="0.25">
      <c r="A78">
        <v>77</v>
      </c>
      <c r="B78">
        <v>88.549965</v>
      </c>
      <c r="C78">
        <v>8.4663950000000003</v>
      </c>
      <c r="H78">
        <v>77.180710000000005</v>
      </c>
      <c r="I78">
        <v>6.5591480000000004</v>
      </c>
    </row>
    <row r="79" spans="1:9" x14ac:dyDescent="0.25">
      <c r="A79">
        <v>78</v>
      </c>
      <c r="B79">
        <v>88.564097000000004</v>
      </c>
      <c r="C79">
        <v>8.469049</v>
      </c>
      <c r="H79">
        <v>77.180710000000005</v>
      </c>
      <c r="I79">
        <v>6.5591480000000004</v>
      </c>
    </row>
    <row r="80" spans="1:9" x14ac:dyDescent="0.25">
      <c r="A80">
        <v>79</v>
      </c>
      <c r="B80">
        <v>88.540831000000011</v>
      </c>
      <c r="C80">
        <v>8.4556310000000003</v>
      </c>
      <c r="H80">
        <v>77.180710000000005</v>
      </c>
      <c r="I80">
        <v>6.5591480000000004</v>
      </c>
    </row>
    <row r="81" spans="1:9" x14ac:dyDescent="0.25">
      <c r="A81">
        <v>80</v>
      </c>
      <c r="B81">
        <v>88.541035000000008</v>
      </c>
      <c r="C81">
        <v>8.4393049999999992</v>
      </c>
    </row>
    <row r="82" spans="1:9" x14ac:dyDescent="0.25">
      <c r="A82">
        <v>81</v>
      </c>
      <c r="B82">
        <v>88.571801000000008</v>
      </c>
      <c r="C82">
        <v>8.4362440000000003</v>
      </c>
    </row>
    <row r="83" spans="1:9" x14ac:dyDescent="0.25">
      <c r="A83">
        <v>82</v>
      </c>
      <c r="B83">
        <v>88.587666000000013</v>
      </c>
      <c r="C83">
        <v>8.4601199999999999</v>
      </c>
    </row>
    <row r="84" spans="1:9" x14ac:dyDescent="0.25">
      <c r="A84">
        <v>83</v>
      </c>
      <c r="B84">
        <v>88.538281000000012</v>
      </c>
      <c r="C84">
        <v>8.4651200000000006</v>
      </c>
    </row>
    <row r="85" spans="1:9" x14ac:dyDescent="0.25">
      <c r="A85">
        <v>84</v>
      </c>
      <c r="D85">
        <v>97.284100000000009</v>
      </c>
      <c r="E85">
        <v>6.686744</v>
      </c>
    </row>
    <row r="86" spans="1:9" x14ac:dyDescent="0.25">
      <c r="A86">
        <v>85</v>
      </c>
      <c r="D86">
        <v>97.28476400000001</v>
      </c>
      <c r="E86">
        <v>6.6595510000000004</v>
      </c>
    </row>
    <row r="87" spans="1:9" x14ac:dyDescent="0.25">
      <c r="A87">
        <v>86</v>
      </c>
      <c r="D87">
        <v>97.257366000000005</v>
      </c>
      <c r="E87">
        <v>6.6687849999999997</v>
      </c>
      <c r="F87">
        <v>88.306099000000003</v>
      </c>
      <c r="G87">
        <v>10.288137000000001</v>
      </c>
    </row>
    <row r="88" spans="1:9" x14ac:dyDescent="0.25">
      <c r="A88">
        <v>87</v>
      </c>
      <c r="D88">
        <v>97.285989999999998</v>
      </c>
      <c r="E88">
        <v>6.660622</v>
      </c>
      <c r="F88">
        <v>88.274622000000008</v>
      </c>
      <c r="G88">
        <v>10.255691000000001</v>
      </c>
    </row>
    <row r="89" spans="1:9" x14ac:dyDescent="0.25">
      <c r="A89">
        <v>88</v>
      </c>
      <c r="D89">
        <v>97.264052000000007</v>
      </c>
      <c r="E89">
        <v>6.658989</v>
      </c>
      <c r="F89">
        <v>88.264622000000003</v>
      </c>
      <c r="G89">
        <v>10.274311000000001</v>
      </c>
    </row>
    <row r="90" spans="1:9" x14ac:dyDescent="0.25">
      <c r="A90">
        <v>89</v>
      </c>
      <c r="D90">
        <v>97.237267000000003</v>
      </c>
      <c r="E90">
        <v>6.6685299999999996</v>
      </c>
      <c r="F90">
        <v>88.239725000000007</v>
      </c>
      <c r="G90">
        <v>10.269057</v>
      </c>
    </row>
    <row r="91" spans="1:9" x14ac:dyDescent="0.25">
      <c r="A91">
        <v>90</v>
      </c>
      <c r="D91">
        <v>97.261448000000001</v>
      </c>
      <c r="E91">
        <v>6.7104670000000004</v>
      </c>
      <c r="F91">
        <v>88.234572</v>
      </c>
      <c r="G91">
        <v>10.237833999999999</v>
      </c>
    </row>
    <row r="92" spans="1:9" x14ac:dyDescent="0.25">
      <c r="A92">
        <v>91</v>
      </c>
      <c r="D92">
        <v>97.236908</v>
      </c>
      <c r="E92">
        <v>6.6804690000000004</v>
      </c>
      <c r="F92">
        <v>88.245032000000009</v>
      </c>
      <c r="G92">
        <v>10.232476999999999</v>
      </c>
    </row>
    <row r="93" spans="1:9" x14ac:dyDescent="0.25">
      <c r="A93">
        <v>92</v>
      </c>
      <c r="D93">
        <v>97.284100000000009</v>
      </c>
      <c r="E93">
        <v>6.686744</v>
      </c>
      <c r="F93">
        <v>88.240134000000012</v>
      </c>
      <c r="G93">
        <v>10.246456</v>
      </c>
    </row>
    <row r="94" spans="1:9" x14ac:dyDescent="0.25">
      <c r="A94">
        <v>93</v>
      </c>
      <c r="D94">
        <v>97.284100000000009</v>
      </c>
      <c r="E94">
        <v>6.686744</v>
      </c>
      <c r="F94">
        <v>88.216358000000014</v>
      </c>
      <c r="G94">
        <v>10.241405</v>
      </c>
    </row>
    <row r="95" spans="1:9" x14ac:dyDescent="0.25">
      <c r="A95">
        <v>94</v>
      </c>
      <c r="F95">
        <v>88.306099000000003</v>
      </c>
      <c r="G95">
        <v>10.288137000000001</v>
      </c>
      <c r="H95">
        <v>96.20492200000001</v>
      </c>
      <c r="I95">
        <v>6.6166450000000001</v>
      </c>
    </row>
    <row r="96" spans="1:9" x14ac:dyDescent="0.25">
      <c r="A96">
        <v>95</v>
      </c>
      <c r="H96">
        <v>96.225331000000011</v>
      </c>
      <c r="I96">
        <v>6.5763410000000002</v>
      </c>
    </row>
    <row r="97" spans="1:9" x14ac:dyDescent="0.25">
      <c r="A97">
        <v>96</v>
      </c>
      <c r="H97">
        <v>96.234104000000002</v>
      </c>
      <c r="I97">
        <v>6.5796060000000001</v>
      </c>
    </row>
    <row r="98" spans="1:9" x14ac:dyDescent="0.25">
      <c r="A98">
        <v>97</v>
      </c>
      <c r="H98">
        <v>96.23379700000001</v>
      </c>
      <c r="I98">
        <v>6.5892489999999997</v>
      </c>
    </row>
    <row r="99" spans="1:9" x14ac:dyDescent="0.25">
      <c r="A99">
        <v>98</v>
      </c>
      <c r="H99">
        <v>96.223645000000005</v>
      </c>
      <c r="I99">
        <v>6.5745550000000001</v>
      </c>
    </row>
    <row r="100" spans="1:9" x14ac:dyDescent="0.25">
      <c r="A100">
        <v>99</v>
      </c>
      <c r="B100">
        <v>112.23219900000001</v>
      </c>
      <c r="C100">
        <v>7.3494640000000002</v>
      </c>
      <c r="H100">
        <v>96.210383000000007</v>
      </c>
      <c r="I100">
        <v>6.5238950000000004</v>
      </c>
    </row>
    <row r="101" spans="1:9" x14ac:dyDescent="0.25">
      <c r="A101">
        <v>100</v>
      </c>
      <c r="B101">
        <v>112.234038</v>
      </c>
      <c r="C101">
        <v>7.2879880000000004</v>
      </c>
      <c r="H101">
        <v>96.138293000000004</v>
      </c>
      <c r="I101">
        <v>6.5334859999999999</v>
      </c>
    </row>
    <row r="102" spans="1:9" x14ac:dyDescent="0.25">
      <c r="A102">
        <v>101</v>
      </c>
      <c r="B102">
        <v>112.24510800000002</v>
      </c>
      <c r="C102">
        <v>7.2831919999999997</v>
      </c>
      <c r="H102">
        <v>96.170588000000009</v>
      </c>
      <c r="I102">
        <v>6.4770099999999999</v>
      </c>
    </row>
    <row r="103" spans="1:9" x14ac:dyDescent="0.25">
      <c r="A103">
        <v>102</v>
      </c>
      <c r="B103">
        <v>112.26046200000002</v>
      </c>
      <c r="C103">
        <v>7.3055380000000003</v>
      </c>
      <c r="H103">
        <v>96.20492200000001</v>
      </c>
      <c r="I103">
        <v>6.6166450000000001</v>
      </c>
    </row>
    <row r="104" spans="1:9" x14ac:dyDescent="0.25">
      <c r="A104">
        <v>103</v>
      </c>
      <c r="B104">
        <v>112.24571800000001</v>
      </c>
      <c r="C104">
        <v>7.3127820000000003</v>
      </c>
      <c r="H104">
        <v>96.20492200000001</v>
      </c>
      <c r="I104">
        <v>6.6166450000000001</v>
      </c>
    </row>
    <row r="105" spans="1:9" x14ac:dyDescent="0.25">
      <c r="A105">
        <v>104</v>
      </c>
      <c r="B105">
        <v>112.231436</v>
      </c>
      <c r="C105">
        <v>7.310079</v>
      </c>
    </row>
    <row r="106" spans="1:9" x14ac:dyDescent="0.25">
      <c r="A106">
        <v>105</v>
      </c>
      <c r="B106">
        <v>112.25525900000001</v>
      </c>
      <c r="C106">
        <v>7.3063029999999998</v>
      </c>
    </row>
    <row r="107" spans="1:9" x14ac:dyDescent="0.25">
      <c r="A107">
        <v>106</v>
      </c>
      <c r="B107">
        <v>112.256586</v>
      </c>
      <c r="C107">
        <v>7.3285980000000004</v>
      </c>
    </row>
    <row r="108" spans="1:9" x14ac:dyDescent="0.25">
      <c r="A108">
        <v>107</v>
      </c>
      <c r="B108">
        <v>112.30045900000002</v>
      </c>
      <c r="C108">
        <v>7.3414029999999997</v>
      </c>
    </row>
    <row r="109" spans="1:9" x14ac:dyDescent="0.25">
      <c r="A109">
        <v>108</v>
      </c>
      <c r="B109">
        <v>112.38846800000002</v>
      </c>
      <c r="C109">
        <v>7.3492600000000001</v>
      </c>
    </row>
    <row r="110" spans="1:9" x14ac:dyDescent="0.25">
      <c r="A110">
        <v>109</v>
      </c>
      <c r="B110">
        <v>112.23219900000001</v>
      </c>
      <c r="C110">
        <v>7.3494640000000002</v>
      </c>
      <c r="D110">
        <v>121.12744700000002</v>
      </c>
      <c r="E110">
        <v>5.9406090000000003</v>
      </c>
    </row>
    <row r="111" spans="1:9" x14ac:dyDescent="0.25">
      <c r="A111">
        <v>110</v>
      </c>
      <c r="D111">
        <v>121.11163200000001</v>
      </c>
      <c r="E111">
        <v>5.9403540000000001</v>
      </c>
    </row>
    <row r="112" spans="1:9" x14ac:dyDescent="0.25">
      <c r="A112">
        <v>111</v>
      </c>
      <c r="D112">
        <v>121.13531</v>
      </c>
      <c r="E112">
        <v>5.9297930000000001</v>
      </c>
    </row>
    <row r="113" spans="1:9" x14ac:dyDescent="0.25">
      <c r="A113">
        <v>112</v>
      </c>
      <c r="D113">
        <v>121.09245100000001</v>
      </c>
      <c r="E113">
        <v>5.9169869999999998</v>
      </c>
      <c r="F113">
        <v>112.658556</v>
      </c>
      <c r="G113">
        <v>9.7589819999999996</v>
      </c>
    </row>
    <row r="114" spans="1:9" x14ac:dyDescent="0.25">
      <c r="A114">
        <v>113</v>
      </c>
      <c r="D114">
        <v>121.08204500000001</v>
      </c>
      <c r="E114">
        <v>5.9333140000000002</v>
      </c>
      <c r="F114">
        <v>112.68248200000001</v>
      </c>
      <c r="G114">
        <v>9.7632159999999999</v>
      </c>
    </row>
    <row r="115" spans="1:9" x14ac:dyDescent="0.25">
      <c r="A115">
        <v>114</v>
      </c>
      <c r="D115">
        <v>121.07581900000001</v>
      </c>
      <c r="E115">
        <v>5.9784129999999998</v>
      </c>
      <c r="F115">
        <v>112.664984</v>
      </c>
      <c r="G115">
        <v>9.7602569999999993</v>
      </c>
    </row>
    <row r="116" spans="1:9" x14ac:dyDescent="0.25">
      <c r="A116">
        <v>115</v>
      </c>
      <c r="D116">
        <v>121.09658300000001</v>
      </c>
      <c r="E116">
        <v>5.9521899999999999</v>
      </c>
      <c r="F116">
        <v>112.65927000000001</v>
      </c>
      <c r="G116">
        <v>9.7904599999999995</v>
      </c>
    </row>
    <row r="117" spans="1:9" x14ac:dyDescent="0.25">
      <c r="A117">
        <v>116</v>
      </c>
      <c r="D117">
        <v>121.15943700000001</v>
      </c>
      <c r="E117">
        <v>5.9490270000000001</v>
      </c>
      <c r="F117">
        <v>112.63641200000001</v>
      </c>
      <c r="G117">
        <v>9.7708180000000002</v>
      </c>
    </row>
    <row r="118" spans="1:9" x14ac:dyDescent="0.25">
      <c r="A118">
        <v>117</v>
      </c>
      <c r="D118">
        <v>121.12744700000002</v>
      </c>
      <c r="E118">
        <v>5.9406090000000003</v>
      </c>
      <c r="F118">
        <v>112.66227900000001</v>
      </c>
      <c r="G118">
        <v>9.7481659999999994</v>
      </c>
    </row>
    <row r="119" spans="1:9" x14ac:dyDescent="0.25">
      <c r="A119">
        <v>118</v>
      </c>
      <c r="F119">
        <v>112.676153</v>
      </c>
      <c r="G119">
        <v>9.7466349999999995</v>
      </c>
      <c r="H119">
        <v>119.811396</v>
      </c>
      <c r="I119">
        <v>5.6474099999999998</v>
      </c>
    </row>
    <row r="120" spans="1:9" x14ac:dyDescent="0.25">
      <c r="A120">
        <v>119</v>
      </c>
      <c r="F120">
        <v>112.65391400000001</v>
      </c>
      <c r="G120">
        <v>9.7480639999999994</v>
      </c>
      <c r="H120">
        <v>119.84174900000001</v>
      </c>
      <c r="I120">
        <v>5.6859789999999997</v>
      </c>
    </row>
    <row r="121" spans="1:9" x14ac:dyDescent="0.25">
      <c r="A121">
        <v>120</v>
      </c>
      <c r="F121">
        <v>112.658556</v>
      </c>
      <c r="G121">
        <v>9.7589819999999996</v>
      </c>
      <c r="H121">
        <v>119.84466</v>
      </c>
      <c r="I121">
        <v>5.6564399999999999</v>
      </c>
    </row>
    <row r="122" spans="1:9" x14ac:dyDescent="0.25">
      <c r="A122">
        <v>121</v>
      </c>
      <c r="H122">
        <v>119.85517000000002</v>
      </c>
      <c r="I122">
        <v>5.6338900000000001</v>
      </c>
    </row>
    <row r="123" spans="1:9" x14ac:dyDescent="0.25">
      <c r="A123">
        <v>122</v>
      </c>
      <c r="H123">
        <v>119.84685400000001</v>
      </c>
      <c r="I123">
        <v>5.644247</v>
      </c>
    </row>
    <row r="124" spans="1:9" x14ac:dyDescent="0.25">
      <c r="A124">
        <v>123</v>
      </c>
      <c r="B124">
        <v>133.79015600000002</v>
      </c>
      <c r="C124">
        <v>7.0244809999999998</v>
      </c>
      <c r="H124">
        <v>119.83945700000001</v>
      </c>
      <c r="I124">
        <v>5.640727</v>
      </c>
    </row>
    <row r="125" spans="1:9" x14ac:dyDescent="0.25">
      <c r="A125">
        <v>124</v>
      </c>
      <c r="B125">
        <v>133.79015600000002</v>
      </c>
      <c r="C125">
        <v>7.0244809999999998</v>
      </c>
      <c r="H125">
        <v>119.86868900000002</v>
      </c>
      <c r="I125">
        <v>5.6403689999999997</v>
      </c>
    </row>
    <row r="126" spans="1:9" x14ac:dyDescent="0.25">
      <c r="A126">
        <v>125</v>
      </c>
      <c r="B126">
        <v>133.82602100000003</v>
      </c>
      <c r="C126">
        <v>7.0077470000000002</v>
      </c>
      <c r="H126">
        <v>119.89282100000001</v>
      </c>
      <c r="I126">
        <v>5.5710870000000003</v>
      </c>
    </row>
    <row r="127" spans="1:9" x14ac:dyDescent="0.25">
      <c r="A127">
        <v>126</v>
      </c>
      <c r="B127">
        <v>133.81016</v>
      </c>
      <c r="C127">
        <v>7.0017269999999998</v>
      </c>
      <c r="H127">
        <v>119.811396</v>
      </c>
      <c r="I127">
        <v>5.6474099999999998</v>
      </c>
    </row>
    <row r="128" spans="1:9" x14ac:dyDescent="0.25">
      <c r="A128">
        <v>127</v>
      </c>
      <c r="B128">
        <v>133.80755500000001</v>
      </c>
      <c r="C128">
        <v>7.0234610000000002</v>
      </c>
    </row>
    <row r="129" spans="1:9" x14ac:dyDescent="0.25">
      <c r="A129">
        <v>128</v>
      </c>
      <c r="B129">
        <v>133.82250100000002</v>
      </c>
      <c r="C129">
        <v>7.0394800000000002</v>
      </c>
    </row>
    <row r="130" spans="1:9" x14ac:dyDescent="0.25">
      <c r="A130">
        <v>129</v>
      </c>
      <c r="B130">
        <v>133.82862299999999</v>
      </c>
      <c r="C130">
        <v>7.0159099999999999</v>
      </c>
    </row>
    <row r="131" spans="1:9" x14ac:dyDescent="0.25">
      <c r="A131">
        <v>130</v>
      </c>
      <c r="B131">
        <v>133.83000000000001</v>
      </c>
      <c r="C131">
        <v>7.0333069999999998</v>
      </c>
    </row>
    <row r="132" spans="1:9" x14ac:dyDescent="0.25">
      <c r="A132">
        <v>131</v>
      </c>
      <c r="B132">
        <v>133.82209600000002</v>
      </c>
      <c r="C132">
        <v>7.0180020000000001</v>
      </c>
    </row>
    <row r="133" spans="1:9" x14ac:dyDescent="0.25">
      <c r="A133">
        <v>132</v>
      </c>
      <c r="B133">
        <v>133.85249900000002</v>
      </c>
      <c r="C133">
        <v>7.009125</v>
      </c>
      <c r="D133">
        <v>151.515366</v>
      </c>
      <c r="E133">
        <v>7.1011860000000002</v>
      </c>
    </row>
    <row r="134" spans="1:9" x14ac:dyDescent="0.25">
      <c r="A134">
        <v>133</v>
      </c>
      <c r="B134">
        <v>133.79015600000002</v>
      </c>
      <c r="C134">
        <v>7.0244809999999998</v>
      </c>
      <c r="D134">
        <v>151.427685</v>
      </c>
      <c r="E134">
        <v>7.0378869999999996</v>
      </c>
    </row>
    <row r="135" spans="1:9" x14ac:dyDescent="0.25">
      <c r="A135">
        <v>134</v>
      </c>
      <c r="D135">
        <v>151.44783999999999</v>
      </c>
      <c r="E135">
        <v>7.1036599999999996</v>
      </c>
    </row>
    <row r="136" spans="1:9" x14ac:dyDescent="0.25">
      <c r="A136">
        <v>135</v>
      </c>
      <c r="D136">
        <v>151.538768</v>
      </c>
      <c r="E136">
        <v>7.1055149999999996</v>
      </c>
    </row>
    <row r="137" spans="1:9" x14ac:dyDescent="0.25">
      <c r="A137">
        <v>136</v>
      </c>
      <c r="D137">
        <v>151.50644800000001</v>
      </c>
      <c r="E137">
        <v>7.0820109999999996</v>
      </c>
      <c r="F137">
        <v>133.99994100000001</v>
      </c>
      <c r="G137">
        <v>9.1027400000000007</v>
      </c>
    </row>
    <row r="138" spans="1:9" x14ac:dyDescent="0.25">
      <c r="A138">
        <v>137</v>
      </c>
      <c r="D138">
        <v>151.515366</v>
      </c>
      <c r="E138">
        <v>7.1011860000000002</v>
      </c>
      <c r="F138">
        <v>133.99994100000001</v>
      </c>
      <c r="G138">
        <v>9.1027400000000007</v>
      </c>
    </row>
    <row r="139" spans="1:9" x14ac:dyDescent="0.25">
      <c r="A139">
        <v>138</v>
      </c>
      <c r="D139">
        <v>151.515366</v>
      </c>
      <c r="E139">
        <v>7.1011860000000002</v>
      </c>
      <c r="F139">
        <v>133.99994100000001</v>
      </c>
      <c r="G139">
        <v>9.1027400000000007</v>
      </c>
    </row>
    <row r="140" spans="1:9" x14ac:dyDescent="0.25">
      <c r="A140">
        <v>139</v>
      </c>
      <c r="D140">
        <v>151.515366</v>
      </c>
      <c r="E140">
        <v>7.1011860000000002</v>
      </c>
      <c r="F140">
        <v>133.99994100000001</v>
      </c>
      <c r="G140">
        <v>9.1027400000000007</v>
      </c>
    </row>
    <row r="141" spans="1:9" x14ac:dyDescent="0.25">
      <c r="A141">
        <v>140</v>
      </c>
      <c r="D141">
        <v>151.515366</v>
      </c>
      <c r="E141">
        <v>7.1011860000000002</v>
      </c>
      <c r="F141">
        <v>133.99994100000001</v>
      </c>
      <c r="G141">
        <v>9.1027400000000007</v>
      </c>
    </row>
    <row r="142" spans="1:9" x14ac:dyDescent="0.25">
      <c r="A142">
        <v>141</v>
      </c>
      <c r="F142">
        <v>133.99994100000001</v>
      </c>
      <c r="G142">
        <v>9.1027400000000007</v>
      </c>
      <c r="H142">
        <v>150.47479900000002</v>
      </c>
      <c r="I142">
        <v>7.0553610000000004</v>
      </c>
    </row>
    <row r="143" spans="1:9" x14ac:dyDescent="0.25">
      <c r="A143">
        <v>142</v>
      </c>
      <c r="F143">
        <v>133.99994100000001</v>
      </c>
      <c r="G143">
        <v>9.1027400000000007</v>
      </c>
      <c r="H143">
        <v>150.50634500000001</v>
      </c>
      <c r="I143">
        <v>7.0672680000000003</v>
      </c>
    </row>
    <row r="144" spans="1:9" x14ac:dyDescent="0.25">
      <c r="A144">
        <v>143</v>
      </c>
      <c r="F144">
        <v>133.99994100000001</v>
      </c>
      <c r="G144">
        <v>9.1027400000000007</v>
      </c>
      <c r="H144">
        <v>150.50634500000001</v>
      </c>
      <c r="I144">
        <v>7.0672680000000003</v>
      </c>
    </row>
    <row r="145" spans="1:9" x14ac:dyDescent="0.25">
      <c r="A145">
        <v>144</v>
      </c>
      <c r="F145">
        <v>133.99994100000001</v>
      </c>
      <c r="G145">
        <v>9.1027400000000007</v>
      </c>
      <c r="H145">
        <v>150.50634500000001</v>
      </c>
      <c r="I145">
        <v>7.0672680000000003</v>
      </c>
    </row>
    <row r="146" spans="1:9" x14ac:dyDescent="0.25">
      <c r="A146">
        <v>145</v>
      </c>
      <c r="H146">
        <v>150.50634500000001</v>
      </c>
      <c r="I146">
        <v>7.0672680000000003</v>
      </c>
    </row>
    <row r="147" spans="1:9" x14ac:dyDescent="0.25">
      <c r="A147">
        <v>146</v>
      </c>
      <c r="H147">
        <v>150.50634500000001</v>
      </c>
      <c r="I147">
        <v>7.0672680000000003</v>
      </c>
    </row>
    <row r="148" spans="1:9" x14ac:dyDescent="0.25">
      <c r="A148">
        <v>147</v>
      </c>
      <c r="H148">
        <v>150.50634500000001</v>
      </c>
      <c r="I148">
        <v>7.0672680000000003</v>
      </c>
    </row>
    <row r="149" spans="1:9" x14ac:dyDescent="0.25">
      <c r="A149">
        <v>148</v>
      </c>
      <c r="B149">
        <v>163.07789099999999</v>
      </c>
      <c r="C149">
        <v>8.1101039999999998</v>
      </c>
      <c r="H149">
        <v>150.50634500000001</v>
      </c>
      <c r="I149">
        <v>7.0672680000000003</v>
      </c>
    </row>
    <row r="150" spans="1:9" x14ac:dyDescent="0.25">
      <c r="A150">
        <v>149</v>
      </c>
      <c r="B150">
        <v>163.10124200000001</v>
      </c>
      <c r="C150">
        <v>8.0421659999999999</v>
      </c>
      <c r="H150">
        <v>150.50634500000001</v>
      </c>
      <c r="I150">
        <v>7.0672680000000003</v>
      </c>
    </row>
    <row r="151" spans="1:9" x14ac:dyDescent="0.25">
      <c r="A151">
        <v>150</v>
      </c>
      <c r="B151">
        <v>163.083922</v>
      </c>
      <c r="C151">
        <v>8.0757220000000007</v>
      </c>
    </row>
    <row r="152" spans="1:9" x14ac:dyDescent="0.25">
      <c r="A152">
        <v>151</v>
      </c>
      <c r="B152">
        <v>163.09098399999999</v>
      </c>
      <c r="C152">
        <v>8.092784</v>
      </c>
    </row>
    <row r="153" spans="1:9" x14ac:dyDescent="0.25">
      <c r="A153">
        <v>152</v>
      </c>
      <c r="B153">
        <v>163.103407</v>
      </c>
      <c r="C153">
        <v>8.063402</v>
      </c>
    </row>
    <row r="154" spans="1:9" x14ac:dyDescent="0.25">
      <c r="A154">
        <v>153</v>
      </c>
      <c r="B154">
        <v>163.08201400000002</v>
      </c>
      <c r="C154">
        <v>8.0671649999999993</v>
      </c>
    </row>
    <row r="155" spans="1:9" x14ac:dyDescent="0.25">
      <c r="A155">
        <v>154</v>
      </c>
      <c r="B155">
        <v>163.057479</v>
      </c>
      <c r="C155">
        <v>8.0426280000000006</v>
      </c>
    </row>
    <row r="156" spans="1:9" x14ac:dyDescent="0.25">
      <c r="A156">
        <v>155</v>
      </c>
      <c r="B156">
        <v>163.07789099999999</v>
      </c>
      <c r="C156">
        <v>8.1101039999999998</v>
      </c>
    </row>
    <row r="157" spans="1:9" x14ac:dyDescent="0.25">
      <c r="A157">
        <v>156</v>
      </c>
      <c r="B157">
        <v>163.07789099999999</v>
      </c>
      <c r="C157">
        <v>8.1101039999999998</v>
      </c>
      <c r="D157">
        <v>168.31258300000002</v>
      </c>
      <c r="E157">
        <v>5.8760310000000002</v>
      </c>
    </row>
    <row r="158" spans="1:9" x14ac:dyDescent="0.25">
      <c r="A158">
        <v>157</v>
      </c>
      <c r="B158">
        <v>163.07789099999999</v>
      </c>
      <c r="C158">
        <v>8.1101039999999998</v>
      </c>
      <c r="D158">
        <v>168.333922</v>
      </c>
      <c r="E158">
        <v>5.8218560000000004</v>
      </c>
    </row>
    <row r="159" spans="1:9" x14ac:dyDescent="0.25">
      <c r="A159">
        <v>158</v>
      </c>
      <c r="B159">
        <v>163.07789099999999</v>
      </c>
      <c r="C159">
        <v>8.1101039999999998</v>
      </c>
      <c r="D159">
        <v>168.43278800000002</v>
      </c>
      <c r="E159">
        <v>5.847372</v>
      </c>
    </row>
    <row r="160" spans="1:9" x14ac:dyDescent="0.25">
      <c r="A160">
        <v>159</v>
      </c>
      <c r="D160">
        <v>168.49964399999999</v>
      </c>
      <c r="E160">
        <v>5.8691750000000003</v>
      </c>
    </row>
    <row r="161" spans="1:9" x14ac:dyDescent="0.25">
      <c r="A161">
        <v>160</v>
      </c>
      <c r="D161">
        <v>168.41340700000001</v>
      </c>
      <c r="E161">
        <v>5.8500509999999997</v>
      </c>
    </row>
    <row r="162" spans="1:9" x14ac:dyDescent="0.25">
      <c r="A162">
        <v>161</v>
      </c>
      <c r="D162">
        <v>168.438098</v>
      </c>
      <c r="E162">
        <v>5.8491749999999998</v>
      </c>
    </row>
    <row r="163" spans="1:9" x14ac:dyDescent="0.25">
      <c r="A163">
        <v>162</v>
      </c>
      <c r="D163">
        <v>168.454283</v>
      </c>
      <c r="E163">
        <v>5.886908</v>
      </c>
      <c r="F163">
        <v>165.09052200000002</v>
      </c>
      <c r="G163">
        <v>9.6735570000000006</v>
      </c>
    </row>
    <row r="164" spans="1:9" x14ac:dyDescent="0.25">
      <c r="A164">
        <v>163</v>
      </c>
      <c r="D164">
        <v>168.37314900000001</v>
      </c>
      <c r="E164">
        <v>5.8255670000000004</v>
      </c>
      <c r="F164">
        <v>165.10990000000001</v>
      </c>
      <c r="G164">
        <v>9.6542790000000007</v>
      </c>
    </row>
    <row r="165" spans="1:9" x14ac:dyDescent="0.25">
      <c r="A165">
        <v>164</v>
      </c>
      <c r="D165">
        <v>168.37314900000001</v>
      </c>
      <c r="E165">
        <v>5.8255670000000004</v>
      </c>
      <c r="F165">
        <v>165.10665399999999</v>
      </c>
      <c r="G165">
        <v>9.6452059999999999</v>
      </c>
      <c r="H165">
        <v>167.21964300000002</v>
      </c>
      <c r="I165">
        <v>5.1389690000000003</v>
      </c>
    </row>
    <row r="166" spans="1:9" x14ac:dyDescent="0.25">
      <c r="A166">
        <v>165</v>
      </c>
      <c r="F166">
        <v>165.07995299999999</v>
      </c>
      <c r="G166">
        <v>9.6458770000000005</v>
      </c>
      <c r="H166">
        <v>167.21964300000002</v>
      </c>
      <c r="I166">
        <v>5.1389690000000003</v>
      </c>
    </row>
    <row r="167" spans="1:9" x14ac:dyDescent="0.25">
      <c r="A167">
        <v>166</v>
      </c>
      <c r="F167">
        <v>164.962737</v>
      </c>
      <c r="G167">
        <v>9.6258759999999999</v>
      </c>
      <c r="H167">
        <v>167.177323</v>
      </c>
      <c r="I167">
        <v>5.1312889999999998</v>
      </c>
    </row>
    <row r="168" spans="1:9" x14ac:dyDescent="0.25">
      <c r="A168">
        <v>167</v>
      </c>
      <c r="F168">
        <v>164.91918100000001</v>
      </c>
      <c r="G168">
        <v>9.6196389999999994</v>
      </c>
      <c r="H168">
        <v>167.15206599999999</v>
      </c>
      <c r="I168">
        <v>5.10433</v>
      </c>
    </row>
    <row r="169" spans="1:9" x14ac:dyDescent="0.25">
      <c r="A169">
        <v>168</v>
      </c>
      <c r="F169">
        <v>164.87448899999998</v>
      </c>
      <c r="G169">
        <v>9.6257730000000006</v>
      </c>
      <c r="H169">
        <v>167.14985000000001</v>
      </c>
      <c r="I169">
        <v>5.0906710000000004</v>
      </c>
    </row>
    <row r="170" spans="1:9" x14ac:dyDescent="0.25">
      <c r="A170">
        <v>169</v>
      </c>
      <c r="F170">
        <v>164.87263400000001</v>
      </c>
      <c r="G170">
        <v>9.6056709999999992</v>
      </c>
      <c r="H170">
        <v>167.190777</v>
      </c>
      <c r="I170">
        <v>5.0884539999999996</v>
      </c>
    </row>
    <row r="171" spans="1:9" x14ac:dyDescent="0.25">
      <c r="A171">
        <v>170</v>
      </c>
      <c r="F171">
        <v>164.89387199999999</v>
      </c>
      <c r="G171">
        <v>9.627732</v>
      </c>
      <c r="H171">
        <v>167.098973</v>
      </c>
      <c r="I171">
        <v>5.068505</v>
      </c>
    </row>
    <row r="172" spans="1:9" x14ac:dyDescent="0.25">
      <c r="A172">
        <v>171</v>
      </c>
      <c r="B172">
        <v>183.28536500000001</v>
      </c>
      <c r="C172">
        <v>8.0002060000000004</v>
      </c>
      <c r="F172">
        <v>165.10990000000001</v>
      </c>
      <c r="G172">
        <v>9.6542790000000007</v>
      </c>
      <c r="H172">
        <v>167.12361200000001</v>
      </c>
      <c r="I172">
        <v>5.0690720000000002</v>
      </c>
    </row>
    <row r="173" spans="1:9" x14ac:dyDescent="0.25">
      <c r="A173">
        <v>172</v>
      </c>
      <c r="B173">
        <v>183.342738</v>
      </c>
      <c r="C173">
        <v>7.972423</v>
      </c>
      <c r="H173">
        <v>167.13155</v>
      </c>
      <c r="I173">
        <v>5.0368560000000002</v>
      </c>
    </row>
    <row r="174" spans="1:9" x14ac:dyDescent="0.25">
      <c r="A174">
        <v>173</v>
      </c>
      <c r="B174">
        <v>183.321189</v>
      </c>
      <c r="C174">
        <v>7.9669080000000001</v>
      </c>
      <c r="H174">
        <v>167.21964300000002</v>
      </c>
      <c r="I174">
        <v>5.1389690000000003</v>
      </c>
    </row>
    <row r="175" spans="1:9" x14ac:dyDescent="0.25">
      <c r="A175">
        <v>174</v>
      </c>
      <c r="B175">
        <v>183.315776</v>
      </c>
      <c r="C175">
        <v>7.9606190000000003</v>
      </c>
      <c r="H175">
        <v>167.21964300000002</v>
      </c>
      <c r="I175">
        <v>5.1389690000000003</v>
      </c>
    </row>
    <row r="176" spans="1:9" x14ac:dyDescent="0.25">
      <c r="A176">
        <v>175</v>
      </c>
      <c r="B176">
        <v>183.30479700000001</v>
      </c>
      <c r="C176">
        <v>7.9765459999999999</v>
      </c>
    </row>
    <row r="177" spans="1:9" x14ac:dyDescent="0.25">
      <c r="A177">
        <v>176</v>
      </c>
      <c r="B177">
        <v>183.29711800000001</v>
      </c>
      <c r="C177">
        <v>7.9682469999999999</v>
      </c>
    </row>
    <row r="178" spans="1:9" x14ac:dyDescent="0.25">
      <c r="A178">
        <v>177</v>
      </c>
      <c r="B178">
        <v>183.30113900000001</v>
      </c>
      <c r="C178">
        <v>7.9511339999999997</v>
      </c>
    </row>
    <row r="179" spans="1:9" x14ac:dyDescent="0.25">
      <c r="A179">
        <v>178</v>
      </c>
      <c r="B179">
        <v>183.30448799999999</v>
      </c>
      <c r="C179">
        <v>7.9588150000000004</v>
      </c>
    </row>
    <row r="180" spans="1:9" x14ac:dyDescent="0.25">
      <c r="A180">
        <v>179</v>
      </c>
      <c r="B180">
        <v>183.283614</v>
      </c>
      <c r="C180">
        <v>7.9628350000000001</v>
      </c>
    </row>
    <row r="181" spans="1:9" x14ac:dyDescent="0.25">
      <c r="A181">
        <v>180</v>
      </c>
      <c r="B181">
        <v>183.27289100000002</v>
      </c>
      <c r="C181">
        <v>7.9755669999999999</v>
      </c>
      <c r="D181">
        <v>191.68953999999999</v>
      </c>
      <c r="E181">
        <v>6.6350519999999999</v>
      </c>
    </row>
    <row r="182" spans="1:9" x14ac:dyDescent="0.25">
      <c r="A182">
        <v>181</v>
      </c>
      <c r="B182">
        <v>183.28536500000001</v>
      </c>
      <c r="C182">
        <v>8.0002060000000004</v>
      </c>
      <c r="D182">
        <v>191.65696199999999</v>
      </c>
      <c r="E182">
        <v>6.5776289999999999</v>
      </c>
    </row>
    <row r="183" spans="1:9" x14ac:dyDescent="0.25">
      <c r="A183">
        <v>182</v>
      </c>
      <c r="D183">
        <v>191.70222000000001</v>
      </c>
      <c r="E183">
        <v>6.5779379999999996</v>
      </c>
    </row>
    <row r="184" spans="1:9" x14ac:dyDescent="0.25">
      <c r="A184">
        <v>183</v>
      </c>
      <c r="D184">
        <v>191.69129100000001</v>
      </c>
      <c r="E184">
        <v>6.6040729999999996</v>
      </c>
    </row>
    <row r="185" spans="1:9" x14ac:dyDescent="0.25">
      <c r="A185">
        <v>184</v>
      </c>
      <c r="D185">
        <v>191.689334</v>
      </c>
      <c r="E185">
        <v>6.6577320000000002</v>
      </c>
      <c r="F185">
        <v>184.44592900000001</v>
      </c>
      <c r="G185">
        <v>10.109176</v>
      </c>
    </row>
    <row r="186" spans="1:9" x14ac:dyDescent="0.25">
      <c r="A186">
        <v>185</v>
      </c>
      <c r="D186">
        <v>191.68232599999999</v>
      </c>
      <c r="E186">
        <v>6.6618560000000002</v>
      </c>
      <c r="F186">
        <v>184.409899</v>
      </c>
      <c r="G186">
        <v>10.121701</v>
      </c>
    </row>
    <row r="187" spans="1:9" x14ac:dyDescent="0.25">
      <c r="A187">
        <v>186</v>
      </c>
      <c r="D187">
        <v>191.71794399999999</v>
      </c>
      <c r="E187">
        <v>6.6597939999999998</v>
      </c>
      <c r="F187">
        <v>184.37552099999999</v>
      </c>
      <c r="G187">
        <v>10.128299</v>
      </c>
    </row>
    <row r="188" spans="1:9" x14ac:dyDescent="0.25">
      <c r="A188">
        <v>187</v>
      </c>
      <c r="D188">
        <v>191.743045</v>
      </c>
      <c r="E188">
        <v>6.6739699999999997</v>
      </c>
      <c r="F188">
        <v>184.40521100000001</v>
      </c>
      <c r="G188">
        <v>10.155001</v>
      </c>
    </row>
    <row r="189" spans="1:9" x14ac:dyDescent="0.25">
      <c r="A189">
        <v>188</v>
      </c>
      <c r="D189">
        <v>191.75943599999999</v>
      </c>
      <c r="E189">
        <v>6.6766490000000003</v>
      </c>
      <c r="F189">
        <v>184.355571</v>
      </c>
      <c r="G189">
        <v>10.164123999999999</v>
      </c>
    </row>
    <row r="190" spans="1:9" x14ac:dyDescent="0.25">
      <c r="A190">
        <v>189</v>
      </c>
      <c r="D190">
        <v>191.68953999999999</v>
      </c>
      <c r="E190">
        <v>6.6350519999999999</v>
      </c>
      <c r="F190">
        <v>184.338919</v>
      </c>
      <c r="G190">
        <v>10.123248</v>
      </c>
    </row>
    <row r="191" spans="1:9" x14ac:dyDescent="0.25">
      <c r="A191">
        <v>190</v>
      </c>
      <c r="D191">
        <v>191.68953999999999</v>
      </c>
      <c r="E191">
        <v>6.6350519999999999</v>
      </c>
      <c r="F191">
        <v>184.299487</v>
      </c>
      <c r="G191">
        <v>10.114898</v>
      </c>
      <c r="H191">
        <v>190.666293</v>
      </c>
      <c r="I191">
        <v>6.0743819999999999</v>
      </c>
    </row>
    <row r="192" spans="1:9" x14ac:dyDescent="0.25">
      <c r="A192">
        <v>191</v>
      </c>
      <c r="F192">
        <v>184.44592900000001</v>
      </c>
      <c r="G192">
        <v>10.109176</v>
      </c>
      <c r="H192">
        <v>190.61860899999999</v>
      </c>
      <c r="I192">
        <v>6.1195880000000002</v>
      </c>
    </row>
    <row r="193" spans="1:9" x14ac:dyDescent="0.25">
      <c r="A193">
        <v>192</v>
      </c>
      <c r="F193">
        <v>184.44592900000001</v>
      </c>
      <c r="G193">
        <v>10.109176</v>
      </c>
      <c r="H193">
        <v>190.69134400000002</v>
      </c>
      <c r="I193">
        <v>6.0413399999999999</v>
      </c>
    </row>
    <row r="194" spans="1:9" x14ac:dyDescent="0.25">
      <c r="A194">
        <v>193</v>
      </c>
      <c r="F194">
        <v>184.44592900000001</v>
      </c>
      <c r="G194">
        <v>10.109176</v>
      </c>
      <c r="H194">
        <v>190.66783800000002</v>
      </c>
      <c r="I194">
        <v>6.0476289999999997</v>
      </c>
    </row>
    <row r="195" spans="1:9" x14ac:dyDescent="0.25">
      <c r="A195">
        <v>194</v>
      </c>
      <c r="H195">
        <v>190.64639500000001</v>
      </c>
      <c r="I195">
        <v>6.0653100000000002</v>
      </c>
    </row>
    <row r="196" spans="1:9" x14ac:dyDescent="0.25">
      <c r="A196">
        <v>195</v>
      </c>
      <c r="B196">
        <v>205.62799699999999</v>
      </c>
      <c r="C196">
        <v>8.4302060000000001</v>
      </c>
      <c r="H196">
        <v>190.65608900000001</v>
      </c>
      <c r="I196">
        <v>6.0571140000000003</v>
      </c>
    </row>
    <row r="197" spans="1:9" x14ac:dyDescent="0.25">
      <c r="A197">
        <v>196</v>
      </c>
      <c r="B197">
        <v>205.625575</v>
      </c>
      <c r="C197">
        <v>8.3714440000000003</v>
      </c>
      <c r="H197">
        <v>190.699488</v>
      </c>
      <c r="I197">
        <v>6.0477319999999999</v>
      </c>
    </row>
    <row r="198" spans="1:9" x14ac:dyDescent="0.25">
      <c r="A198">
        <v>197</v>
      </c>
      <c r="B198">
        <v>205.64546799999999</v>
      </c>
      <c r="C198">
        <v>8.4154129999999991</v>
      </c>
      <c r="H198">
        <v>190.65582900000001</v>
      </c>
      <c r="I198">
        <v>6.0792780000000004</v>
      </c>
    </row>
    <row r="199" spans="1:9" x14ac:dyDescent="0.25">
      <c r="A199">
        <v>198</v>
      </c>
      <c r="B199">
        <v>205.63124300000001</v>
      </c>
      <c r="C199">
        <v>8.4191749999999992</v>
      </c>
      <c r="H199">
        <v>190.63928100000001</v>
      </c>
      <c r="I199">
        <v>6.089175</v>
      </c>
    </row>
    <row r="200" spans="1:9" x14ac:dyDescent="0.25">
      <c r="A200">
        <v>199</v>
      </c>
      <c r="B200">
        <v>205.641909</v>
      </c>
      <c r="C200">
        <v>8.4206190000000003</v>
      </c>
      <c r="H200">
        <v>190.61860899999999</v>
      </c>
      <c r="I200">
        <v>6.1195880000000002</v>
      </c>
    </row>
    <row r="201" spans="1:9" x14ac:dyDescent="0.25">
      <c r="A201">
        <v>200</v>
      </c>
      <c r="B201">
        <v>205.623717</v>
      </c>
      <c r="C201">
        <v>8.4220100000000002</v>
      </c>
      <c r="H201">
        <v>190.61860899999999</v>
      </c>
      <c r="I201">
        <v>6.1195880000000002</v>
      </c>
    </row>
    <row r="202" spans="1:9" x14ac:dyDescent="0.25">
      <c r="A202">
        <v>201</v>
      </c>
      <c r="B202">
        <v>205.625315</v>
      </c>
      <c r="C202">
        <v>8.4212880000000006</v>
      </c>
    </row>
    <row r="203" spans="1:9" x14ac:dyDescent="0.25">
      <c r="A203">
        <v>202</v>
      </c>
      <c r="B203">
        <v>205.633815</v>
      </c>
      <c r="C203">
        <v>8.4294340000000005</v>
      </c>
    </row>
    <row r="204" spans="1:9" x14ac:dyDescent="0.25">
      <c r="A204">
        <v>203</v>
      </c>
      <c r="B204">
        <v>205.6249</v>
      </c>
      <c r="C204">
        <v>8.4549479999999999</v>
      </c>
    </row>
    <row r="205" spans="1:9" x14ac:dyDescent="0.25">
      <c r="A205">
        <v>204</v>
      </c>
      <c r="B205">
        <v>205.64876800000002</v>
      </c>
      <c r="C205">
        <v>8.3857219999999995</v>
      </c>
    </row>
    <row r="206" spans="1:9" x14ac:dyDescent="0.25">
      <c r="A206">
        <v>205</v>
      </c>
      <c r="B206">
        <v>205.60082499999999</v>
      </c>
      <c r="C206">
        <v>8.3930930000000004</v>
      </c>
    </row>
    <row r="207" spans="1:9" x14ac:dyDescent="0.25">
      <c r="A207">
        <v>206</v>
      </c>
      <c r="B207">
        <v>205.62799699999999</v>
      </c>
      <c r="C207">
        <v>8.4302060000000001</v>
      </c>
      <c r="D207">
        <v>214.336793</v>
      </c>
      <c r="E207">
        <v>7.3333940000000002</v>
      </c>
    </row>
    <row r="208" spans="1:9" x14ac:dyDescent="0.25">
      <c r="A208">
        <v>207</v>
      </c>
      <c r="D208">
        <v>214.37306599999999</v>
      </c>
      <c r="E208">
        <v>7.3361489999999998</v>
      </c>
    </row>
    <row r="209" spans="1:9" x14ac:dyDescent="0.25">
      <c r="A209">
        <v>208</v>
      </c>
      <c r="D209">
        <v>214.34612899999999</v>
      </c>
      <c r="E209">
        <v>7.3262</v>
      </c>
    </row>
    <row r="210" spans="1:9" x14ac:dyDescent="0.25">
      <c r="A210">
        <v>209</v>
      </c>
      <c r="D210">
        <v>214.34413900000001</v>
      </c>
      <c r="E210">
        <v>7.3275779999999999</v>
      </c>
      <c r="F210">
        <v>206.13737399999999</v>
      </c>
      <c r="G210">
        <v>10.084228</v>
      </c>
    </row>
    <row r="211" spans="1:9" x14ac:dyDescent="0.25">
      <c r="A211">
        <v>210</v>
      </c>
      <c r="D211">
        <v>214.31495699999999</v>
      </c>
      <c r="E211">
        <v>7.3002320000000003</v>
      </c>
      <c r="F211">
        <v>206.165053</v>
      </c>
      <c r="G211">
        <v>10.045567999999999</v>
      </c>
    </row>
    <row r="212" spans="1:9" x14ac:dyDescent="0.25">
      <c r="A212">
        <v>211</v>
      </c>
      <c r="D212">
        <v>214.273123</v>
      </c>
      <c r="E212">
        <v>7.320894</v>
      </c>
      <c r="F212">
        <v>206.19155000000001</v>
      </c>
      <c r="G212">
        <v>10.07531</v>
      </c>
    </row>
    <row r="213" spans="1:9" x14ac:dyDescent="0.25">
      <c r="A213">
        <v>212</v>
      </c>
      <c r="D213">
        <v>214.24016499999999</v>
      </c>
      <c r="E213">
        <v>7.3325769999999997</v>
      </c>
      <c r="F213">
        <v>206.156138</v>
      </c>
      <c r="G213">
        <v>10.089537</v>
      </c>
    </row>
    <row r="214" spans="1:9" x14ac:dyDescent="0.25">
      <c r="A214">
        <v>213</v>
      </c>
      <c r="D214">
        <v>214.25113400000001</v>
      </c>
      <c r="E214">
        <v>7.3000790000000002</v>
      </c>
      <c r="F214">
        <v>206.15660400000002</v>
      </c>
      <c r="G214">
        <v>10.103248000000001</v>
      </c>
    </row>
    <row r="215" spans="1:9" x14ac:dyDescent="0.25">
      <c r="A215">
        <v>214</v>
      </c>
      <c r="D215">
        <v>214.17210700000001</v>
      </c>
      <c r="E215">
        <v>7.1779929999999998</v>
      </c>
      <c r="F215">
        <v>206.15458899999999</v>
      </c>
      <c r="G215">
        <v>10.090259</v>
      </c>
    </row>
    <row r="216" spans="1:9" x14ac:dyDescent="0.25">
      <c r="A216">
        <v>215</v>
      </c>
      <c r="D216">
        <v>214.336793</v>
      </c>
      <c r="E216">
        <v>7.3333940000000002</v>
      </c>
      <c r="F216">
        <v>206.133353</v>
      </c>
      <c r="G216">
        <v>10.101031000000001</v>
      </c>
    </row>
    <row r="217" spans="1:9" x14ac:dyDescent="0.25">
      <c r="A217">
        <v>216</v>
      </c>
      <c r="F217">
        <v>206.09216900000001</v>
      </c>
      <c r="G217">
        <v>10.020618000000001</v>
      </c>
      <c r="H217">
        <v>213.92084499999999</v>
      </c>
      <c r="I217">
        <v>6.8417349999999999</v>
      </c>
    </row>
    <row r="218" spans="1:9" x14ac:dyDescent="0.25">
      <c r="A218">
        <v>217</v>
      </c>
      <c r="F218">
        <v>206.13737399999999</v>
      </c>
      <c r="G218">
        <v>10.084228</v>
      </c>
      <c r="H218">
        <v>213.92059</v>
      </c>
      <c r="I218">
        <v>6.8214810000000003</v>
      </c>
    </row>
    <row r="219" spans="1:9" x14ac:dyDescent="0.25">
      <c r="A219">
        <v>218</v>
      </c>
      <c r="F219">
        <v>206.13737399999999</v>
      </c>
      <c r="G219">
        <v>10.084228</v>
      </c>
      <c r="H219">
        <v>213.94961900000001</v>
      </c>
      <c r="I219">
        <v>6.8363269999999998</v>
      </c>
    </row>
    <row r="220" spans="1:9" x14ac:dyDescent="0.25">
      <c r="A220">
        <v>219</v>
      </c>
      <c r="H220">
        <v>213.92676299999999</v>
      </c>
      <c r="I220">
        <v>6.8342359999999998</v>
      </c>
    </row>
    <row r="221" spans="1:9" x14ac:dyDescent="0.25">
      <c r="A221">
        <v>220</v>
      </c>
      <c r="B221">
        <v>226.56217599999999</v>
      </c>
      <c r="C221">
        <v>8.4799159999999993</v>
      </c>
      <c r="H221">
        <v>213.89043799999999</v>
      </c>
      <c r="I221">
        <v>6.8176040000000002</v>
      </c>
    </row>
    <row r="222" spans="1:9" x14ac:dyDescent="0.25">
      <c r="A222">
        <v>221</v>
      </c>
      <c r="B222">
        <v>226.55171799999999</v>
      </c>
      <c r="C222">
        <v>8.4895580000000006</v>
      </c>
      <c r="H222">
        <v>213.80845299999999</v>
      </c>
      <c r="I222">
        <v>6.785361</v>
      </c>
    </row>
    <row r="223" spans="1:9" x14ac:dyDescent="0.25">
      <c r="A223">
        <v>222</v>
      </c>
      <c r="B223">
        <v>226.53967599999999</v>
      </c>
      <c r="C223">
        <v>8.4895580000000006</v>
      </c>
      <c r="H223">
        <v>213.75860800000001</v>
      </c>
      <c r="I223">
        <v>6.7659739999999999</v>
      </c>
    </row>
    <row r="224" spans="1:9" x14ac:dyDescent="0.25">
      <c r="A224">
        <v>223</v>
      </c>
      <c r="B224">
        <v>226.51600500000001</v>
      </c>
      <c r="C224">
        <v>8.4787929999999996</v>
      </c>
      <c r="H224">
        <v>213.77381199999999</v>
      </c>
      <c r="I224">
        <v>6.7614850000000004</v>
      </c>
    </row>
    <row r="225" spans="1:9" x14ac:dyDescent="0.25">
      <c r="A225">
        <v>224</v>
      </c>
      <c r="B225">
        <v>226.50610799999998</v>
      </c>
      <c r="C225">
        <v>8.4718549999999997</v>
      </c>
      <c r="H225">
        <v>213.92084499999999</v>
      </c>
      <c r="I225">
        <v>6.8417349999999999</v>
      </c>
    </row>
    <row r="226" spans="1:9" x14ac:dyDescent="0.25">
      <c r="A226">
        <v>225</v>
      </c>
      <c r="B226">
        <v>226.531464</v>
      </c>
      <c r="C226">
        <v>8.4542029999999997</v>
      </c>
      <c r="H226">
        <v>213.92084499999999</v>
      </c>
      <c r="I226">
        <v>6.8417349999999999</v>
      </c>
    </row>
    <row r="227" spans="1:9" x14ac:dyDescent="0.25">
      <c r="A227">
        <v>226</v>
      </c>
      <c r="B227">
        <v>226.509424</v>
      </c>
      <c r="C227">
        <v>8.4734879999999997</v>
      </c>
    </row>
    <row r="228" spans="1:9" x14ac:dyDescent="0.25">
      <c r="A228">
        <v>227</v>
      </c>
      <c r="B228">
        <v>226.50473</v>
      </c>
      <c r="C228">
        <v>8.4645080000000004</v>
      </c>
    </row>
    <row r="229" spans="1:9" x14ac:dyDescent="0.25">
      <c r="A229">
        <v>228</v>
      </c>
      <c r="B229">
        <v>226.51365899999999</v>
      </c>
      <c r="C229">
        <v>8.4428260000000002</v>
      </c>
    </row>
    <row r="230" spans="1:9" x14ac:dyDescent="0.25">
      <c r="A230">
        <v>229</v>
      </c>
      <c r="B230">
        <v>226.52901499999999</v>
      </c>
      <c r="C230">
        <v>8.4130319999999994</v>
      </c>
    </row>
    <row r="231" spans="1:9" x14ac:dyDescent="0.25">
      <c r="A231">
        <v>230</v>
      </c>
      <c r="B231">
        <v>226.53258700000001</v>
      </c>
      <c r="C231">
        <v>8.3743590000000001</v>
      </c>
      <c r="D231">
        <v>234.77832899999999</v>
      </c>
      <c r="E231">
        <v>6.1638120000000001</v>
      </c>
    </row>
    <row r="232" spans="1:9" x14ac:dyDescent="0.25">
      <c r="A232">
        <v>231</v>
      </c>
      <c r="B232">
        <v>226.56217599999999</v>
      </c>
      <c r="C232">
        <v>8.4799159999999993</v>
      </c>
      <c r="D232">
        <v>234.751699</v>
      </c>
      <c r="E232">
        <v>6.1404459999999998</v>
      </c>
    </row>
    <row r="233" spans="1:9" x14ac:dyDescent="0.25">
      <c r="A233">
        <v>232</v>
      </c>
      <c r="D233">
        <v>234.756902</v>
      </c>
      <c r="E233">
        <v>6.1397310000000003</v>
      </c>
    </row>
    <row r="234" spans="1:9" x14ac:dyDescent="0.25">
      <c r="A234">
        <v>233</v>
      </c>
      <c r="D234">
        <v>234.78817699999999</v>
      </c>
      <c r="E234">
        <v>6.1435069999999996</v>
      </c>
    </row>
    <row r="235" spans="1:9" x14ac:dyDescent="0.25">
      <c r="A235">
        <v>234</v>
      </c>
      <c r="D235">
        <v>234.80980600000001</v>
      </c>
      <c r="E235">
        <v>6.1539140000000003</v>
      </c>
      <c r="F235">
        <v>227.397336</v>
      </c>
      <c r="G235">
        <v>10.058711000000001</v>
      </c>
    </row>
    <row r="236" spans="1:9" x14ac:dyDescent="0.25">
      <c r="A236">
        <v>235</v>
      </c>
      <c r="D236">
        <v>234.79118499999998</v>
      </c>
      <c r="E236">
        <v>6.1500880000000002</v>
      </c>
      <c r="F236">
        <v>227.37289899999999</v>
      </c>
      <c r="G236">
        <v>10.081312</v>
      </c>
    </row>
    <row r="237" spans="1:9" x14ac:dyDescent="0.25">
      <c r="A237">
        <v>236</v>
      </c>
      <c r="D237">
        <v>234.73072999999999</v>
      </c>
      <c r="E237">
        <v>6.1412110000000002</v>
      </c>
      <c r="F237">
        <v>227.31443300000001</v>
      </c>
      <c r="G237">
        <v>10.085955</v>
      </c>
    </row>
    <row r="238" spans="1:9" x14ac:dyDescent="0.25">
      <c r="A238">
        <v>237</v>
      </c>
      <c r="D238">
        <v>234.724557</v>
      </c>
      <c r="E238">
        <v>6.1642190000000001</v>
      </c>
      <c r="F238">
        <v>227.20336700000001</v>
      </c>
      <c r="G238">
        <v>10.050139</v>
      </c>
    </row>
    <row r="239" spans="1:9" x14ac:dyDescent="0.25">
      <c r="A239">
        <v>238</v>
      </c>
      <c r="D239">
        <v>234.72251499999999</v>
      </c>
      <c r="E239">
        <v>6.2032999999999996</v>
      </c>
      <c r="F239">
        <v>227.18168499999999</v>
      </c>
      <c r="G239">
        <v>10.016315000000001</v>
      </c>
    </row>
    <row r="240" spans="1:9" x14ac:dyDescent="0.25">
      <c r="A240">
        <v>239</v>
      </c>
      <c r="D240">
        <v>234.70073099999999</v>
      </c>
      <c r="E240">
        <v>6.2338589999999998</v>
      </c>
      <c r="F240">
        <v>227.186633</v>
      </c>
      <c r="G240">
        <v>10.014120999999999</v>
      </c>
    </row>
    <row r="241" spans="1:9" x14ac:dyDescent="0.25">
      <c r="A241">
        <v>240</v>
      </c>
      <c r="D241">
        <v>234.77832899999999</v>
      </c>
      <c r="E241">
        <v>6.1638120000000001</v>
      </c>
      <c r="F241">
        <v>227.163521</v>
      </c>
      <c r="G241">
        <v>10.068098000000001</v>
      </c>
    </row>
    <row r="242" spans="1:9" x14ac:dyDescent="0.25">
      <c r="A242">
        <v>241</v>
      </c>
      <c r="F242">
        <v>227.397336</v>
      </c>
      <c r="G242">
        <v>10.058711000000001</v>
      </c>
      <c r="H242">
        <v>233.920108</v>
      </c>
      <c r="I242">
        <v>5.7792909999999997</v>
      </c>
    </row>
    <row r="243" spans="1:9" x14ac:dyDescent="0.25">
      <c r="A243">
        <v>242</v>
      </c>
      <c r="F243">
        <v>227.397336</v>
      </c>
      <c r="G243">
        <v>10.058711000000001</v>
      </c>
      <c r="H243">
        <v>233.95424</v>
      </c>
      <c r="I243">
        <v>5.7651589999999997</v>
      </c>
    </row>
    <row r="244" spans="1:9" x14ac:dyDescent="0.25">
      <c r="A244">
        <v>243</v>
      </c>
      <c r="F244">
        <v>227.397336</v>
      </c>
      <c r="G244">
        <v>10.058711000000001</v>
      </c>
      <c r="H244">
        <v>234.006584</v>
      </c>
      <c r="I244">
        <v>5.7611290000000004</v>
      </c>
    </row>
    <row r="245" spans="1:9" x14ac:dyDescent="0.25">
      <c r="A245">
        <v>244</v>
      </c>
      <c r="B245">
        <v>248.74709100000001</v>
      </c>
      <c r="C245">
        <v>7.267836</v>
      </c>
      <c r="H245">
        <v>233.967861</v>
      </c>
      <c r="I245">
        <v>5.769342</v>
      </c>
    </row>
    <row r="246" spans="1:9" x14ac:dyDescent="0.25">
      <c r="A246">
        <v>245</v>
      </c>
      <c r="B246">
        <v>248.805047</v>
      </c>
      <c r="C246">
        <v>7.2694179999999999</v>
      </c>
      <c r="H246">
        <v>233.98000500000001</v>
      </c>
      <c r="I246">
        <v>5.7307220000000001</v>
      </c>
    </row>
    <row r="247" spans="1:9" x14ac:dyDescent="0.25">
      <c r="A247">
        <v>246</v>
      </c>
      <c r="B247">
        <v>248.788927</v>
      </c>
      <c r="C247">
        <v>7.2774270000000003</v>
      </c>
      <c r="H247">
        <v>233.98883000000001</v>
      </c>
      <c r="I247">
        <v>5.7406709999999999</v>
      </c>
    </row>
    <row r="248" spans="1:9" x14ac:dyDescent="0.25">
      <c r="A248">
        <v>247</v>
      </c>
      <c r="B248">
        <v>248.80489499999999</v>
      </c>
      <c r="C248">
        <v>7.2881919999999996</v>
      </c>
      <c r="H248">
        <v>233.94664</v>
      </c>
      <c r="I248">
        <v>5.7036309999999997</v>
      </c>
    </row>
    <row r="249" spans="1:9" x14ac:dyDescent="0.25">
      <c r="A249">
        <v>248</v>
      </c>
      <c r="B249">
        <v>248.79530499999998</v>
      </c>
      <c r="C249">
        <v>7.2826300000000002</v>
      </c>
      <c r="H249">
        <v>233.90929199999999</v>
      </c>
      <c r="I249">
        <v>5.7018459999999997</v>
      </c>
    </row>
    <row r="250" spans="1:9" x14ac:dyDescent="0.25">
      <c r="A250">
        <v>249</v>
      </c>
      <c r="B250">
        <v>248.80050800000001</v>
      </c>
      <c r="C250">
        <v>7.3105380000000002</v>
      </c>
      <c r="H250">
        <v>233.920108</v>
      </c>
      <c r="I250">
        <v>5.7792909999999997</v>
      </c>
    </row>
    <row r="251" spans="1:9" x14ac:dyDescent="0.25">
      <c r="A251">
        <v>250</v>
      </c>
      <c r="B251">
        <v>248.793058</v>
      </c>
      <c r="C251">
        <v>7.2659479999999999</v>
      </c>
      <c r="H251">
        <v>233.920108</v>
      </c>
      <c r="I251">
        <v>5.7792909999999997</v>
      </c>
    </row>
    <row r="252" spans="1:9" x14ac:dyDescent="0.25">
      <c r="A252">
        <v>251</v>
      </c>
      <c r="B252">
        <v>248.794588</v>
      </c>
      <c r="C252">
        <v>7.2823760000000002</v>
      </c>
      <c r="H252">
        <v>233.920108</v>
      </c>
      <c r="I252">
        <v>5.7792909999999997</v>
      </c>
    </row>
    <row r="253" spans="1:9" x14ac:dyDescent="0.25">
      <c r="A253">
        <v>252</v>
      </c>
      <c r="B253">
        <v>248.798517</v>
      </c>
      <c r="C253">
        <v>7.2898759999999996</v>
      </c>
      <c r="H253">
        <v>233.920108</v>
      </c>
      <c r="I253">
        <v>5.7792909999999997</v>
      </c>
    </row>
    <row r="254" spans="1:9" x14ac:dyDescent="0.25">
      <c r="A254">
        <v>253</v>
      </c>
      <c r="B254">
        <v>248.79969199999999</v>
      </c>
      <c r="C254">
        <v>7.2826300000000002</v>
      </c>
    </row>
    <row r="255" spans="1:9" x14ac:dyDescent="0.25">
      <c r="A255">
        <v>254</v>
      </c>
      <c r="B255">
        <v>248.78617199999999</v>
      </c>
      <c r="C255">
        <v>7.295998</v>
      </c>
    </row>
    <row r="256" spans="1:9" x14ac:dyDescent="0.25">
      <c r="A256">
        <v>255</v>
      </c>
      <c r="B256">
        <v>248.786069</v>
      </c>
      <c r="C256">
        <v>7.2927330000000001</v>
      </c>
      <c r="D256">
        <v>256.99314299999998</v>
      </c>
      <c r="E256">
        <v>5.6468999999999996</v>
      </c>
    </row>
    <row r="257" spans="1:11" x14ac:dyDescent="0.25">
      <c r="A257">
        <v>256</v>
      </c>
      <c r="B257">
        <v>248.79015100000001</v>
      </c>
      <c r="C257">
        <v>7.2987010000000003</v>
      </c>
      <c r="D257">
        <v>256.98099999999999</v>
      </c>
      <c r="E257">
        <v>5.6437369999999998</v>
      </c>
    </row>
    <row r="258" spans="1:11" x14ac:dyDescent="0.25">
      <c r="A258">
        <v>257</v>
      </c>
      <c r="B258">
        <v>248.85785099999998</v>
      </c>
      <c r="C258">
        <v>7.322476</v>
      </c>
      <c r="D258">
        <v>257.03829300000001</v>
      </c>
      <c r="E258">
        <v>5.6195029999999999</v>
      </c>
    </row>
    <row r="259" spans="1:11" x14ac:dyDescent="0.25">
      <c r="A259">
        <v>258</v>
      </c>
      <c r="B259">
        <v>248.74709100000001</v>
      </c>
      <c r="C259">
        <v>7.267836</v>
      </c>
      <c r="D259">
        <v>257.047731</v>
      </c>
      <c r="E259">
        <v>5.6084829999999997</v>
      </c>
    </row>
    <row r="260" spans="1:11" x14ac:dyDescent="0.25">
      <c r="A260">
        <v>259</v>
      </c>
      <c r="D260">
        <v>257.02166099999999</v>
      </c>
      <c r="E260">
        <v>5.6138919999999999</v>
      </c>
    </row>
    <row r="261" spans="1:11" x14ac:dyDescent="0.25">
      <c r="A261">
        <v>260</v>
      </c>
      <c r="D261">
        <v>257.01793800000002</v>
      </c>
      <c r="E261">
        <v>5.626544</v>
      </c>
      <c r="F261">
        <v>248.64281199999999</v>
      </c>
      <c r="G261">
        <v>9.2671189999999992</v>
      </c>
    </row>
    <row r="262" spans="1:11" x14ac:dyDescent="0.25">
      <c r="A262">
        <v>261</v>
      </c>
      <c r="D262">
        <v>257.00212199999999</v>
      </c>
      <c r="E262">
        <v>5.6410330000000002</v>
      </c>
      <c r="F262">
        <v>248.69413500000002</v>
      </c>
      <c r="G262">
        <v>9.3571659999999994</v>
      </c>
    </row>
    <row r="263" spans="1:11" x14ac:dyDescent="0.25">
      <c r="A263">
        <v>262</v>
      </c>
      <c r="D263">
        <v>256.96788900000001</v>
      </c>
      <c r="E263">
        <v>5.6227679999999998</v>
      </c>
      <c r="F263">
        <v>248.667913</v>
      </c>
      <c r="G263">
        <v>9.3257390000000004</v>
      </c>
    </row>
    <row r="264" spans="1:11" x14ac:dyDescent="0.25">
      <c r="A264">
        <v>263</v>
      </c>
      <c r="D264">
        <v>256.990385</v>
      </c>
      <c r="E264">
        <v>5.6158809999999999</v>
      </c>
      <c r="F264">
        <v>248.66729900000001</v>
      </c>
      <c r="G264">
        <v>9.3416049999999995</v>
      </c>
    </row>
    <row r="265" spans="1:11" x14ac:dyDescent="0.25">
      <c r="A265">
        <v>264</v>
      </c>
      <c r="D265">
        <v>256.983091</v>
      </c>
      <c r="E265">
        <v>5.6536340000000003</v>
      </c>
      <c r="F265">
        <v>248.677145</v>
      </c>
      <c r="G265">
        <v>9.3208409999999997</v>
      </c>
    </row>
    <row r="266" spans="1:11" x14ac:dyDescent="0.25">
      <c r="A266">
        <v>265</v>
      </c>
      <c r="D266">
        <v>256.98069099999998</v>
      </c>
      <c r="E266">
        <v>5.6597559999999998</v>
      </c>
      <c r="F266">
        <v>248.646738</v>
      </c>
      <c r="G266">
        <v>9.3095660000000002</v>
      </c>
    </row>
    <row r="267" spans="1:11" x14ac:dyDescent="0.25">
      <c r="A267">
        <v>266</v>
      </c>
      <c r="D267">
        <v>256.98166400000002</v>
      </c>
      <c r="E267">
        <v>5.6559809999999997</v>
      </c>
      <c r="F267">
        <v>248.63015899999999</v>
      </c>
      <c r="G267">
        <v>9.2984449999999992</v>
      </c>
    </row>
    <row r="268" spans="1:11" x14ac:dyDescent="0.25">
      <c r="A268">
        <v>267</v>
      </c>
      <c r="D268">
        <v>256.98513200000002</v>
      </c>
      <c r="E268">
        <v>5.6456759999999999</v>
      </c>
      <c r="F268">
        <v>248.60628299999999</v>
      </c>
      <c r="G268">
        <v>9.2480379999999993</v>
      </c>
    </row>
    <row r="269" spans="1:11" x14ac:dyDescent="0.25">
      <c r="A269">
        <v>268</v>
      </c>
      <c r="D269">
        <v>257.01620200000002</v>
      </c>
      <c r="E269">
        <v>5.5726180000000003</v>
      </c>
      <c r="F269">
        <v>248.64281199999999</v>
      </c>
      <c r="G269">
        <v>9.2671189999999992</v>
      </c>
    </row>
    <row r="270" spans="1:11" x14ac:dyDescent="0.25">
      <c r="A270">
        <v>269</v>
      </c>
      <c r="D270">
        <v>256.99314299999998</v>
      </c>
      <c r="E270">
        <v>5.6468999999999996</v>
      </c>
      <c r="F270">
        <v>248.64281199999999</v>
      </c>
      <c r="G270">
        <v>9.2671189999999992</v>
      </c>
      <c r="H270">
        <v>255.60198700000001</v>
      </c>
      <c r="I270">
        <v>5.0481550000000004</v>
      </c>
    </row>
    <row r="271" spans="1:11" x14ac:dyDescent="0.25">
      <c r="A271">
        <v>270</v>
      </c>
      <c r="F271">
        <v>248.64281199999999</v>
      </c>
      <c r="G271">
        <v>9.2671189999999992</v>
      </c>
      <c r="H271">
        <v>255.60198700000001</v>
      </c>
      <c r="I271">
        <v>5.0481550000000004</v>
      </c>
    </row>
    <row r="272" spans="1:11" x14ac:dyDescent="0.25">
      <c r="A272">
        <v>271</v>
      </c>
      <c r="F272">
        <v>248.669748</v>
      </c>
      <c r="G272">
        <v>9.3147190000000002</v>
      </c>
      <c r="H272">
        <v>255.60198700000001</v>
      </c>
      <c r="I272">
        <v>5.0481550000000004</v>
      </c>
      <c r="J272">
        <v>236.06581399999999</v>
      </c>
      <c r="K272">
        <v>13.440167000000001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1" x14ac:dyDescent="0.25">
      <c r="A305">
        <v>304</v>
      </c>
      <c r="J305">
        <v>39.423080000000006</v>
      </c>
      <c r="K305">
        <v>13.210534000000001</v>
      </c>
    </row>
    <row r="306" spans="1:11" x14ac:dyDescent="0.25">
      <c r="A306">
        <v>305</v>
      </c>
      <c r="B306">
        <v>39.962738000000009</v>
      </c>
      <c r="C306">
        <v>8.5529740000000007</v>
      </c>
    </row>
    <row r="307" spans="1:11" x14ac:dyDescent="0.25">
      <c r="A307">
        <v>306</v>
      </c>
      <c r="B307">
        <v>40.011379000000005</v>
      </c>
      <c r="C307">
        <v>8.5573479999999993</v>
      </c>
    </row>
    <row r="308" spans="1:11" x14ac:dyDescent="0.25">
      <c r="A308">
        <v>307</v>
      </c>
      <c r="B308">
        <v>40.026016000000006</v>
      </c>
      <c r="C308">
        <v>8.5887530000000005</v>
      </c>
    </row>
    <row r="309" spans="1:11" x14ac:dyDescent="0.25">
      <c r="A309">
        <v>308</v>
      </c>
      <c r="B309">
        <v>40.020859000000009</v>
      </c>
      <c r="C309">
        <v>8.5931270000000008</v>
      </c>
    </row>
    <row r="310" spans="1:11" x14ac:dyDescent="0.25">
      <c r="A310">
        <v>309</v>
      </c>
      <c r="B310">
        <v>40.001850000000012</v>
      </c>
      <c r="C310">
        <v>8.6114599999999992</v>
      </c>
    </row>
    <row r="311" spans="1:11" x14ac:dyDescent="0.25">
      <c r="A311">
        <v>310</v>
      </c>
      <c r="B311">
        <v>40.019298000000006</v>
      </c>
      <c r="C311">
        <v>8.6204180000000008</v>
      </c>
    </row>
    <row r="312" spans="1:11" x14ac:dyDescent="0.25">
      <c r="A312">
        <v>311</v>
      </c>
      <c r="B312">
        <v>40.009144000000006</v>
      </c>
      <c r="C312">
        <v>8.6036479999999997</v>
      </c>
    </row>
    <row r="313" spans="1:11" x14ac:dyDescent="0.25">
      <c r="A313">
        <v>312</v>
      </c>
      <c r="B313">
        <v>40.035133000000009</v>
      </c>
      <c r="C313">
        <v>8.5987519999999993</v>
      </c>
    </row>
    <row r="314" spans="1:11" x14ac:dyDescent="0.25">
      <c r="A314">
        <v>313</v>
      </c>
      <c r="B314">
        <v>40.042057000000007</v>
      </c>
      <c r="C314">
        <v>8.5991700000000009</v>
      </c>
    </row>
    <row r="315" spans="1:11" x14ac:dyDescent="0.25">
      <c r="A315">
        <v>314</v>
      </c>
      <c r="B315">
        <v>40.03330600000001</v>
      </c>
      <c r="C315">
        <v>8.6437489999999997</v>
      </c>
    </row>
    <row r="316" spans="1:11" x14ac:dyDescent="0.25">
      <c r="A316">
        <v>315</v>
      </c>
      <c r="B316">
        <v>39.962738000000009</v>
      </c>
      <c r="C316">
        <v>8.5529740000000007</v>
      </c>
    </row>
    <row r="317" spans="1:11" x14ac:dyDescent="0.25">
      <c r="A317">
        <v>316</v>
      </c>
      <c r="B317">
        <v>39.962738000000009</v>
      </c>
      <c r="C317">
        <v>8.5529740000000007</v>
      </c>
      <c r="D317">
        <v>48.51227500000001</v>
      </c>
      <c r="E317">
        <v>6.8102039999999997</v>
      </c>
    </row>
    <row r="318" spans="1:11" x14ac:dyDescent="0.25">
      <c r="A318">
        <v>317</v>
      </c>
      <c r="D318">
        <v>48.508365000000012</v>
      </c>
      <c r="E318">
        <v>6.6935950000000002</v>
      </c>
    </row>
    <row r="319" spans="1:11" x14ac:dyDescent="0.25">
      <c r="A319">
        <v>318</v>
      </c>
      <c r="D319">
        <v>48.469101000000009</v>
      </c>
      <c r="E319">
        <v>6.7083339999999998</v>
      </c>
    </row>
    <row r="320" spans="1:11" x14ac:dyDescent="0.25">
      <c r="A320">
        <v>319</v>
      </c>
      <c r="D320">
        <v>48.495712000000012</v>
      </c>
      <c r="E320">
        <v>6.6837530000000003</v>
      </c>
    </row>
    <row r="321" spans="1:9" x14ac:dyDescent="0.25">
      <c r="A321">
        <v>320</v>
      </c>
      <c r="D321">
        <v>48.462173000000007</v>
      </c>
      <c r="E321">
        <v>6.7346870000000001</v>
      </c>
      <c r="F321">
        <v>41.482189000000005</v>
      </c>
      <c r="G321">
        <v>10.782748</v>
      </c>
    </row>
    <row r="322" spans="1:9" x14ac:dyDescent="0.25">
      <c r="A322">
        <v>321</v>
      </c>
      <c r="D322">
        <v>48.436496000000005</v>
      </c>
      <c r="E322">
        <v>6.7384360000000001</v>
      </c>
      <c r="F322">
        <v>41.540256000000007</v>
      </c>
      <c r="G322">
        <v>10.795874</v>
      </c>
    </row>
    <row r="323" spans="1:9" x14ac:dyDescent="0.25">
      <c r="A323">
        <v>322</v>
      </c>
      <c r="D323">
        <v>48.518524000000006</v>
      </c>
      <c r="E323">
        <v>6.7767160000000004</v>
      </c>
      <c r="F323">
        <v>41.502186000000009</v>
      </c>
      <c r="G323">
        <v>10.794987000000001</v>
      </c>
    </row>
    <row r="324" spans="1:9" x14ac:dyDescent="0.25">
      <c r="A324">
        <v>323</v>
      </c>
      <c r="D324">
        <v>48.545032000000006</v>
      </c>
      <c r="E324">
        <v>6.725365</v>
      </c>
      <c r="F324">
        <v>41.50213200000001</v>
      </c>
      <c r="G324">
        <v>10.806758</v>
      </c>
    </row>
    <row r="325" spans="1:9" x14ac:dyDescent="0.25">
      <c r="A325">
        <v>324</v>
      </c>
      <c r="D325">
        <v>48.51227500000001</v>
      </c>
      <c r="E325">
        <v>6.8102039999999997</v>
      </c>
      <c r="F325">
        <v>41.499843000000006</v>
      </c>
      <c r="G325">
        <v>10.805142999999999</v>
      </c>
    </row>
    <row r="326" spans="1:9" x14ac:dyDescent="0.25">
      <c r="A326">
        <v>325</v>
      </c>
      <c r="F326">
        <v>41.482864000000006</v>
      </c>
      <c r="G326">
        <v>10.807903</v>
      </c>
      <c r="H326">
        <v>46.027771000000008</v>
      </c>
      <c r="I326">
        <v>6.5555820000000002</v>
      </c>
    </row>
    <row r="327" spans="1:9" x14ac:dyDescent="0.25">
      <c r="A327">
        <v>326</v>
      </c>
      <c r="F327">
        <v>41.497501000000007</v>
      </c>
      <c r="G327">
        <v>10.768947000000001</v>
      </c>
      <c r="H327">
        <v>46.030273000000008</v>
      </c>
      <c r="I327">
        <v>6.564228</v>
      </c>
    </row>
    <row r="328" spans="1:9" x14ac:dyDescent="0.25">
      <c r="A328">
        <v>327</v>
      </c>
      <c r="F328">
        <v>41.450886000000011</v>
      </c>
      <c r="G328">
        <v>10.791238</v>
      </c>
      <c r="H328">
        <v>46.10261100000001</v>
      </c>
      <c r="I328">
        <v>6.5821430000000003</v>
      </c>
    </row>
    <row r="329" spans="1:9" x14ac:dyDescent="0.25">
      <c r="A329">
        <v>328</v>
      </c>
      <c r="F329">
        <v>41.488804000000009</v>
      </c>
      <c r="G329">
        <v>10.744209</v>
      </c>
      <c r="H329">
        <v>46.026264000000012</v>
      </c>
      <c r="I329">
        <v>6.5767259999999998</v>
      </c>
    </row>
    <row r="330" spans="1:9" x14ac:dyDescent="0.25">
      <c r="A330">
        <v>329</v>
      </c>
      <c r="F330">
        <v>41.482189000000005</v>
      </c>
      <c r="G330">
        <v>10.802227</v>
      </c>
      <c r="H330">
        <v>46.139488000000007</v>
      </c>
      <c r="I330">
        <v>6.5944339999999997</v>
      </c>
    </row>
    <row r="331" spans="1:9" x14ac:dyDescent="0.25">
      <c r="A331">
        <v>330</v>
      </c>
      <c r="H331">
        <v>46.110374000000007</v>
      </c>
      <c r="I331">
        <v>6.5504259999999999</v>
      </c>
    </row>
    <row r="332" spans="1:9" x14ac:dyDescent="0.25">
      <c r="A332">
        <v>331</v>
      </c>
      <c r="H332">
        <v>46.095165000000009</v>
      </c>
      <c r="I332">
        <v>6.5781850000000004</v>
      </c>
    </row>
    <row r="333" spans="1:9" x14ac:dyDescent="0.25">
      <c r="A333">
        <v>332</v>
      </c>
      <c r="H333">
        <v>46.027771000000008</v>
      </c>
      <c r="I333">
        <v>6.5555820000000002</v>
      </c>
    </row>
    <row r="334" spans="1:9" x14ac:dyDescent="0.25">
      <c r="A334">
        <v>333</v>
      </c>
    </row>
    <row r="335" spans="1:9" x14ac:dyDescent="0.25">
      <c r="A335">
        <v>334</v>
      </c>
      <c r="B335">
        <v>66.364898000000011</v>
      </c>
      <c r="C335">
        <v>8.2393450000000001</v>
      </c>
    </row>
    <row r="336" spans="1:9" x14ac:dyDescent="0.25">
      <c r="A336">
        <v>335</v>
      </c>
      <c r="B336">
        <v>66.369381000000004</v>
      </c>
      <c r="C336">
        <v>8.2387200000000007</v>
      </c>
    </row>
    <row r="337" spans="1:9" x14ac:dyDescent="0.25">
      <c r="A337">
        <v>336</v>
      </c>
      <c r="B337">
        <v>66.371147000000008</v>
      </c>
      <c r="C337">
        <v>8.2515319999999992</v>
      </c>
    </row>
    <row r="338" spans="1:9" x14ac:dyDescent="0.25">
      <c r="A338">
        <v>337</v>
      </c>
      <c r="B338">
        <v>66.357399000000015</v>
      </c>
      <c r="C338">
        <v>8.2448139999999999</v>
      </c>
    </row>
    <row r="339" spans="1:9" x14ac:dyDescent="0.25">
      <c r="A339">
        <v>338</v>
      </c>
      <c r="B339">
        <v>66.342037000000005</v>
      </c>
      <c r="C339">
        <v>8.2737700000000007</v>
      </c>
      <c r="D339">
        <v>70.802471000000011</v>
      </c>
      <c r="E339">
        <v>6.8143900000000004</v>
      </c>
    </row>
    <row r="340" spans="1:9" x14ac:dyDescent="0.25">
      <c r="A340">
        <v>339</v>
      </c>
      <c r="B340">
        <v>66.354065000000006</v>
      </c>
      <c r="C340">
        <v>8.261063</v>
      </c>
      <c r="D340">
        <v>70.827673000000004</v>
      </c>
      <c r="E340">
        <v>6.7945950000000002</v>
      </c>
    </row>
    <row r="341" spans="1:9" x14ac:dyDescent="0.25">
      <c r="A341">
        <v>340</v>
      </c>
      <c r="B341">
        <v>66.357658000000015</v>
      </c>
      <c r="C341">
        <v>8.2722599999999993</v>
      </c>
      <c r="D341">
        <v>70.818439000000012</v>
      </c>
      <c r="E341">
        <v>6.7813309999999998</v>
      </c>
    </row>
    <row r="342" spans="1:9" x14ac:dyDescent="0.25">
      <c r="A342">
        <v>341</v>
      </c>
      <c r="B342">
        <v>66.335678000000001</v>
      </c>
      <c r="C342">
        <v>8.2877799999999997</v>
      </c>
      <c r="D342">
        <v>70.822011000000003</v>
      </c>
      <c r="E342">
        <v>6.7640359999999999</v>
      </c>
    </row>
    <row r="343" spans="1:9" x14ac:dyDescent="0.25">
      <c r="A343">
        <v>342</v>
      </c>
      <c r="B343">
        <v>66.364898000000011</v>
      </c>
      <c r="C343">
        <v>8.2393450000000001</v>
      </c>
      <c r="D343">
        <v>70.792981000000012</v>
      </c>
      <c r="E343">
        <v>6.7690349999999997</v>
      </c>
    </row>
    <row r="344" spans="1:9" x14ac:dyDescent="0.25">
      <c r="A344">
        <v>343</v>
      </c>
      <c r="D344">
        <v>70.821550999999999</v>
      </c>
      <c r="E344">
        <v>6.7759729999999996</v>
      </c>
    </row>
    <row r="345" spans="1:9" x14ac:dyDescent="0.25">
      <c r="A345">
        <v>344</v>
      </c>
      <c r="D345">
        <v>70.853284000000002</v>
      </c>
      <c r="E345">
        <v>6.817043</v>
      </c>
    </row>
    <row r="346" spans="1:9" x14ac:dyDescent="0.25">
      <c r="A346">
        <v>345</v>
      </c>
      <c r="D346">
        <v>70.802471000000011</v>
      </c>
      <c r="E346">
        <v>6.8143900000000004</v>
      </c>
      <c r="F346">
        <v>67.429218000000006</v>
      </c>
      <c r="G346">
        <v>10.400581000000001</v>
      </c>
    </row>
    <row r="347" spans="1:9" x14ac:dyDescent="0.25">
      <c r="A347">
        <v>346</v>
      </c>
      <c r="F347">
        <v>67.464317000000008</v>
      </c>
      <c r="G347">
        <v>10.477192000000001</v>
      </c>
      <c r="H347">
        <v>68.775394000000006</v>
      </c>
      <c r="I347">
        <v>6.1022210000000001</v>
      </c>
    </row>
    <row r="348" spans="1:9" x14ac:dyDescent="0.25">
      <c r="A348">
        <v>347</v>
      </c>
      <c r="F348">
        <v>67.495884000000018</v>
      </c>
      <c r="G348">
        <v>10.451048</v>
      </c>
      <c r="H348">
        <v>68.775394000000006</v>
      </c>
      <c r="I348">
        <v>6.1022210000000001</v>
      </c>
    </row>
    <row r="349" spans="1:9" x14ac:dyDescent="0.25">
      <c r="A349">
        <v>348</v>
      </c>
      <c r="F349">
        <v>67.492183000000011</v>
      </c>
      <c r="G349">
        <v>10.464797000000001</v>
      </c>
      <c r="H349">
        <v>68.847057000000007</v>
      </c>
      <c r="I349">
        <v>6.0751910000000002</v>
      </c>
    </row>
    <row r="350" spans="1:9" x14ac:dyDescent="0.25">
      <c r="A350">
        <v>349</v>
      </c>
      <c r="F350">
        <v>67.508533</v>
      </c>
      <c r="G350">
        <v>10.465318</v>
      </c>
      <c r="H350">
        <v>68.869606000000005</v>
      </c>
      <c r="I350">
        <v>6.0869609999999996</v>
      </c>
    </row>
    <row r="351" spans="1:9" x14ac:dyDescent="0.25">
      <c r="A351">
        <v>350</v>
      </c>
      <c r="F351">
        <v>67.50275400000001</v>
      </c>
      <c r="G351">
        <v>10.415372</v>
      </c>
      <c r="H351">
        <v>68.874401000000006</v>
      </c>
      <c r="I351">
        <v>6.0760249999999996</v>
      </c>
    </row>
    <row r="352" spans="1:9" x14ac:dyDescent="0.25">
      <c r="A352">
        <v>351</v>
      </c>
      <c r="F352">
        <v>67.513427000000007</v>
      </c>
      <c r="G352">
        <v>10.395478000000001</v>
      </c>
      <c r="H352">
        <v>68.88278600000001</v>
      </c>
      <c r="I352">
        <v>6.072171</v>
      </c>
    </row>
    <row r="353" spans="1:9" x14ac:dyDescent="0.25">
      <c r="A353">
        <v>352</v>
      </c>
      <c r="F353">
        <v>67.429218000000006</v>
      </c>
      <c r="G353">
        <v>10.420007999999999</v>
      </c>
      <c r="H353">
        <v>68.931167000000016</v>
      </c>
      <c r="I353">
        <v>6.0730040000000001</v>
      </c>
    </row>
    <row r="354" spans="1:9" x14ac:dyDescent="0.25">
      <c r="A354">
        <v>353</v>
      </c>
      <c r="H354">
        <v>68.775394000000006</v>
      </c>
      <c r="I354">
        <v>6.1022210000000001</v>
      </c>
    </row>
    <row r="355" spans="1:9" x14ac:dyDescent="0.25">
      <c r="A355">
        <v>354</v>
      </c>
      <c r="H355">
        <v>68.775394000000006</v>
      </c>
      <c r="I355">
        <v>6.1022210000000001</v>
      </c>
    </row>
    <row r="356" spans="1:9" x14ac:dyDescent="0.25">
      <c r="A356">
        <v>355</v>
      </c>
      <c r="B356">
        <v>85.332019000000003</v>
      </c>
      <c r="C356">
        <v>8.3566059999999993</v>
      </c>
    </row>
    <row r="357" spans="1:9" x14ac:dyDescent="0.25">
      <c r="A357">
        <v>356</v>
      </c>
      <c r="B357">
        <v>85.321662000000003</v>
      </c>
      <c r="C357">
        <v>8.3718079999999997</v>
      </c>
    </row>
    <row r="358" spans="1:9" x14ac:dyDescent="0.25">
      <c r="A358">
        <v>357</v>
      </c>
      <c r="B358">
        <v>85.339979</v>
      </c>
      <c r="C358">
        <v>8.3681350000000005</v>
      </c>
    </row>
    <row r="359" spans="1:9" x14ac:dyDescent="0.25">
      <c r="A359">
        <v>358</v>
      </c>
      <c r="B359">
        <v>85.344825000000014</v>
      </c>
      <c r="C359">
        <v>8.358136</v>
      </c>
    </row>
    <row r="360" spans="1:9" x14ac:dyDescent="0.25">
      <c r="A360">
        <v>359</v>
      </c>
      <c r="B360">
        <v>85.331714000000005</v>
      </c>
      <c r="C360">
        <v>8.3480349999999994</v>
      </c>
      <c r="D360">
        <v>88.838673</v>
      </c>
      <c r="E360">
        <v>6.5656270000000001</v>
      </c>
    </row>
    <row r="361" spans="1:9" x14ac:dyDescent="0.25">
      <c r="A361">
        <v>360</v>
      </c>
      <c r="B361">
        <v>85.324622000000005</v>
      </c>
      <c r="C361">
        <v>8.3429330000000004</v>
      </c>
      <c r="D361">
        <v>88.810971000000009</v>
      </c>
      <c r="E361">
        <v>6.5704739999999999</v>
      </c>
    </row>
    <row r="362" spans="1:9" x14ac:dyDescent="0.25">
      <c r="A362">
        <v>361</v>
      </c>
      <c r="B362">
        <v>85.345029000000011</v>
      </c>
      <c r="C362">
        <v>8.3463510000000003</v>
      </c>
      <c r="D362">
        <v>88.808317000000002</v>
      </c>
      <c r="E362">
        <v>6.5561889999999998</v>
      </c>
    </row>
    <row r="363" spans="1:9" x14ac:dyDescent="0.25">
      <c r="A363">
        <v>362</v>
      </c>
      <c r="B363">
        <v>85.317837000000011</v>
      </c>
      <c r="C363">
        <v>8.3917570000000001</v>
      </c>
      <c r="D363">
        <v>88.79423700000001</v>
      </c>
      <c r="E363">
        <v>6.5272110000000003</v>
      </c>
    </row>
    <row r="364" spans="1:9" x14ac:dyDescent="0.25">
      <c r="A364">
        <v>363</v>
      </c>
      <c r="B364">
        <v>85.332019000000003</v>
      </c>
      <c r="C364">
        <v>8.3566059999999993</v>
      </c>
      <c r="D364">
        <v>88.78377900000001</v>
      </c>
      <c r="E364">
        <v>6.5257829999999997</v>
      </c>
    </row>
    <row r="365" spans="1:9" x14ac:dyDescent="0.25">
      <c r="A365">
        <v>364</v>
      </c>
      <c r="D365">
        <v>88.804646000000005</v>
      </c>
      <c r="E365">
        <v>6.5497100000000001</v>
      </c>
    </row>
    <row r="366" spans="1:9" x14ac:dyDescent="0.25">
      <c r="A366">
        <v>365</v>
      </c>
      <c r="D366">
        <v>88.785565000000005</v>
      </c>
      <c r="E366">
        <v>6.5964419999999997</v>
      </c>
    </row>
    <row r="367" spans="1:9" x14ac:dyDescent="0.25">
      <c r="A367">
        <v>366</v>
      </c>
      <c r="D367">
        <v>88.838673</v>
      </c>
      <c r="E367">
        <v>6.5656270000000001</v>
      </c>
    </row>
    <row r="368" spans="1:9" x14ac:dyDescent="0.25">
      <c r="A368">
        <v>367</v>
      </c>
      <c r="D368">
        <v>88.838673</v>
      </c>
      <c r="E368">
        <v>6.5656270000000001</v>
      </c>
      <c r="F368">
        <v>87.404463000000007</v>
      </c>
      <c r="G368">
        <v>10.1158</v>
      </c>
      <c r="H368">
        <v>88.67205100000001</v>
      </c>
      <c r="I368">
        <v>5.7684240000000004</v>
      </c>
    </row>
    <row r="369" spans="1:9" x14ac:dyDescent="0.25">
      <c r="A369">
        <v>368</v>
      </c>
      <c r="F369">
        <v>87.374312000000003</v>
      </c>
      <c r="G369">
        <v>10.120749</v>
      </c>
      <c r="H369">
        <v>88.650366000000005</v>
      </c>
      <c r="I369">
        <v>5.7508229999999996</v>
      </c>
    </row>
    <row r="370" spans="1:9" x14ac:dyDescent="0.25">
      <c r="A370">
        <v>369</v>
      </c>
      <c r="F370">
        <v>87.365485000000007</v>
      </c>
      <c r="G370">
        <v>10.153502</v>
      </c>
      <c r="H370">
        <v>88.623276000000004</v>
      </c>
      <c r="I370">
        <v>5.7617409999999998</v>
      </c>
    </row>
    <row r="371" spans="1:9" x14ac:dyDescent="0.25">
      <c r="A371">
        <v>370</v>
      </c>
      <c r="F371">
        <v>87.34844600000001</v>
      </c>
      <c r="G371">
        <v>10.114932</v>
      </c>
      <c r="H371">
        <v>88.613838000000001</v>
      </c>
      <c r="I371">
        <v>5.7632199999999996</v>
      </c>
    </row>
    <row r="372" spans="1:9" x14ac:dyDescent="0.25">
      <c r="A372">
        <v>371</v>
      </c>
      <c r="F372">
        <v>87.327425000000005</v>
      </c>
      <c r="G372">
        <v>10.103605999999999</v>
      </c>
      <c r="H372">
        <v>88.594605000000001</v>
      </c>
      <c r="I372">
        <v>5.7546489999999997</v>
      </c>
    </row>
    <row r="373" spans="1:9" x14ac:dyDescent="0.25">
      <c r="A373">
        <v>372</v>
      </c>
      <c r="F373">
        <v>87.323599000000002</v>
      </c>
      <c r="G373">
        <v>10.079371999999999</v>
      </c>
      <c r="H373">
        <v>88.651797000000002</v>
      </c>
      <c r="I373">
        <v>5.7221510000000002</v>
      </c>
    </row>
    <row r="374" spans="1:9" x14ac:dyDescent="0.25">
      <c r="A374">
        <v>373</v>
      </c>
      <c r="F374">
        <v>87.312222000000006</v>
      </c>
      <c r="G374">
        <v>10.126308999999999</v>
      </c>
      <c r="H374">
        <v>88.693936000000008</v>
      </c>
      <c r="I374">
        <v>5.695621</v>
      </c>
    </row>
    <row r="375" spans="1:9" x14ac:dyDescent="0.25">
      <c r="A375">
        <v>374</v>
      </c>
      <c r="F375">
        <v>87.404463000000007</v>
      </c>
      <c r="G375">
        <v>10.1158</v>
      </c>
      <c r="H375">
        <v>88.681948000000006</v>
      </c>
      <c r="I375">
        <v>5.7088869999999998</v>
      </c>
    </row>
    <row r="376" spans="1:9" x14ac:dyDescent="0.25">
      <c r="A376">
        <v>375</v>
      </c>
      <c r="H376">
        <v>88.67205100000001</v>
      </c>
      <c r="I376">
        <v>5.7684240000000004</v>
      </c>
    </row>
    <row r="377" spans="1:9" x14ac:dyDescent="0.25">
      <c r="A377">
        <v>376</v>
      </c>
      <c r="H377">
        <v>88.67205100000001</v>
      </c>
      <c r="I377">
        <v>5.7684240000000004</v>
      </c>
    </row>
    <row r="378" spans="1:9" x14ac:dyDescent="0.25">
      <c r="A378">
        <v>377</v>
      </c>
    </row>
    <row r="379" spans="1:9" x14ac:dyDescent="0.25">
      <c r="A379">
        <v>378</v>
      </c>
      <c r="B379">
        <v>109.47412700000001</v>
      </c>
      <c r="C379">
        <v>7.3115069999999998</v>
      </c>
    </row>
    <row r="380" spans="1:9" x14ac:dyDescent="0.25">
      <c r="A380">
        <v>379</v>
      </c>
      <c r="B380">
        <v>109.45183400000001</v>
      </c>
      <c r="C380">
        <v>7.2927330000000001</v>
      </c>
    </row>
    <row r="381" spans="1:9" x14ac:dyDescent="0.25">
      <c r="A381">
        <v>380</v>
      </c>
      <c r="B381">
        <v>109.44923200000001</v>
      </c>
      <c r="C381">
        <v>7.2827320000000002</v>
      </c>
    </row>
    <row r="382" spans="1:9" x14ac:dyDescent="0.25">
      <c r="A382">
        <v>381</v>
      </c>
      <c r="B382">
        <v>109.45673200000002</v>
      </c>
      <c r="C382">
        <v>7.2848240000000004</v>
      </c>
    </row>
    <row r="383" spans="1:9" x14ac:dyDescent="0.25">
      <c r="A383">
        <v>382</v>
      </c>
      <c r="B383">
        <v>109.44637500000002</v>
      </c>
      <c r="C383">
        <v>7.2780389999999997</v>
      </c>
      <c r="D383">
        <v>113.609679</v>
      </c>
      <c r="E383">
        <v>5.4377269999999998</v>
      </c>
    </row>
    <row r="384" spans="1:9" x14ac:dyDescent="0.25">
      <c r="A384">
        <v>383</v>
      </c>
      <c r="B384">
        <v>109.44183600000001</v>
      </c>
      <c r="C384">
        <v>7.2899779999999996</v>
      </c>
      <c r="D384">
        <v>113.637484</v>
      </c>
      <c r="E384">
        <v>5.461246</v>
      </c>
    </row>
    <row r="385" spans="1:9" x14ac:dyDescent="0.25">
      <c r="A385">
        <v>384</v>
      </c>
      <c r="B385">
        <v>109.42918200000001</v>
      </c>
      <c r="C385">
        <v>7.2947730000000002</v>
      </c>
      <c r="D385">
        <v>113.658095</v>
      </c>
      <c r="E385">
        <v>5.4218609999999998</v>
      </c>
    </row>
    <row r="386" spans="1:9" x14ac:dyDescent="0.25">
      <c r="A386">
        <v>385</v>
      </c>
      <c r="B386">
        <v>109.49443300000001</v>
      </c>
      <c r="C386">
        <v>7.3275269999999999</v>
      </c>
      <c r="D386">
        <v>113.63595000000001</v>
      </c>
      <c r="E386">
        <v>5.4404310000000002</v>
      </c>
    </row>
    <row r="387" spans="1:9" x14ac:dyDescent="0.25">
      <c r="A387">
        <v>386</v>
      </c>
      <c r="B387">
        <v>109.47412700000001</v>
      </c>
      <c r="C387">
        <v>7.3115069999999998</v>
      </c>
      <c r="D387">
        <v>113.627486</v>
      </c>
      <c r="E387">
        <v>5.4373189999999996</v>
      </c>
    </row>
    <row r="388" spans="1:9" x14ac:dyDescent="0.25">
      <c r="A388">
        <v>387</v>
      </c>
      <c r="D388">
        <v>113.641974</v>
      </c>
      <c r="E388">
        <v>5.450634</v>
      </c>
    </row>
    <row r="389" spans="1:9" x14ac:dyDescent="0.25">
      <c r="A389">
        <v>388</v>
      </c>
      <c r="D389">
        <v>113.59166900000001</v>
      </c>
      <c r="E389">
        <v>5.4168609999999999</v>
      </c>
    </row>
    <row r="390" spans="1:9" x14ac:dyDescent="0.25">
      <c r="A390">
        <v>389</v>
      </c>
      <c r="D390">
        <v>113.609679</v>
      </c>
      <c r="E390">
        <v>5.4377269999999998</v>
      </c>
      <c r="F390">
        <v>112.30821400000001</v>
      </c>
      <c r="G390">
        <v>8.9560130000000004</v>
      </c>
    </row>
    <row r="391" spans="1:9" x14ac:dyDescent="0.25">
      <c r="A391">
        <v>390</v>
      </c>
      <c r="F391">
        <v>112.286688</v>
      </c>
      <c r="G391">
        <v>8.9896340000000006</v>
      </c>
      <c r="H391">
        <v>112.84905500000001</v>
      </c>
      <c r="I391">
        <v>4.7739349999999998</v>
      </c>
    </row>
    <row r="392" spans="1:9" x14ac:dyDescent="0.25">
      <c r="A392">
        <v>391</v>
      </c>
      <c r="F392">
        <v>112.312758</v>
      </c>
      <c r="G392">
        <v>8.9933069999999997</v>
      </c>
      <c r="H392">
        <v>112.83384900000001</v>
      </c>
      <c r="I392">
        <v>4.7507219999999997</v>
      </c>
    </row>
    <row r="393" spans="1:9" x14ac:dyDescent="0.25">
      <c r="A393">
        <v>392</v>
      </c>
      <c r="F393">
        <v>112.361784</v>
      </c>
      <c r="G393">
        <v>9.0130510000000008</v>
      </c>
      <c r="H393">
        <v>112.86252400000001</v>
      </c>
      <c r="I393">
        <v>4.7545989999999998</v>
      </c>
    </row>
    <row r="394" spans="1:9" x14ac:dyDescent="0.25">
      <c r="A394">
        <v>393</v>
      </c>
      <c r="F394">
        <v>112.34683800000001</v>
      </c>
      <c r="G394">
        <v>9.0344789999999993</v>
      </c>
      <c r="H394">
        <v>112.83701500000001</v>
      </c>
      <c r="I394">
        <v>4.7805679999999997</v>
      </c>
    </row>
    <row r="395" spans="1:9" x14ac:dyDescent="0.25">
      <c r="A395">
        <v>394</v>
      </c>
      <c r="F395">
        <v>112.34398100000001</v>
      </c>
      <c r="G395">
        <v>9.0381520000000002</v>
      </c>
      <c r="H395">
        <v>112.84273000000002</v>
      </c>
      <c r="I395">
        <v>4.7738839999999998</v>
      </c>
    </row>
    <row r="396" spans="1:9" x14ac:dyDescent="0.25">
      <c r="A396">
        <v>395</v>
      </c>
      <c r="F396">
        <v>112.37091700000001</v>
      </c>
      <c r="G396">
        <v>8.9639209999999991</v>
      </c>
      <c r="H396">
        <v>112.83971600000001</v>
      </c>
      <c r="I396">
        <v>4.7700579999999997</v>
      </c>
    </row>
    <row r="397" spans="1:9" x14ac:dyDescent="0.25">
      <c r="A397">
        <v>396</v>
      </c>
      <c r="F397">
        <v>112.343367</v>
      </c>
      <c r="G397">
        <v>8.9293809999999993</v>
      </c>
      <c r="H397">
        <v>112.875326</v>
      </c>
      <c r="I397">
        <v>4.7652109999999999</v>
      </c>
    </row>
    <row r="398" spans="1:9" x14ac:dyDescent="0.25">
      <c r="A398">
        <v>397</v>
      </c>
      <c r="F398">
        <v>112.30821400000001</v>
      </c>
      <c r="G398">
        <v>8.9560130000000004</v>
      </c>
      <c r="H398">
        <v>112.84905500000001</v>
      </c>
      <c r="I398">
        <v>4.7739349999999998</v>
      </c>
    </row>
    <row r="399" spans="1:9" x14ac:dyDescent="0.25">
      <c r="A399">
        <v>398</v>
      </c>
      <c r="B399">
        <v>131.455332</v>
      </c>
      <c r="C399">
        <v>6.635726</v>
      </c>
    </row>
    <row r="400" spans="1:9" x14ac:dyDescent="0.25">
      <c r="A400">
        <v>399</v>
      </c>
      <c r="B400">
        <v>131.43839500000001</v>
      </c>
      <c r="C400">
        <v>6.6328690000000003</v>
      </c>
    </row>
    <row r="401" spans="1:9" x14ac:dyDescent="0.25">
      <c r="A401">
        <v>400</v>
      </c>
      <c r="B401">
        <v>131.47997100000001</v>
      </c>
      <c r="C401">
        <v>6.5855240000000004</v>
      </c>
    </row>
    <row r="402" spans="1:9" x14ac:dyDescent="0.25">
      <c r="A402">
        <v>401</v>
      </c>
      <c r="B402">
        <v>131.42727100000002</v>
      </c>
      <c r="C402">
        <v>6.6081250000000002</v>
      </c>
    </row>
    <row r="403" spans="1:9" x14ac:dyDescent="0.25">
      <c r="A403">
        <v>402</v>
      </c>
      <c r="B403">
        <v>131.47144900000001</v>
      </c>
      <c r="C403">
        <v>6.6313389999999997</v>
      </c>
    </row>
    <row r="404" spans="1:9" x14ac:dyDescent="0.25">
      <c r="A404">
        <v>403</v>
      </c>
      <c r="B404">
        <v>131.48492300000001</v>
      </c>
      <c r="C404">
        <v>6.6264409999999998</v>
      </c>
    </row>
    <row r="405" spans="1:9" x14ac:dyDescent="0.25">
      <c r="A405">
        <v>404</v>
      </c>
      <c r="B405">
        <v>131.43971900000003</v>
      </c>
      <c r="C405">
        <v>6.6265419999999997</v>
      </c>
    </row>
    <row r="406" spans="1:9" x14ac:dyDescent="0.25">
      <c r="A406">
        <v>405</v>
      </c>
      <c r="B406">
        <v>131.44859500000001</v>
      </c>
      <c r="C406">
        <v>6.6157269999999997</v>
      </c>
      <c r="D406">
        <v>135.72826600000002</v>
      </c>
      <c r="E406">
        <v>4.7680170000000004</v>
      </c>
    </row>
    <row r="407" spans="1:9" x14ac:dyDescent="0.25">
      <c r="A407">
        <v>406</v>
      </c>
      <c r="B407">
        <v>131.455332</v>
      </c>
      <c r="C407">
        <v>6.635726</v>
      </c>
      <c r="D407">
        <v>135.72826600000002</v>
      </c>
      <c r="E407">
        <v>4.7680170000000004</v>
      </c>
    </row>
    <row r="408" spans="1:9" x14ac:dyDescent="0.25">
      <c r="A408">
        <v>407</v>
      </c>
      <c r="B408">
        <v>131.455332</v>
      </c>
      <c r="C408">
        <v>6.635726</v>
      </c>
      <c r="D408">
        <v>135.72826600000002</v>
      </c>
      <c r="E408">
        <v>4.7680170000000004</v>
      </c>
    </row>
    <row r="409" spans="1:9" x14ac:dyDescent="0.25">
      <c r="A409">
        <v>408</v>
      </c>
      <c r="D409">
        <v>135.72826600000002</v>
      </c>
      <c r="E409">
        <v>4.7680170000000004</v>
      </c>
    </row>
    <row r="410" spans="1:9" x14ac:dyDescent="0.25">
      <c r="A410">
        <v>409</v>
      </c>
      <c r="D410">
        <v>135.72826600000002</v>
      </c>
      <c r="E410">
        <v>4.7680170000000004</v>
      </c>
    </row>
    <row r="411" spans="1:9" x14ac:dyDescent="0.25">
      <c r="A411">
        <v>410</v>
      </c>
      <c r="D411">
        <v>135.72826600000002</v>
      </c>
      <c r="E411">
        <v>4.7680170000000004</v>
      </c>
      <c r="F411">
        <v>132.93326400000001</v>
      </c>
      <c r="G411">
        <v>8.4141030000000008</v>
      </c>
    </row>
    <row r="412" spans="1:9" x14ac:dyDescent="0.25">
      <c r="A412">
        <v>411</v>
      </c>
      <c r="D412">
        <v>135.72826600000002</v>
      </c>
      <c r="E412">
        <v>4.7680170000000004</v>
      </c>
      <c r="F412">
        <v>132.89847</v>
      </c>
      <c r="G412">
        <v>8.4210410000000007</v>
      </c>
      <c r="H412">
        <v>134.07907299999999</v>
      </c>
      <c r="I412">
        <v>4.1497840000000004</v>
      </c>
    </row>
    <row r="413" spans="1:9" x14ac:dyDescent="0.25">
      <c r="A413">
        <v>412</v>
      </c>
      <c r="F413">
        <v>132.849695</v>
      </c>
      <c r="G413">
        <v>8.4432329999999993</v>
      </c>
      <c r="H413">
        <v>134.07907299999999</v>
      </c>
      <c r="I413">
        <v>4.1497840000000004</v>
      </c>
    </row>
    <row r="414" spans="1:9" x14ac:dyDescent="0.25">
      <c r="A414">
        <v>413</v>
      </c>
      <c r="F414">
        <v>132.83465000000001</v>
      </c>
      <c r="G414">
        <v>8.423235</v>
      </c>
      <c r="H414">
        <v>134.07907299999999</v>
      </c>
      <c r="I414">
        <v>4.1497840000000004</v>
      </c>
    </row>
    <row r="415" spans="1:9" x14ac:dyDescent="0.25">
      <c r="A415">
        <v>414</v>
      </c>
      <c r="F415">
        <v>132.85444100000001</v>
      </c>
      <c r="G415">
        <v>8.3926750000000006</v>
      </c>
      <c r="H415">
        <v>134.07907299999999</v>
      </c>
      <c r="I415">
        <v>4.1497840000000004</v>
      </c>
    </row>
    <row r="416" spans="1:9" x14ac:dyDescent="0.25">
      <c r="A416">
        <v>415</v>
      </c>
      <c r="F416">
        <v>132.86551500000002</v>
      </c>
      <c r="G416">
        <v>8.4242039999999996</v>
      </c>
      <c r="H416">
        <v>134.07907299999999</v>
      </c>
      <c r="I416">
        <v>4.1497840000000004</v>
      </c>
    </row>
    <row r="417" spans="1:9" x14ac:dyDescent="0.25">
      <c r="A417">
        <v>416</v>
      </c>
      <c r="F417">
        <v>132.93326400000001</v>
      </c>
      <c r="G417">
        <v>8.4141030000000008</v>
      </c>
      <c r="H417">
        <v>134.07907299999999</v>
      </c>
      <c r="I417">
        <v>4.1497840000000004</v>
      </c>
    </row>
    <row r="418" spans="1:9" x14ac:dyDescent="0.25">
      <c r="A418">
        <v>417</v>
      </c>
      <c r="F418">
        <v>132.93326400000001</v>
      </c>
      <c r="G418">
        <v>8.4141030000000008</v>
      </c>
      <c r="H418">
        <v>134.07907299999999</v>
      </c>
      <c r="I418">
        <v>4.1497840000000004</v>
      </c>
    </row>
    <row r="419" spans="1:9" x14ac:dyDescent="0.25">
      <c r="A419">
        <v>418</v>
      </c>
      <c r="H419">
        <v>134.07907299999999</v>
      </c>
      <c r="I419">
        <v>4.1497840000000004</v>
      </c>
    </row>
    <row r="420" spans="1:9" x14ac:dyDescent="0.25">
      <c r="A420">
        <v>419</v>
      </c>
      <c r="H420">
        <v>134.07907299999999</v>
      </c>
      <c r="I420">
        <v>4.1497840000000004</v>
      </c>
    </row>
    <row r="421" spans="1:9" x14ac:dyDescent="0.25">
      <c r="A421">
        <v>420</v>
      </c>
    </row>
    <row r="422" spans="1:9" x14ac:dyDescent="0.25">
      <c r="A422">
        <v>421</v>
      </c>
    </row>
    <row r="423" spans="1:9" x14ac:dyDescent="0.25">
      <c r="A423">
        <v>422</v>
      </c>
      <c r="B423">
        <v>161.89113800000001</v>
      </c>
      <c r="C423">
        <v>7.5952060000000001</v>
      </c>
    </row>
    <row r="424" spans="1:9" x14ac:dyDescent="0.25">
      <c r="A424">
        <v>423</v>
      </c>
      <c r="B424">
        <v>161.87938600000001</v>
      </c>
      <c r="C424">
        <v>7.5404119999999999</v>
      </c>
    </row>
    <row r="425" spans="1:9" x14ac:dyDescent="0.25">
      <c r="A425">
        <v>424</v>
      </c>
      <c r="B425">
        <v>161.87624099999999</v>
      </c>
      <c r="C425">
        <v>7.5646909999999998</v>
      </c>
    </row>
    <row r="426" spans="1:9" x14ac:dyDescent="0.25">
      <c r="A426">
        <v>425</v>
      </c>
      <c r="B426">
        <v>161.90016</v>
      </c>
      <c r="C426">
        <v>7.5198970000000003</v>
      </c>
      <c r="D426">
        <v>165.081446</v>
      </c>
      <c r="E426">
        <v>5.6912890000000003</v>
      </c>
    </row>
    <row r="427" spans="1:9" x14ac:dyDescent="0.25">
      <c r="A427">
        <v>426</v>
      </c>
      <c r="B427">
        <v>161.919025</v>
      </c>
      <c r="C427">
        <v>7.5556700000000001</v>
      </c>
      <c r="D427">
        <v>165.00309799999999</v>
      </c>
      <c r="E427">
        <v>5.651186</v>
      </c>
    </row>
    <row r="428" spans="1:9" x14ac:dyDescent="0.25">
      <c r="A428">
        <v>427</v>
      </c>
      <c r="B428">
        <v>161.88747899999998</v>
      </c>
      <c r="C428">
        <v>7.5319079999999996</v>
      </c>
      <c r="D428">
        <v>164.93206700000002</v>
      </c>
      <c r="E428">
        <v>5.6525780000000001</v>
      </c>
    </row>
    <row r="429" spans="1:9" x14ac:dyDescent="0.25">
      <c r="A429">
        <v>428</v>
      </c>
      <c r="B429">
        <v>161.942995</v>
      </c>
      <c r="C429">
        <v>7.582732</v>
      </c>
      <c r="D429">
        <v>164.99644699999999</v>
      </c>
      <c r="E429">
        <v>5.6795879999999999</v>
      </c>
    </row>
    <row r="430" spans="1:9" x14ac:dyDescent="0.25">
      <c r="A430">
        <v>429</v>
      </c>
      <c r="B430">
        <v>161.885211</v>
      </c>
      <c r="C430">
        <v>7.5660819999999998</v>
      </c>
      <c r="D430">
        <v>165.08830499999999</v>
      </c>
      <c r="E430">
        <v>5.6520099999999998</v>
      </c>
    </row>
    <row r="431" spans="1:9" x14ac:dyDescent="0.25">
      <c r="A431">
        <v>430</v>
      </c>
      <c r="B431">
        <v>161.89113800000001</v>
      </c>
      <c r="C431">
        <v>7.5952060000000001</v>
      </c>
      <c r="D431">
        <v>165.043509</v>
      </c>
      <c r="E431">
        <v>5.6746910000000002</v>
      </c>
    </row>
    <row r="432" spans="1:9" x14ac:dyDescent="0.25">
      <c r="A432">
        <v>431</v>
      </c>
      <c r="D432">
        <v>165.12253100000001</v>
      </c>
      <c r="E432">
        <v>5.6823709999999998</v>
      </c>
    </row>
    <row r="433" spans="1:9" x14ac:dyDescent="0.25">
      <c r="A433">
        <v>432</v>
      </c>
      <c r="D433">
        <v>165.17026200000001</v>
      </c>
      <c r="E433">
        <v>5.7681449999999996</v>
      </c>
    </row>
    <row r="434" spans="1:9" x14ac:dyDescent="0.25">
      <c r="A434">
        <v>433</v>
      </c>
      <c r="D434">
        <v>165.081446</v>
      </c>
      <c r="E434">
        <v>5.6912890000000003</v>
      </c>
    </row>
    <row r="435" spans="1:9" x14ac:dyDescent="0.25">
      <c r="A435">
        <v>434</v>
      </c>
      <c r="D435">
        <v>165.081446</v>
      </c>
      <c r="E435">
        <v>5.6912890000000003</v>
      </c>
    </row>
    <row r="436" spans="1:9" x14ac:dyDescent="0.25">
      <c r="A436">
        <v>435</v>
      </c>
      <c r="F436">
        <v>164.66479900000002</v>
      </c>
      <c r="G436">
        <v>8.7524750000000004</v>
      </c>
      <c r="H436">
        <v>164.85825199999999</v>
      </c>
      <c r="I436">
        <v>4.5991239999999998</v>
      </c>
    </row>
    <row r="437" spans="1:9" x14ac:dyDescent="0.25">
      <c r="A437">
        <v>436</v>
      </c>
      <c r="F437">
        <v>164.64103599999999</v>
      </c>
      <c r="G437">
        <v>8.7530929999999998</v>
      </c>
      <c r="H437">
        <v>164.85825199999999</v>
      </c>
      <c r="I437">
        <v>4.5991239999999998</v>
      </c>
    </row>
    <row r="438" spans="1:9" x14ac:dyDescent="0.25">
      <c r="A438">
        <v>437</v>
      </c>
      <c r="F438">
        <v>164.62294300000002</v>
      </c>
      <c r="G438">
        <v>8.7571130000000004</v>
      </c>
      <c r="H438">
        <v>164.85825199999999</v>
      </c>
      <c r="I438">
        <v>4.5991239999999998</v>
      </c>
    </row>
    <row r="439" spans="1:9" x14ac:dyDescent="0.25">
      <c r="A439">
        <v>438</v>
      </c>
      <c r="F439">
        <v>164.59748000000002</v>
      </c>
      <c r="G439">
        <v>8.7649480000000004</v>
      </c>
      <c r="H439">
        <v>164.85825199999999</v>
      </c>
      <c r="I439">
        <v>4.5991239999999998</v>
      </c>
    </row>
    <row r="440" spans="1:9" x14ac:dyDescent="0.25">
      <c r="A440">
        <v>439</v>
      </c>
      <c r="F440">
        <v>164.55789099999998</v>
      </c>
      <c r="G440">
        <v>8.7621140000000004</v>
      </c>
      <c r="H440">
        <v>164.85825199999999</v>
      </c>
      <c r="I440">
        <v>4.5991239999999998</v>
      </c>
    </row>
    <row r="441" spans="1:9" x14ac:dyDescent="0.25">
      <c r="A441">
        <v>440</v>
      </c>
      <c r="F441">
        <v>164.46856200000002</v>
      </c>
      <c r="G441">
        <v>8.806908</v>
      </c>
      <c r="H441">
        <v>164.85825199999999</v>
      </c>
      <c r="I441">
        <v>4.5991239999999998</v>
      </c>
    </row>
    <row r="442" spans="1:9" x14ac:dyDescent="0.25">
      <c r="A442">
        <v>441</v>
      </c>
      <c r="F442">
        <v>164.396241</v>
      </c>
      <c r="G442">
        <v>8.7577839999999991</v>
      </c>
      <c r="H442">
        <v>164.85825199999999</v>
      </c>
      <c r="I442">
        <v>4.5991239999999998</v>
      </c>
    </row>
    <row r="443" spans="1:9" x14ac:dyDescent="0.25">
      <c r="A443">
        <v>442</v>
      </c>
      <c r="F443">
        <v>164.422684</v>
      </c>
      <c r="G443">
        <v>8.7771139999999992</v>
      </c>
      <c r="H443">
        <v>164.85825199999999</v>
      </c>
      <c r="I443">
        <v>4.5991239999999998</v>
      </c>
    </row>
    <row r="444" spans="1:9" x14ac:dyDescent="0.25">
      <c r="A444">
        <v>443</v>
      </c>
      <c r="F444">
        <v>164.66479900000002</v>
      </c>
      <c r="G444">
        <v>8.7524750000000004</v>
      </c>
      <c r="H444">
        <v>164.85825199999999</v>
      </c>
      <c r="I444">
        <v>4.5991239999999998</v>
      </c>
    </row>
    <row r="445" spans="1:9" x14ac:dyDescent="0.25">
      <c r="A445">
        <v>444</v>
      </c>
      <c r="B445">
        <v>182.88809499999999</v>
      </c>
      <c r="C445">
        <v>7.1261340000000004</v>
      </c>
    </row>
    <row r="446" spans="1:9" x14ac:dyDescent="0.25">
      <c r="A446">
        <v>445</v>
      </c>
      <c r="B446">
        <v>182.88809499999999</v>
      </c>
      <c r="C446">
        <v>7.1261340000000004</v>
      </c>
    </row>
    <row r="447" spans="1:9" x14ac:dyDescent="0.25">
      <c r="A447">
        <v>446</v>
      </c>
      <c r="B447">
        <v>182.918868</v>
      </c>
      <c r="C447">
        <v>7.0953099999999996</v>
      </c>
    </row>
    <row r="448" spans="1:9" x14ac:dyDescent="0.25">
      <c r="A448">
        <v>447</v>
      </c>
      <c r="B448">
        <v>182.89809700000001</v>
      </c>
      <c r="C448">
        <v>7.1368039999999997</v>
      </c>
    </row>
    <row r="449" spans="1:9" x14ac:dyDescent="0.25">
      <c r="A449">
        <v>448</v>
      </c>
      <c r="B449">
        <v>182.904437</v>
      </c>
      <c r="C449">
        <v>7.0761339999999997</v>
      </c>
    </row>
    <row r="450" spans="1:9" x14ac:dyDescent="0.25">
      <c r="A450">
        <v>449</v>
      </c>
      <c r="B450">
        <v>182.8982</v>
      </c>
      <c r="C450">
        <v>7.0793809999999997</v>
      </c>
    </row>
    <row r="451" spans="1:9" x14ac:dyDescent="0.25">
      <c r="A451">
        <v>450</v>
      </c>
      <c r="B451">
        <v>182.88242600000001</v>
      </c>
      <c r="C451">
        <v>7.0847949999999997</v>
      </c>
    </row>
    <row r="452" spans="1:9" x14ac:dyDescent="0.25">
      <c r="A452">
        <v>451</v>
      </c>
      <c r="B452">
        <v>182.87366400000002</v>
      </c>
      <c r="C452">
        <v>7.0850520000000001</v>
      </c>
      <c r="D452">
        <v>188.43315000000001</v>
      </c>
      <c r="E452">
        <v>5.4488139999999996</v>
      </c>
    </row>
    <row r="453" spans="1:9" x14ac:dyDescent="0.25">
      <c r="A453">
        <v>452</v>
      </c>
      <c r="B453">
        <v>182.87598300000002</v>
      </c>
      <c r="C453">
        <v>7.0702579999999999</v>
      </c>
      <c r="D453">
        <v>188.50722000000002</v>
      </c>
      <c r="E453">
        <v>5.3684539999999998</v>
      </c>
    </row>
    <row r="454" spans="1:9" x14ac:dyDescent="0.25">
      <c r="A454">
        <v>453</v>
      </c>
      <c r="B454">
        <v>182.87618900000001</v>
      </c>
      <c r="C454">
        <v>7.0519590000000001</v>
      </c>
      <c r="D454">
        <v>188.51835499999999</v>
      </c>
      <c r="E454">
        <v>5.3853090000000003</v>
      </c>
    </row>
    <row r="455" spans="1:9" x14ac:dyDescent="0.25">
      <c r="A455">
        <v>454</v>
      </c>
      <c r="B455">
        <v>182.88809499999999</v>
      </c>
      <c r="C455">
        <v>7.1261340000000004</v>
      </c>
      <c r="D455">
        <v>188.52871199999998</v>
      </c>
      <c r="E455">
        <v>5.4546390000000002</v>
      </c>
    </row>
    <row r="456" spans="1:9" x14ac:dyDescent="0.25">
      <c r="A456">
        <v>455</v>
      </c>
      <c r="D456">
        <v>188.54088100000001</v>
      </c>
      <c r="E456">
        <v>5.4734540000000003</v>
      </c>
    </row>
    <row r="457" spans="1:9" x14ac:dyDescent="0.25">
      <c r="A457">
        <v>456</v>
      </c>
      <c r="D457">
        <v>188.53030999999999</v>
      </c>
      <c r="E457">
        <v>5.470567</v>
      </c>
    </row>
    <row r="458" spans="1:9" x14ac:dyDescent="0.25">
      <c r="A458">
        <v>457</v>
      </c>
      <c r="D458">
        <v>188.511809</v>
      </c>
      <c r="E458">
        <v>5.4779900000000001</v>
      </c>
    </row>
    <row r="459" spans="1:9" x14ac:dyDescent="0.25">
      <c r="A459">
        <v>458</v>
      </c>
      <c r="D459">
        <v>188.51041700000002</v>
      </c>
      <c r="E459">
        <v>5.4897419999999997</v>
      </c>
    </row>
    <row r="460" spans="1:9" x14ac:dyDescent="0.25">
      <c r="A460">
        <v>459</v>
      </c>
      <c r="D460">
        <v>188.43315000000001</v>
      </c>
      <c r="E460">
        <v>5.4488139999999996</v>
      </c>
      <c r="F460">
        <v>186.31366199999999</v>
      </c>
      <c r="G460">
        <v>9.0085569999999997</v>
      </c>
    </row>
    <row r="461" spans="1:9" x14ac:dyDescent="0.25">
      <c r="A461">
        <v>460</v>
      </c>
      <c r="F461">
        <v>186.327944</v>
      </c>
      <c r="G461">
        <v>9.0376290000000008</v>
      </c>
      <c r="H461">
        <v>187.89397300000002</v>
      </c>
      <c r="I461">
        <v>4.6495879999999996</v>
      </c>
    </row>
    <row r="462" spans="1:9" x14ac:dyDescent="0.25">
      <c r="A462">
        <v>461</v>
      </c>
      <c r="F462">
        <v>186.30768499999999</v>
      </c>
      <c r="G462">
        <v>9.0754129999999993</v>
      </c>
      <c r="H462">
        <v>187.89397300000002</v>
      </c>
      <c r="I462">
        <v>4.6495879999999996</v>
      </c>
    </row>
    <row r="463" spans="1:9" x14ac:dyDescent="0.25">
      <c r="A463">
        <v>462</v>
      </c>
      <c r="F463">
        <v>186.33840800000002</v>
      </c>
      <c r="G463">
        <v>9.0788150000000005</v>
      </c>
      <c r="H463">
        <v>187.86304699999999</v>
      </c>
      <c r="I463">
        <v>4.5979380000000001</v>
      </c>
    </row>
    <row r="464" spans="1:9" x14ac:dyDescent="0.25">
      <c r="A464">
        <v>463</v>
      </c>
      <c r="F464">
        <v>186.30654799999999</v>
      </c>
      <c r="G464">
        <v>9.0907219999999995</v>
      </c>
      <c r="H464">
        <v>187.87397300000001</v>
      </c>
      <c r="I464">
        <v>4.6070099999999998</v>
      </c>
    </row>
    <row r="465" spans="1:9" x14ac:dyDescent="0.25">
      <c r="A465">
        <v>464</v>
      </c>
      <c r="F465">
        <v>186.32026200000001</v>
      </c>
      <c r="G465">
        <v>9.0951029999999999</v>
      </c>
      <c r="H465">
        <v>187.845519</v>
      </c>
      <c r="I465">
        <v>4.6126290000000001</v>
      </c>
    </row>
    <row r="466" spans="1:9" x14ac:dyDescent="0.25">
      <c r="A466">
        <v>465</v>
      </c>
      <c r="F466">
        <v>186.328768</v>
      </c>
      <c r="G466">
        <v>9.0796910000000004</v>
      </c>
      <c r="H466">
        <v>187.84850900000001</v>
      </c>
      <c r="I466">
        <v>4.6195880000000002</v>
      </c>
    </row>
    <row r="467" spans="1:9" x14ac:dyDescent="0.25">
      <c r="A467">
        <v>466</v>
      </c>
      <c r="B467">
        <v>203.73237499999999</v>
      </c>
      <c r="C467">
        <v>7.5481959999999999</v>
      </c>
      <c r="F467">
        <v>186.239024</v>
      </c>
      <c r="G467">
        <v>9.0124739999999992</v>
      </c>
      <c r="H467">
        <v>187.832427</v>
      </c>
      <c r="I467">
        <v>4.6122680000000003</v>
      </c>
    </row>
    <row r="468" spans="1:9" x14ac:dyDescent="0.25">
      <c r="A468">
        <v>467</v>
      </c>
      <c r="B468">
        <v>203.69196199999999</v>
      </c>
      <c r="C468">
        <v>7.5058769999999999</v>
      </c>
      <c r="F468">
        <v>186.31366199999999</v>
      </c>
      <c r="G468">
        <v>9.0085569999999997</v>
      </c>
      <c r="H468">
        <v>187.81886900000001</v>
      </c>
      <c r="I468">
        <v>4.6192270000000004</v>
      </c>
    </row>
    <row r="469" spans="1:9" x14ac:dyDescent="0.25">
      <c r="A469">
        <v>468</v>
      </c>
      <c r="B469">
        <v>203.72556600000001</v>
      </c>
      <c r="C469">
        <v>7.5236599999999996</v>
      </c>
      <c r="F469">
        <v>186.31366199999999</v>
      </c>
      <c r="G469">
        <v>9.0085569999999997</v>
      </c>
      <c r="H469">
        <v>187.81521100000001</v>
      </c>
      <c r="I469">
        <v>4.6606699999999996</v>
      </c>
    </row>
    <row r="470" spans="1:9" x14ac:dyDescent="0.25">
      <c r="A470">
        <v>469</v>
      </c>
      <c r="B470">
        <v>203.71118799999999</v>
      </c>
      <c r="C470">
        <v>7.518402</v>
      </c>
      <c r="H470">
        <v>187.89397300000002</v>
      </c>
      <c r="I470">
        <v>4.6495879999999996</v>
      </c>
    </row>
    <row r="471" spans="1:9" x14ac:dyDescent="0.25">
      <c r="A471">
        <v>470</v>
      </c>
      <c r="B471">
        <v>203.742942</v>
      </c>
      <c r="C471">
        <v>7.5253610000000002</v>
      </c>
      <c r="H471">
        <v>187.89397300000002</v>
      </c>
      <c r="I471">
        <v>4.6495879999999996</v>
      </c>
    </row>
    <row r="472" spans="1:9" x14ac:dyDescent="0.25">
      <c r="A472">
        <v>471</v>
      </c>
      <c r="B472">
        <v>203.70108300000001</v>
      </c>
      <c r="C472">
        <v>7.5232989999999997</v>
      </c>
    </row>
    <row r="473" spans="1:9" x14ac:dyDescent="0.25">
      <c r="A473">
        <v>472</v>
      </c>
      <c r="B473">
        <v>203.686598</v>
      </c>
      <c r="C473">
        <v>7.5318050000000003</v>
      </c>
    </row>
    <row r="474" spans="1:9" x14ac:dyDescent="0.25">
      <c r="A474">
        <v>473</v>
      </c>
      <c r="B474">
        <v>203.69598300000001</v>
      </c>
      <c r="C474">
        <v>7.5234540000000001</v>
      </c>
    </row>
    <row r="475" spans="1:9" x14ac:dyDescent="0.25">
      <c r="A475">
        <v>474</v>
      </c>
      <c r="B475">
        <v>203.72608400000001</v>
      </c>
      <c r="C475">
        <v>7.5344850000000001</v>
      </c>
      <c r="D475">
        <v>208.7116</v>
      </c>
      <c r="E475">
        <v>6.113918</v>
      </c>
    </row>
    <row r="476" spans="1:9" x14ac:dyDescent="0.25">
      <c r="A476">
        <v>475</v>
      </c>
      <c r="B476">
        <v>203.72990300000001</v>
      </c>
      <c r="C476">
        <v>7.5425779999999998</v>
      </c>
      <c r="D476">
        <v>208.83443700000001</v>
      </c>
      <c r="E476">
        <v>6.0870620000000004</v>
      </c>
    </row>
    <row r="477" spans="1:9" x14ac:dyDescent="0.25">
      <c r="A477">
        <v>476</v>
      </c>
      <c r="B477">
        <v>203.736087</v>
      </c>
      <c r="C477">
        <v>7.5260309999999997</v>
      </c>
      <c r="D477">
        <v>208.73181</v>
      </c>
      <c r="E477">
        <v>6.067577</v>
      </c>
    </row>
    <row r="478" spans="1:9" x14ac:dyDescent="0.25">
      <c r="A478">
        <v>477</v>
      </c>
      <c r="B478">
        <v>203.720416</v>
      </c>
      <c r="C478">
        <v>7.6010309999999999</v>
      </c>
      <c r="D478">
        <v>208.73614000000001</v>
      </c>
      <c r="E478">
        <v>6.0786090000000002</v>
      </c>
    </row>
    <row r="479" spans="1:9" x14ac:dyDescent="0.25">
      <c r="A479">
        <v>478</v>
      </c>
      <c r="B479">
        <v>203.73237499999999</v>
      </c>
      <c r="C479">
        <v>7.5481959999999999</v>
      </c>
      <c r="D479">
        <v>208.71443400000001</v>
      </c>
      <c r="E479">
        <v>6.1023709999999998</v>
      </c>
    </row>
    <row r="480" spans="1:9" x14ac:dyDescent="0.25">
      <c r="A480">
        <v>479</v>
      </c>
      <c r="D480">
        <v>208.766291</v>
      </c>
      <c r="E480">
        <v>6.106134</v>
      </c>
    </row>
    <row r="481" spans="1:9" x14ac:dyDescent="0.25">
      <c r="A481">
        <v>480</v>
      </c>
      <c r="D481">
        <v>208.778559</v>
      </c>
      <c r="E481">
        <v>6.1402060000000001</v>
      </c>
    </row>
    <row r="482" spans="1:9" x14ac:dyDescent="0.25">
      <c r="A482">
        <v>481</v>
      </c>
      <c r="D482">
        <v>208.75654900000001</v>
      </c>
      <c r="E482">
        <v>6.1339180000000004</v>
      </c>
      <c r="F482">
        <v>204.86453900000001</v>
      </c>
      <c r="G482">
        <v>9.4282990000000009</v>
      </c>
    </row>
    <row r="483" spans="1:9" x14ac:dyDescent="0.25">
      <c r="A483">
        <v>482</v>
      </c>
      <c r="D483">
        <v>208.78830199999999</v>
      </c>
      <c r="E483">
        <v>6.1515459999999997</v>
      </c>
      <c r="F483">
        <v>204.88763299999999</v>
      </c>
      <c r="G483">
        <v>9.4244330000000005</v>
      </c>
    </row>
    <row r="484" spans="1:9" x14ac:dyDescent="0.25">
      <c r="A484">
        <v>483</v>
      </c>
      <c r="D484">
        <v>208.80309600000001</v>
      </c>
      <c r="E484">
        <v>6.1593809999999998</v>
      </c>
      <c r="F484">
        <v>204.88737399999999</v>
      </c>
      <c r="G484">
        <v>9.4625780000000006</v>
      </c>
    </row>
    <row r="485" spans="1:9" x14ac:dyDescent="0.25">
      <c r="A485">
        <v>484</v>
      </c>
      <c r="D485">
        <v>208.7116</v>
      </c>
      <c r="E485">
        <v>6.113918</v>
      </c>
      <c r="F485">
        <v>204.86768599999999</v>
      </c>
      <c r="G485">
        <v>9.4548970000000008</v>
      </c>
    </row>
    <row r="486" spans="1:9" x14ac:dyDescent="0.25">
      <c r="A486">
        <v>485</v>
      </c>
      <c r="D486">
        <v>208.7116</v>
      </c>
      <c r="E486">
        <v>6.113918</v>
      </c>
      <c r="F486">
        <v>204.87752800000001</v>
      </c>
      <c r="G486">
        <v>9.4665470000000003</v>
      </c>
    </row>
    <row r="487" spans="1:9" x14ac:dyDescent="0.25">
      <c r="A487">
        <v>486</v>
      </c>
      <c r="F487">
        <v>204.933818</v>
      </c>
      <c r="G487">
        <v>9.4706709999999994</v>
      </c>
      <c r="H487">
        <v>208.300467</v>
      </c>
      <c r="I487">
        <v>5.4539179999999998</v>
      </c>
    </row>
    <row r="488" spans="1:9" x14ac:dyDescent="0.25">
      <c r="A488">
        <v>487</v>
      </c>
      <c r="F488">
        <v>204.907996</v>
      </c>
      <c r="G488">
        <v>9.456804</v>
      </c>
      <c r="H488">
        <v>208.46711999999999</v>
      </c>
      <c r="I488">
        <v>5.4384540000000001</v>
      </c>
    </row>
    <row r="489" spans="1:9" x14ac:dyDescent="0.25">
      <c r="A489">
        <v>488</v>
      </c>
      <c r="F489">
        <v>204.93417600000001</v>
      </c>
      <c r="G489">
        <v>9.4645879999999991</v>
      </c>
      <c r="H489">
        <v>208.485209</v>
      </c>
      <c r="I489">
        <v>5.4444330000000001</v>
      </c>
    </row>
    <row r="490" spans="1:9" x14ac:dyDescent="0.25">
      <c r="A490">
        <v>489</v>
      </c>
      <c r="F490">
        <v>204.89969500000001</v>
      </c>
      <c r="G490">
        <v>9.4443819999999992</v>
      </c>
      <c r="H490">
        <v>208.48541499999999</v>
      </c>
      <c r="I490">
        <v>5.4340719999999996</v>
      </c>
    </row>
    <row r="491" spans="1:9" x14ac:dyDescent="0.25">
      <c r="A491">
        <v>490</v>
      </c>
      <c r="F491">
        <v>204.866805</v>
      </c>
      <c r="G491">
        <v>9.3650000000000002</v>
      </c>
      <c r="H491">
        <v>208.43175400000001</v>
      </c>
      <c r="I491">
        <v>5.4598969999999998</v>
      </c>
    </row>
    <row r="492" spans="1:9" x14ac:dyDescent="0.25">
      <c r="A492">
        <v>491</v>
      </c>
      <c r="B492">
        <v>221.36550800000001</v>
      </c>
      <c r="C492">
        <v>8.046519</v>
      </c>
      <c r="F492">
        <v>204.86453900000001</v>
      </c>
      <c r="G492">
        <v>9.4282990000000009</v>
      </c>
      <c r="H492">
        <v>208.35634099999999</v>
      </c>
      <c r="I492">
        <v>5.5014950000000002</v>
      </c>
    </row>
    <row r="493" spans="1:9" x14ac:dyDescent="0.25">
      <c r="A493">
        <v>492</v>
      </c>
      <c r="B493">
        <v>221.33045899999999</v>
      </c>
      <c r="C493">
        <v>8.0390200000000007</v>
      </c>
      <c r="H493">
        <v>208.411811</v>
      </c>
      <c r="I493">
        <v>5.4271649999999996</v>
      </c>
    </row>
    <row r="494" spans="1:9" x14ac:dyDescent="0.25">
      <c r="A494">
        <v>493</v>
      </c>
      <c r="B494">
        <v>221.29280700000001</v>
      </c>
      <c r="C494">
        <v>8.0192250000000005</v>
      </c>
      <c r="H494">
        <v>208.300467</v>
      </c>
      <c r="I494">
        <v>5.4539179999999998</v>
      </c>
    </row>
    <row r="495" spans="1:9" x14ac:dyDescent="0.25">
      <c r="A495">
        <v>494</v>
      </c>
      <c r="B495">
        <v>221.308266</v>
      </c>
      <c r="C495">
        <v>8.0191230000000004</v>
      </c>
      <c r="H495">
        <v>208.300467</v>
      </c>
      <c r="I495">
        <v>5.4539179999999998</v>
      </c>
    </row>
    <row r="496" spans="1:9" x14ac:dyDescent="0.25">
      <c r="A496">
        <v>495</v>
      </c>
      <c r="B496">
        <v>221.326581</v>
      </c>
      <c r="C496">
        <v>8.0375399999999999</v>
      </c>
      <c r="H496">
        <v>208.300467</v>
      </c>
      <c r="I496">
        <v>5.4539179999999998</v>
      </c>
    </row>
    <row r="497" spans="1:9" x14ac:dyDescent="0.25">
      <c r="A497">
        <v>496</v>
      </c>
      <c r="B497">
        <v>221.31137799999999</v>
      </c>
      <c r="C497">
        <v>8.0350909999999995</v>
      </c>
      <c r="H497">
        <v>208.300467</v>
      </c>
      <c r="I497">
        <v>5.4539179999999998</v>
      </c>
    </row>
    <row r="498" spans="1:9" x14ac:dyDescent="0.25">
      <c r="A498">
        <v>497</v>
      </c>
      <c r="B498">
        <v>221.30387899999999</v>
      </c>
      <c r="C498">
        <v>8.021827</v>
      </c>
      <c r="H498">
        <v>208.300467</v>
      </c>
      <c r="I498">
        <v>5.4539179999999998</v>
      </c>
    </row>
    <row r="499" spans="1:9" x14ac:dyDescent="0.25">
      <c r="A499">
        <v>498</v>
      </c>
      <c r="B499">
        <v>221.30331799999999</v>
      </c>
      <c r="C499">
        <v>8.0219299999999993</v>
      </c>
    </row>
    <row r="500" spans="1:9" x14ac:dyDescent="0.25">
      <c r="A500">
        <v>499</v>
      </c>
      <c r="B500">
        <v>221.30622500000001</v>
      </c>
      <c r="C500">
        <v>7.9985119999999998</v>
      </c>
    </row>
    <row r="501" spans="1:9" x14ac:dyDescent="0.25">
      <c r="A501">
        <v>500</v>
      </c>
      <c r="B501">
        <v>221.309541</v>
      </c>
      <c r="C501">
        <v>8.0115730000000003</v>
      </c>
    </row>
    <row r="502" spans="1:9" x14ac:dyDescent="0.25">
      <c r="A502">
        <v>501</v>
      </c>
      <c r="B502">
        <v>221.36550800000001</v>
      </c>
      <c r="C502">
        <v>8.046519</v>
      </c>
      <c r="D502">
        <v>227.921798</v>
      </c>
      <c r="E502">
        <v>6.174525</v>
      </c>
    </row>
    <row r="503" spans="1:9" x14ac:dyDescent="0.25">
      <c r="A503">
        <v>502</v>
      </c>
      <c r="B503">
        <v>221.36550800000001</v>
      </c>
      <c r="C503">
        <v>8.046519</v>
      </c>
      <c r="D503">
        <v>227.88414699999998</v>
      </c>
      <c r="E503">
        <v>6.1313129999999996</v>
      </c>
    </row>
    <row r="504" spans="1:9" x14ac:dyDescent="0.25">
      <c r="A504">
        <v>503</v>
      </c>
      <c r="B504">
        <v>221.36550800000001</v>
      </c>
      <c r="C504">
        <v>8.046519</v>
      </c>
      <c r="D504">
        <v>227.88394299999999</v>
      </c>
      <c r="E504">
        <v>6.1086619999999998</v>
      </c>
    </row>
    <row r="505" spans="1:9" x14ac:dyDescent="0.25">
      <c r="A505">
        <v>504</v>
      </c>
      <c r="D505">
        <v>227.855322</v>
      </c>
      <c r="E505">
        <v>6.1084069999999997</v>
      </c>
    </row>
    <row r="506" spans="1:9" x14ac:dyDescent="0.25">
      <c r="A506">
        <v>505</v>
      </c>
      <c r="D506">
        <v>227.88557700000001</v>
      </c>
      <c r="E506">
        <v>6.1195279999999999</v>
      </c>
    </row>
    <row r="507" spans="1:9" x14ac:dyDescent="0.25">
      <c r="A507">
        <v>506</v>
      </c>
      <c r="D507">
        <v>227.852925</v>
      </c>
      <c r="E507">
        <v>6.0941720000000004</v>
      </c>
    </row>
    <row r="508" spans="1:9" x14ac:dyDescent="0.25">
      <c r="A508">
        <v>507</v>
      </c>
      <c r="D508">
        <v>227.81491600000001</v>
      </c>
      <c r="E508">
        <v>6.1109059999999999</v>
      </c>
      <c r="F508">
        <v>223.33086399999999</v>
      </c>
      <c r="G508">
        <v>9.4661399999999993</v>
      </c>
    </row>
    <row r="509" spans="1:9" x14ac:dyDescent="0.25">
      <c r="A509">
        <v>508</v>
      </c>
      <c r="D509">
        <v>227.82603900000001</v>
      </c>
      <c r="E509">
        <v>6.1229969999999998</v>
      </c>
      <c r="F509">
        <v>223.30510100000001</v>
      </c>
      <c r="G509">
        <v>9.5113420000000009</v>
      </c>
    </row>
    <row r="510" spans="1:9" x14ac:dyDescent="0.25">
      <c r="A510">
        <v>509</v>
      </c>
      <c r="D510">
        <v>227.88547399999999</v>
      </c>
      <c r="E510">
        <v>6.1218750000000002</v>
      </c>
      <c r="F510">
        <v>223.27097000000001</v>
      </c>
      <c r="G510">
        <v>9.4700679999999995</v>
      </c>
    </row>
    <row r="511" spans="1:9" x14ac:dyDescent="0.25">
      <c r="A511">
        <v>510</v>
      </c>
      <c r="D511">
        <v>227.921798</v>
      </c>
      <c r="E511">
        <v>6.174525</v>
      </c>
      <c r="F511">
        <v>223.22653299999999</v>
      </c>
      <c r="G511">
        <v>9.4680269999999993</v>
      </c>
    </row>
    <row r="512" spans="1:9" x14ac:dyDescent="0.25">
      <c r="A512">
        <v>511</v>
      </c>
      <c r="D512">
        <v>227.921798</v>
      </c>
      <c r="E512">
        <v>6.174525</v>
      </c>
      <c r="F512">
        <v>223.194647</v>
      </c>
      <c r="G512">
        <v>9.416347</v>
      </c>
      <c r="H512">
        <v>227.02199899999999</v>
      </c>
      <c r="I512">
        <v>5.1569250000000002</v>
      </c>
    </row>
    <row r="513" spans="1:9" x14ac:dyDescent="0.25">
      <c r="A513">
        <v>512</v>
      </c>
      <c r="F513">
        <v>223.19628</v>
      </c>
      <c r="G513">
        <v>9.3943580000000004</v>
      </c>
      <c r="H513">
        <v>227.02587600000001</v>
      </c>
      <c r="I513">
        <v>5.1795260000000001</v>
      </c>
    </row>
    <row r="514" spans="1:9" x14ac:dyDescent="0.25">
      <c r="A514">
        <v>513</v>
      </c>
      <c r="F514">
        <v>223.18587299999999</v>
      </c>
      <c r="G514">
        <v>9.4445080000000008</v>
      </c>
      <c r="H514">
        <v>227.03715099999999</v>
      </c>
      <c r="I514">
        <v>5.1621800000000002</v>
      </c>
    </row>
    <row r="515" spans="1:9" x14ac:dyDescent="0.25">
      <c r="A515">
        <v>514</v>
      </c>
      <c r="F515">
        <v>223.173832</v>
      </c>
      <c r="G515">
        <v>9.4454259999999994</v>
      </c>
      <c r="H515">
        <v>227.01817199999999</v>
      </c>
      <c r="I515">
        <v>5.1590680000000004</v>
      </c>
    </row>
    <row r="516" spans="1:9" x14ac:dyDescent="0.25">
      <c r="A516">
        <v>515</v>
      </c>
      <c r="F516">
        <v>223.33086399999999</v>
      </c>
      <c r="G516">
        <v>9.4661399999999993</v>
      </c>
      <c r="H516">
        <v>226.99383699999998</v>
      </c>
      <c r="I516">
        <v>5.142487</v>
      </c>
    </row>
    <row r="517" spans="1:9" x14ac:dyDescent="0.25">
      <c r="A517">
        <v>516</v>
      </c>
      <c r="F517">
        <v>223.33086399999999</v>
      </c>
      <c r="G517">
        <v>9.4661399999999993</v>
      </c>
      <c r="H517">
        <v>227.00072499999999</v>
      </c>
      <c r="I517">
        <v>5.1558029999999997</v>
      </c>
    </row>
    <row r="518" spans="1:9" x14ac:dyDescent="0.25">
      <c r="A518">
        <v>517</v>
      </c>
      <c r="B518">
        <v>242.33023</v>
      </c>
      <c r="C518">
        <v>7.6888860000000001</v>
      </c>
      <c r="H518">
        <v>227.06684300000001</v>
      </c>
      <c r="I518">
        <v>5.1148860000000003</v>
      </c>
    </row>
    <row r="519" spans="1:9" x14ac:dyDescent="0.25">
      <c r="A519">
        <v>518</v>
      </c>
      <c r="B519">
        <v>242.295185</v>
      </c>
      <c r="C519">
        <v>7.667611</v>
      </c>
      <c r="H519">
        <v>227.067609</v>
      </c>
      <c r="I519">
        <v>5.075399</v>
      </c>
    </row>
    <row r="520" spans="1:9" x14ac:dyDescent="0.25">
      <c r="A520">
        <v>519</v>
      </c>
      <c r="B520">
        <v>242.323701</v>
      </c>
      <c r="C520">
        <v>7.6603149999999998</v>
      </c>
      <c r="H520">
        <v>227.02199899999999</v>
      </c>
      <c r="I520">
        <v>5.1569250000000002</v>
      </c>
    </row>
    <row r="521" spans="1:9" x14ac:dyDescent="0.25">
      <c r="A521">
        <v>520</v>
      </c>
      <c r="B521">
        <v>242.32003</v>
      </c>
      <c r="C521">
        <v>7.6659269999999999</v>
      </c>
      <c r="H521">
        <v>227.02199899999999</v>
      </c>
      <c r="I521">
        <v>5.1569250000000002</v>
      </c>
    </row>
    <row r="522" spans="1:9" x14ac:dyDescent="0.25">
      <c r="A522">
        <v>521</v>
      </c>
      <c r="B522">
        <v>242.32150799999999</v>
      </c>
      <c r="C522">
        <v>7.6776609999999996</v>
      </c>
      <c r="H522">
        <v>227.02199899999999</v>
      </c>
      <c r="I522">
        <v>5.1569250000000002</v>
      </c>
    </row>
    <row r="523" spans="1:9" x14ac:dyDescent="0.25">
      <c r="A523">
        <v>522</v>
      </c>
      <c r="B523">
        <v>242.31564299999999</v>
      </c>
      <c r="C523">
        <v>7.6717430000000002</v>
      </c>
    </row>
    <row r="524" spans="1:9" x14ac:dyDescent="0.25">
      <c r="A524">
        <v>523</v>
      </c>
      <c r="B524">
        <v>242.32727199999999</v>
      </c>
      <c r="C524">
        <v>7.6450610000000001</v>
      </c>
    </row>
    <row r="525" spans="1:9" x14ac:dyDescent="0.25">
      <c r="A525">
        <v>524</v>
      </c>
      <c r="B525">
        <v>242.32640599999999</v>
      </c>
      <c r="C525">
        <v>7.6700090000000003</v>
      </c>
    </row>
    <row r="526" spans="1:9" x14ac:dyDescent="0.25">
      <c r="A526">
        <v>525</v>
      </c>
      <c r="B526">
        <v>242.344516</v>
      </c>
      <c r="C526">
        <v>7.6497549999999999</v>
      </c>
    </row>
    <row r="527" spans="1:9" x14ac:dyDescent="0.25">
      <c r="A527">
        <v>526</v>
      </c>
      <c r="B527">
        <v>242.33023</v>
      </c>
      <c r="C527">
        <v>7.6888860000000001</v>
      </c>
      <c r="D527">
        <v>250.66403299999999</v>
      </c>
      <c r="E527">
        <v>5.9239769999999998</v>
      </c>
    </row>
    <row r="528" spans="1:9" x14ac:dyDescent="0.25">
      <c r="A528">
        <v>527</v>
      </c>
      <c r="B528">
        <v>242.33023</v>
      </c>
      <c r="C528">
        <v>7.6888860000000001</v>
      </c>
      <c r="D528">
        <v>250.67245199999999</v>
      </c>
      <c r="E528">
        <v>5.9298950000000001</v>
      </c>
    </row>
    <row r="529" spans="1:9" x14ac:dyDescent="0.25">
      <c r="A529">
        <v>528</v>
      </c>
      <c r="D529">
        <v>250.68239700000001</v>
      </c>
      <c r="E529">
        <v>5.9335680000000002</v>
      </c>
    </row>
    <row r="530" spans="1:9" x14ac:dyDescent="0.25">
      <c r="A530">
        <v>529</v>
      </c>
      <c r="D530">
        <v>250.647706</v>
      </c>
      <c r="E530">
        <v>5.929691</v>
      </c>
    </row>
    <row r="531" spans="1:9" x14ac:dyDescent="0.25">
      <c r="A531">
        <v>530</v>
      </c>
      <c r="D531">
        <v>250.661024</v>
      </c>
      <c r="E531">
        <v>5.9535159999999996</v>
      </c>
    </row>
    <row r="532" spans="1:9" x14ac:dyDescent="0.25">
      <c r="A532">
        <v>531</v>
      </c>
      <c r="D532">
        <v>250.651838</v>
      </c>
      <c r="E532">
        <v>5.9448939999999997</v>
      </c>
    </row>
    <row r="533" spans="1:9" x14ac:dyDescent="0.25">
      <c r="A533">
        <v>532</v>
      </c>
      <c r="D533">
        <v>250.65041099999999</v>
      </c>
      <c r="E533">
        <v>5.947139</v>
      </c>
    </row>
    <row r="534" spans="1:9" x14ac:dyDescent="0.25">
      <c r="A534">
        <v>533</v>
      </c>
      <c r="D534">
        <v>250.661584</v>
      </c>
      <c r="E534">
        <v>5.9553529999999997</v>
      </c>
      <c r="F534">
        <v>244.939638</v>
      </c>
      <c r="G534">
        <v>9.3175760000000007</v>
      </c>
    </row>
    <row r="535" spans="1:9" x14ac:dyDescent="0.25">
      <c r="A535">
        <v>534</v>
      </c>
      <c r="D535">
        <v>250.639646</v>
      </c>
      <c r="E535">
        <v>5.9573429999999998</v>
      </c>
      <c r="F535">
        <v>245.036214</v>
      </c>
      <c r="G535">
        <v>9.3935919999999999</v>
      </c>
    </row>
    <row r="536" spans="1:9" x14ac:dyDescent="0.25">
      <c r="A536">
        <v>535</v>
      </c>
      <c r="D536">
        <v>250.66403299999999</v>
      </c>
      <c r="E536">
        <v>5.9239769999999998</v>
      </c>
      <c r="F536">
        <v>245.01999000000001</v>
      </c>
      <c r="G536">
        <v>9.3972149999999992</v>
      </c>
    </row>
    <row r="537" spans="1:9" x14ac:dyDescent="0.25">
      <c r="A537">
        <v>536</v>
      </c>
      <c r="D537">
        <v>250.66403299999999</v>
      </c>
      <c r="E537">
        <v>5.9239769999999998</v>
      </c>
      <c r="F537">
        <v>245.011571</v>
      </c>
      <c r="G537">
        <v>9.4061419999999991</v>
      </c>
    </row>
    <row r="538" spans="1:9" x14ac:dyDescent="0.25">
      <c r="A538">
        <v>537</v>
      </c>
      <c r="F538">
        <v>244.934179</v>
      </c>
      <c r="G538">
        <v>9.3543090000000007</v>
      </c>
      <c r="H538">
        <v>250.49633499999999</v>
      </c>
      <c r="I538">
        <v>5.1115199999999996</v>
      </c>
    </row>
    <row r="539" spans="1:9" x14ac:dyDescent="0.25">
      <c r="A539">
        <v>538</v>
      </c>
      <c r="F539">
        <v>244.94989200000001</v>
      </c>
      <c r="G539">
        <v>9.3196680000000001</v>
      </c>
      <c r="H539">
        <v>250.46766400000001</v>
      </c>
      <c r="I539">
        <v>5.0835109999999997</v>
      </c>
    </row>
    <row r="540" spans="1:9" x14ac:dyDescent="0.25">
      <c r="A540">
        <v>539</v>
      </c>
      <c r="F540">
        <v>244.93009699999999</v>
      </c>
      <c r="G540">
        <v>9.2709960000000002</v>
      </c>
      <c r="H540">
        <v>250.47485900000001</v>
      </c>
      <c r="I540">
        <v>5.1172849999999999</v>
      </c>
    </row>
    <row r="541" spans="1:9" x14ac:dyDescent="0.25">
      <c r="A541">
        <v>540</v>
      </c>
      <c r="B541">
        <v>264.47520200000002</v>
      </c>
      <c r="C541">
        <v>7.4158379999999999</v>
      </c>
      <c r="F541">
        <v>244.95622</v>
      </c>
      <c r="G541">
        <v>9.2376810000000003</v>
      </c>
      <c r="H541">
        <v>250.53072499999999</v>
      </c>
      <c r="I541">
        <v>5.1162130000000001</v>
      </c>
    </row>
    <row r="542" spans="1:9" x14ac:dyDescent="0.25">
      <c r="A542">
        <v>541</v>
      </c>
      <c r="B542">
        <v>264.45963799999998</v>
      </c>
      <c r="C542">
        <v>7.4030839999999998</v>
      </c>
      <c r="F542">
        <v>244.973512</v>
      </c>
      <c r="G542">
        <v>9.2381410000000006</v>
      </c>
      <c r="H542">
        <v>250.53123199999999</v>
      </c>
      <c r="I542">
        <v>5.1113150000000003</v>
      </c>
    </row>
    <row r="543" spans="1:9" x14ac:dyDescent="0.25">
      <c r="A543">
        <v>542</v>
      </c>
      <c r="B543">
        <v>264.44974300000001</v>
      </c>
      <c r="C543">
        <v>7.380636</v>
      </c>
      <c r="F543">
        <v>244.939638</v>
      </c>
      <c r="G543">
        <v>9.3175760000000007</v>
      </c>
      <c r="H543">
        <v>250.544141</v>
      </c>
      <c r="I543">
        <v>5.0849900000000003</v>
      </c>
    </row>
    <row r="544" spans="1:9" x14ac:dyDescent="0.25">
      <c r="A544">
        <v>543</v>
      </c>
      <c r="B544">
        <v>264.457651</v>
      </c>
      <c r="C544">
        <v>7.373545</v>
      </c>
      <c r="H544">
        <v>250.56123099999999</v>
      </c>
      <c r="I544">
        <v>5.0707560000000003</v>
      </c>
    </row>
    <row r="545" spans="1:11" x14ac:dyDescent="0.25">
      <c r="A545">
        <v>544</v>
      </c>
      <c r="B545">
        <v>264.453416</v>
      </c>
      <c r="C545">
        <v>7.379054</v>
      </c>
      <c r="H545">
        <v>250.56470200000001</v>
      </c>
      <c r="I545">
        <v>5.0767769999999999</v>
      </c>
    </row>
    <row r="546" spans="1:11" x14ac:dyDescent="0.25">
      <c r="A546">
        <v>545</v>
      </c>
      <c r="B546">
        <v>264.47825799999998</v>
      </c>
      <c r="C546">
        <v>7.3617600000000003</v>
      </c>
      <c r="H546">
        <v>250.49633499999999</v>
      </c>
      <c r="I546">
        <v>5.1115199999999996</v>
      </c>
    </row>
    <row r="547" spans="1:11" x14ac:dyDescent="0.25">
      <c r="A547">
        <v>546</v>
      </c>
      <c r="B547">
        <v>264.47453400000001</v>
      </c>
      <c r="C547">
        <v>7.4364489999999996</v>
      </c>
      <c r="H547">
        <v>250.49633499999999</v>
      </c>
      <c r="I547">
        <v>5.1115199999999996</v>
      </c>
    </row>
    <row r="548" spans="1:11" x14ac:dyDescent="0.25">
      <c r="A548">
        <v>547</v>
      </c>
      <c r="B548">
        <v>264.464742</v>
      </c>
      <c r="C548">
        <v>7.4200220000000003</v>
      </c>
      <c r="H548">
        <v>250.49970400000001</v>
      </c>
      <c r="I548">
        <v>5.0803479999999999</v>
      </c>
    </row>
    <row r="549" spans="1:11" x14ac:dyDescent="0.25">
      <c r="A549">
        <v>548</v>
      </c>
      <c r="B549">
        <v>264.47520200000002</v>
      </c>
      <c r="C549">
        <v>7.4158379999999999</v>
      </c>
      <c r="H549">
        <v>250.50103100000001</v>
      </c>
      <c r="I549">
        <v>5.0641239999999996</v>
      </c>
    </row>
    <row r="550" spans="1:11" x14ac:dyDescent="0.25">
      <c r="A550">
        <v>549</v>
      </c>
      <c r="B550">
        <v>264.47520200000002</v>
      </c>
      <c r="C550">
        <v>7.4158379999999999</v>
      </c>
      <c r="H550">
        <v>250.56500800000001</v>
      </c>
      <c r="I550">
        <v>5.0714699999999997</v>
      </c>
    </row>
    <row r="551" spans="1:11" x14ac:dyDescent="0.25">
      <c r="A551">
        <v>550</v>
      </c>
      <c r="B551">
        <v>264.44270499999999</v>
      </c>
      <c r="C551">
        <v>7.4116030000000004</v>
      </c>
      <c r="H551">
        <v>250.49633499999999</v>
      </c>
      <c r="I551">
        <v>5.1115199999999996</v>
      </c>
    </row>
    <row r="552" spans="1:11" x14ac:dyDescent="0.25">
      <c r="A552">
        <v>551</v>
      </c>
      <c r="B552">
        <v>264.45816200000002</v>
      </c>
      <c r="C552">
        <v>7.4089510000000001</v>
      </c>
    </row>
    <row r="553" spans="1:11" x14ac:dyDescent="0.25">
      <c r="A553">
        <v>552</v>
      </c>
      <c r="B553">
        <v>264.46290699999997</v>
      </c>
      <c r="C553">
        <v>7.4065019999999997</v>
      </c>
      <c r="D553">
        <v>271.56406500000003</v>
      </c>
      <c r="E553">
        <v>5.8555120000000001</v>
      </c>
    </row>
    <row r="554" spans="1:11" x14ac:dyDescent="0.25">
      <c r="A554">
        <v>553</v>
      </c>
      <c r="B554">
        <v>264.480096</v>
      </c>
      <c r="C554">
        <v>7.4135429999999998</v>
      </c>
      <c r="D554">
        <v>271.56406500000003</v>
      </c>
      <c r="E554">
        <v>5.8555120000000001</v>
      </c>
    </row>
    <row r="555" spans="1:11" x14ac:dyDescent="0.25">
      <c r="A555">
        <v>554</v>
      </c>
      <c r="B555">
        <v>264.50182899999999</v>
      </c>
      <c r="C555">
        <v>7.44048</v>
      </c>
      <c r="D555">
        <v>271.56406500000003</v>
      </c>
      <c r="E555">
        <v>5.8555120000000001</v>
      </c>
    </row>
    <row r="556" spans="1:11" x14ac:dyDescent="0.25">
      <c r="A556">
        <v>555</v>
      </c>
      <c r="B556">
        <v>264.47520200000002</v>
      </c>
      <c r="C556">
        <v>7.4158379999999999</v>
      </c>
      <c r="D556">
        <v>271.56406500000003</v>
      </c>
      <c r="E556">
        <v>5.8555120000000001</v>
      </c>
    </row>
    <row r="557" spans="1:11" x14ac:dyDescent="0.25">
      <c r="A557">
        <v>556</v>
      </c>
      <c r="D557">
        <v>271.56406500000003</v>
      </c>
      <c r="E557">
        <v>5.8555120000000001</v>
      </c>
    </row>
    <row r="558" spans="1:11" x14ac:dyDescent="0.25">
      <c r="A558">
        <v>557</v>
      </c>
      <c r="D558">
        <v>271.56406500000003</v>
      </c>
      <c r="E558">
        <v>5.8555120000000001</v>
      </c>
      <c r="F558">
        <v>264.25847399999998</v>
      </c>
      <c r="G558">
        <v>9.3898679999999999</v>
      </c>
      <c r="J558">
        <v>235.91219899999999</v>
      </c>
      <c r="K558">
        <v>13.401751000000001</v>
      </c>
    </row>
    <row r="559" spans="1:11" x14ac:dyDescent="0.25">
      <c r="A559">
        <v>558</v>
      </c>
    </row>
    <row r="560" spans="1:1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1" x14ac:dyDescent="0.25">
      <c r="A577">
        <v>576</v>
      </c>
    </row>
    <row r="578" spans="1:11" x14ac:dyDescent="0.25">
      <c r="A578">
        <v>577</v>
      </c>
    </row>
    <row r="579" spans="1:11" x14ac:dyDescent="0.25">
      <c r="A579">
        <v>578</v>
      </c>
    </row>
    <row r="580" spans="1:11" x14ac:dyDescent="0.25">
      <c r="A580">
        <v>579</v>
      </c>
    </row>
    <row r="581" spans="1:11" x14ac:dyDescent="0.25">
      <c r="A581">
        <v>580</v>
      </c>
    </row>
    <row r="582" spans="1:11" x14ac:dyDescent="0.25">
      <c r="A582">
        <v>581</v>
      </c>
    </row>
    <row r="583" spans="1:11" x14ac:dyDescent="0.25">
      <c r="A583">
        <v>582</v>
      </c>
    </row>
    <row r="584" spans="1:11" x14ac:dyDescent="0.25">
      <c r="A584">
        <v>583</v>
      </c>
    </row>
    <row r="585" spans="1:11" x14ac:dyDescent="0.25">
      <c r="A585">
        <v>584</v>
      </c>
    </row>
    <row r="586" spans="1:11" x14ac:dyDescent="0.25">
      <c r="A586">
        <v>585</v>
      </c>
    </row>
    <row r="587" spans="1:11" x14ac:dyDescent="0.25">
      <c r="A587">
        <v>586</v>
      </c>
    </row>
    <row r="588" spans="1:11" x14ac:dyDescent="0.25">
      <c r="A588">
        <v>587</v>
      </c>
    </row>
    <row r="589" spans="1:11" x14ac:dyDescent="0.25">
      <c r="A589">
        <v>588</v>
      </c>
    </row>
    <row r="590" spans="1:11" x14ac:dyDescent="0.25">
      <c r="A590">
        <v>589</v>
      </c>
    </row>
    <row r="591" spans="1:11" x14ac:dyDescent="0.25">
      <c r="A591">
        <v>590</v>
      </c>
      <c r="J591">
        <v>236.219427</v>
      </c>
      <c r="K591">
        <v>13.132937999999999</v>
      </c>
    </row>
    <row r="592" spans="1:11" x14ac:dyDescent="0.25">
      <c r="A592">
        <v>591</v>
      </c>
      <c r="B592">
        <v>246.25798600000002</v>
      </c>
      <c r="C592">
        <v>4.1875879999999999</v>
      </c>
    </row>
    <row r="593" spans="1:9" x14ac:dyDescent="0.25">
      <c r="A593">
        <v>592</v>
      </c>
      <c r="B593">
        <v>246.241456</v>
      </c>
      <c r="C593">
        <v>4.136927</v>
      </c>
    </row>
    <row r="594" spans="1:9" x14ac:dyDescent="0.25">
      <c r="A594">
        <v>593</v>
      </c>
      <c r="B594">
        <v>246.24023199999999</v>
      </c>
      <c r="C594">
        <v>4.1184589999999996</v>
      </c>
    </row>
    <row r="595" spans="1:9" x14ac:dyDescent="0.25">
      <c r="A595">
        <v>594</v>
      </c>
      <c r="B595">
        <v>246.219572</v>
      </c>
      <c r="C595">
        <v>4.1186119999999997</v>
      </c>
    </row>
    <row r="596" spans="1:9" x14ac:dyDescent="0.25">
      <c r="A596">
        <v>595</v>
      </c>
      <c r="B596">
        <v>246.21518499999999</v>
      </c>
      <c r="C596">
        <v>4.1064189999999998</v>
      </c>
      <c r="H596">
        <v>256.49561499999999</v>
      </c>
      <c r="I596">
        <v>5.9513740000000004</v>
      </c>
    </row>
    <row r="597" spans="1:9" x14ac:dyDescent="0.25">
      <c r="A597">
        <v>596</v>
      </c>
      <c r="B597">
        <v>246.23048900000001</v>
      </c>
      <c r="C597">
        <v>4.1812110000000002</v>
      </c>
      <c r="H597">
        <v>256.47735399999999</v>
      </c>
      <c r="I597">
        <v>5.9600470000000003</v>
      </c>
    </row>
    <row r="598" spans="1:9" x14ac:dyDescent="0.25">
      <c r="A598">
        <v>597</v>
      </c>
      <c r="B598">
        <v>246.201967</v>
      </c>
      <c r="C598">
        <v>4.1837109999999997</v>
      </c>
      <c r="H598">
        <v>256.50046299999997</v>
      </c>
      <c r="I598">
        <v>5.9616280000000001</v>
      </c>
    </row>
    <row r="599" spans="1:9" x14ac:dyDescent="0.25">
      <c r="A599">
        <v>598</v>
      </c>
      <c r="B599">
        <v>246.20049</v>
      </c>
      <c r="C599">
        <v>4.1856489999999997</v>
      </c>
      <c r="H599">
        <v>256.52999999999997</v>
      </c>
      <c r="I599">
        <v>5.9696889999999998</v>
      </c>
    </row>
    <row r="600" spans="1:9" x14ac:dyDescent="0.25">
      <c r="A600">
        <v>599</v>
      </c>
      <c r="B600">
        <v>246.204317</v>
      </c>
      <c r="C600">
        <v>4.1822819999999998</v>
      </c>
      <c r="H600">
        <v>256.54765500000002</v>
      </c>
      <c r="I600">
        <v>5.9711169999999996</v>
      </c>
    </row>
    <row r="601" spans="1:9" x14ac:dyDescent="0.25">
      <c r="A601">
        <v>600</v>
      </c>
      <c r="B601">
        <v>246.159063</v>
      </c>
      <c r="C601">
        <v>4.1904450000000004</v>
      </c>
      <c r="H601">
        <v>256.57464399999998</v>
      </c>
      <c r="I601">
        <v>5.9899430000000002</v>
      </c>
    </row>
    <row r="602" spans="1:9" x14ac:dyDescent="0.25">
      <c r="A602">
        <v>601</v>
      </c>
      <c r="B602">
        <v>246.160135</v>
      </c>
      <c r="C602">
        <v>4.2110050000000001</v>
      </c>
      <c r="H602">
        <v>256.590509</v>
      </c>
      <c r="I602">
        <v>5.9724440000000003</v>
      </c>
    </row>
    <row r="603" spans="1:9" x14ac:dyDescent="0.25">
      <c r="A603">
        <v>602</v>
      </c>
      <c r="B603">
        <v>246.17947100000001</v>
      </c>
      <c r="C603">
        <v>4.187843</v>
      </c>
      <c r="H603">
        <v>256.57867199999998</v>
      </c>
      <c r="I603">
        <v>5.982494</v>
      </c>
    </row>
    <row r="604" spans="1:9" x14ac:dyDescent="0.25">
      <c r="A604">
        <v>603</v>
      </c>
      <c r="B604">
        <v>246.14472699999999</v>
      </c>
      <c r="C604">
        <v>4.2089639999999999</v>
      </c>
      <c r="H604">
        <v>256.54494999999997</v>
      </c>
      <c r="I604">
        <v>6.0135139999999998</v>
      </c>
    </row>
    <row r="605" spans="1:9" x14ac:dyDescent="0.25">
      <c r="A605">
        <v>604</v>
      </c>
      <c r="B605">
        <v>246.161306</v>
      </c>
      <c r="C605">
        <v>4.1772819999999999</v>
      </c>
      <c r="H605">
        <v>256.49561499999999</v>
      </c>
      <c r="I605">
        <v>5.9513740000000004</v>
      </c>
    </row>
    <row r="606" spans="1:9" x14ac:dyDescent="0.25">
      <c r="A606">
        <v>605</v>
      </c>
      <c r="B606">
        <v>246.25798600000002</v>
      </c>
      <c r="C606">
        <v>4.1875879999999999</v>
      </c>
      <c r="H606">
        <v>256.49561499999999</v>
      </c>
      <c r="I606">
        <v>5.9513740000000004</v>
      </c>
    </row>
    <row r="607" spans="1:9" x14ac:dyDescent="0.25">
      <c r="A607">
        <v>606</v>
      </c>
      <c r="B607">
        <v>246.25798600000002</v>
      </c>
      <c r="C607">
        <v>4.1875879999999999</v>
      </c>
      <c r="F607">
        <v>248.54077699999999</v>
      </c>
      <c r="G607">
        <v>2.947346</v>
      </c>
      <c r="H607">
        <v>256.49561499999999</v>
      </c>
      <c r="I607">
        <v>5.9513740000000004</v>
      </c>
    </row>
    <row r="608" spans="1:9" x14ac:dyDescent="0.25">
      <c r="A608">
        <v>607</v>
      </c>
      <c r="F608">
        <v>248.51393999999999</v>
      </c>
      <c r="G608">
        <v>2.9736210000000001</v>
      </c>
      <c r="H608">
        <v>256.49561499999999</v>
      </c>
      <c r="I608">
        <v>5.9513740000000004</v>
      </c>
    </row>
    <row r="609" spans="1:9" x14ac:dyDescent="0.25">
      <c r="A609">
        <v>608</v>
      </c>
      <c r="F609">
        <v>248.56913900000001</v>
      </c>
      <c r="G609">
        <v>2.9711210000000001</v>
      </c>
      <c r="H609">
        <v>256.49561499999999</v>
      </c>
      <c r="I609">
        <v>5.9513740000000004</v>
      </c>
    </row>
    <row r="610" spans="1:9" x14ac:dyDescent="0.25">
      <c r="A610">
        <v>609</v>
      </c>
      <c r="D610">
        <v>234.91674</v>
      </c>
      <c r="E610">
        <v>5.7792909999999997</v>
      </c>
      <c r="F610">
        <v>248.56562199999999</v>
      </c>
      <c r="G610">
        <v>2.9742839999999999</v>
      </c>
    </row>
    <row r="611" spans="1:9" x14ac:dyDescent="0.25">
      <c r="A611">
        <v>610</v>
      </c>
      <c r="D611">
        <v>234.918781</v>
      </c>
      <c r="E611">
        <v>5.7773009999999996</v>
      </c>
      <c r="F611">
        <v>248.54271499999999</v>
      </c>
      <c r="G611">
        <v>2.957856</v>
      </c>
    </row>
    <row r="612" spans="1:9" x14ac:dyDescent="0.25">
      <c r="A612">
        <v>611</v>
      </c>
      <c r="D612">
        <v>234.97377900000001</v>
      </c>
      <c r="E612">
        <v>5.8311250000000001</v>
      </c>
      <c r="F612">
        <v>248.55613099999999</v>
      </c>
      <c r="G612">
        <v>2.945357</v>
      </c>
    </row>
    <row r="613" spans="1:9" x14ac:dyDescent="0.25">
      <c r="A613">
        <v>612</v>
      </c>
      <c r="D613">
        <v>234.971586</v>
      </c>
      <c r="E613">
        <v>5.8142379999999996</v>
      </c>
      <c r="F613">
        <v>248.560621</v>
      </c>
      <c r="G613">
        <v>2.955101</v>
      </c>
    </row>
    <row r="614" spans="1:9" x14ac:dyDescent="0.25">
      <c r="A614">
        <v>613</v>
      </c>
      <c r="D614">
        <v>234.935821</v>
      </c>
      <c r="E614">
        <v>5.793933</v>
      </c>
      <c r="F614">
        <v>248.543531</v>
      </c>
      <c r="G614">
        <v>3.0053540000000001</v>
      </c>
    </row>
    <row r="615" spans="1:9" x14ac:dyDescent="0.25">
      <c r="A615">
        <v>614</v>
      </c>
      <c r="D615">
        <v>234.93474900000001</v>
      </c>
      <c r="E615">
        <v>5.7837800000000001</v>
      </c>
      <c r="F615">
        <v>248.500574</v>
      </c>
      <c r="G615">
        <v>3.0487190000000002</v>
      </c>
    </row>
    <row r="616" spans="1:9" x14ac:dyDescent="0.25">
      <c r="A616">
        <v>615</v>
      </c>
      <c r="D616">
        <v>234.93321900000001</v>
      </c>
      <c r="E616">
        <v>5.7899529999999997</v>
      </c>
      <c r="F616">
        <v>248.51598100000001</v>
      </c>
      <c r="G616">
        <v>3.0689730000000002</v>
      </c>
    </row>
    <row r="617" spans="1:9" x14ac:dyDescent="0.25">
      <c r="A617">
        <v>616</v>
      </c>
      <c r="D617">
        <v>234.93934000000002</v>
      </c>
      <c r="E617">
        <v>5.7940860000000001</v>
      </c>
      <c r="F617">
        <v>248.54077699999999</v>
      </c>
      <c r="G617">
        <v>2.947346</v>
      </c>
    </row>
    <row r="618" spans="1:9" x14ac:dyDescent="0.25">
      <c r="A618">
        <v>617</v>
      </c>
      <c r="D618">
        <v>234.94786199999999</v>
      </c>
      <c r="E618">
        <v>5.8087280000000003</v>
      </c>
      <c r="F618">
        <v>248.54077699999999</v>
      </c>
      <c r="G618">
        <v>2.947346</v>
      </c>
    </row>
    <row r="619" spans="1:9" x14ac:dyDescent="0.25">
      <c r="A619">
        <v>618</v>
      </c>
      <c r="D619">
        <v>234.94296399999999</v>
      </c>
      <c r="E619">
        <v>5.8135240000000001</v>
      </c>
      <c r="F619">
        <v>248.54077699999999</v>
      </c>
      <c r="G619">
        <v>2.947346</v>
      </c>
    </row>
    <row r="620" spans="1:9" x14ac:dyDescent="0.25">
      <c r="A620">
        <v>619</v>
      </c>
      <c r="D620">
        <v>234.950616</v>
      </c>
      <c r="E620">
        <v>5.8074019999999997</v>
      </c>
      <c r="F620">
        <v>248.54077699999999</v>
      </c>
      <c r="G620">
        <v>2.947346</v>
      </c>
    </row>
    <row r="621" spans="1:9" x14ac:dyDescent="0.25">
      <c r="A621">
        <v>620</v>
      </c>
      <c r="D621">
        <v>234.952505</v>
      </c>
      <c r="E621">
        <v>5.8323489999999998</v>
      </c>
      <c r="F621">
        <v>248.54077699999999</v>
      </c>
      <c r="G621">
        <v>2.947346</v>
      </c>
    </row>
    <row r="622" spans="1:9" x14ac:dyDescent="0.25">
      <c r="A622">
        <v>621</v>
      </c>
      <c r="D622">
        <v>234.869855</v>
      </c>
      <c r="E622">
        <v>5.7627100000000002</v>
      </c>
    </row>
    <row r="623" spans="1:9" x14ac:dyDescent="0.25">
      <c r="A623">
        <v>622</v>
      </c>
      <c r="D623">
        <v>234.89898600000001</v>
      </c>
      <c r="E623">
        <v>5.7706689999999998</v>
      </c>
    </row>
    <row r="624" spans="1:9" x14ac:dyDescent="0.25">
      <c r="A624">
        <v>623</v>
      </c>
      <c r="B624">
        <v>225.84241700000001</v>
      </c>
      <c r="C624">
        <v>4.5413959999999998</v>
      </c>
      <c r="D624">
        <v>234.91674</v>
      </c>
      <c r="E624">
        <v>5.7792909999999997</v>
      </c>
    </row>
    <row r="625" spans="1:9" x14ac:dyDescent="0.25">
      <c r="A625">
        <v>624</v>
      </c>
      <c r="B625">
        <v>225.9117</v>
      </c>
      <c r="C625">
        <v>4.5511910000000002</v>
      </c>
    </row>
    <row r="626" spans="1:9" x14ac:dyDescent="0.25">
      <c r="A626">
        <v>625</v>
      </c>
      <c r="B626">
        <v>225.88741400000001</v>
      </c>
      <c r="C626">
        <v>4.552416</v>
      </c>
    </row>
    <row r="627" spans="1:9" x14ac:dyDescent="0.25">
      <c r="A627">
        <v>626</v>
      </c>
      <c r="B627">
        <v>225.86241699999999</v>
      </c>
      <c r="C627">
        <v>4.5047649999999999</v>
      </c>
      <c r="H627">
        <v>235.629358</v>
      </c>
      <c r="I627">
        <v>6.5613929999999998</v>
      </c>
    </row>
    <row r="628" spans="1:9" x14ac:dyDescent="0.25">
      <c r="A628">
        <v>627</v>
      </c>
      <c r="B628">
        <v>225.87261999999998</v>
      </c>
      <c r="C628">
        <v>4.4894090000000002</v>
      </c>
      <c r="H628">
        <v>235.63869199999999</v>
      </c>
      <c r="I628">
        <v>6.5735859999999997</v>
      </c>
    </row>
    <row r="629" spans="1:9" x14ac:dyDescent="0.25">
      <c r="A629">
        <v>628</v>
      </c>
      <c r="B629">
        <v>225.89369099999999</v>
      </c>
      <c r="C629">
        <v>4.5448649999999997</v>
      </c>
      <c r="H629">
        <v>235.662927</v>
      </c>
      <c r="I629">
        <v>6.568689</v>
      </c>
    </row>
    <row r="630" spans="1:9" x14ac:dyDescent="0.25">
      <c r="A630">
        <v>629</v>
      </c>
      <c r="B630">
        <v>225.898741</v>
      </c>
      <c r="C630">
        <v>4.6001690000000002</v>
      </c>
      <c r="H630">
        <v>235.688333</v>
      </c>
      <c r="I630">
        <v>6.5818510000000003</v>
      </c>
    </row>
    <row r="631" spans="1:9" x14ac:dyDescent="0.25">
      <c r="A631">
        <v>630</v>
      </c>
      <c r="B631">
        <v>225.913127</v>
      </c>
      <c r="C631">
        <v>4.5555789999999998</v>
      </c>
      <c r="H631">
        <v>235.69843399999999</v>
      </c>
      <c r="I631">
        <v>6.5579239999999999</v>
      </c>
    </row>
    <row r="632" spans="1:9" x14ac:dyDescent="0.25">
      <c r="A632">
        <v>631</v>
      </c>
      <c r="B632">
        <v>225.88221099999998</v>
      </c>
      <c r="C632">
        <v>4.5731289999999998</v>
      </c>
      <c r="H632">
        <v>235.735984</v>
      </c>
      <c r="I632">
        <v>6.5502200000000004</v>
      </c>
    </row>
    <row r="633" spans="1:9" x14ac:dyDescent="0.25">
      <c r="A633">
        <v>632</v>
      </c>
      <c r="B633">
        <v>225.889252</v>
      </c>
      <c r="C633">
        <v>4.5861900000000002</v>
      </c>
      <c r="H633">
        <v>235.71348499999999</v>
      </c>
      <c r="I633">
        <v>6.5635349999999999</v>
      </c>
    </row>
    <row r="634" spans="1:9" x14ac:dyDescent="0.25">
      <c r="A634">
        <v>633</v>
      </c>
      <c r="B634">
        <v>225.90292500000001</v>
      </c>
      <c r="C634">
        <v>4.5988930000000003</v>
      </c>
      <c r="H634">
        <v>235.71236199999998</v>
      </c>
      <c r="I634">
        <v>6.5766980000000004</v>
      </c>
    </row>
    <row r="635" spans="1:9" x14ac:dyDescent="0.25">
      <c r="A635">
        <v>634</v>
      </c>
      <c r="B635">
        <v>225.781094</v>
      </c>
      <c r="C635">
        <v>4.5481309999999997</v>
      </c>
      <c r="H635">
        <v>235.67261999999999</v>
      </c>
      <c r="I635">
        <v>6.5677700000000003</v>
      </c>
    </row>
    <row r="636" spans="1:9" x14ac:dyDescent="0.25">
      <c r="A636">
        <v>635</v>
      </c>
      <c r="B636">
        <v>225.80930799999999</v>
      </c>
      <c r="C636">
        <v>4.6426660000000002</v>
      </c>
      <c r="H636">
        <v>235.63486599999999</v>
      </c>
      <c r="I636">
        <v>6.5276699999999996</v>
      </c>
    </row>
    <row r="637" spans="1:9" x14ac:dyDescent="0.25">
      <c r="A637">
        <v>636</v>
      </c>
      <c r="B637">
        <v>225.84241700000001</v>
      </c>
      <c r="C637">
        <v>4.5413959999999998</v>
      </c>
      <c r="F637">
        <v>228.74425600000001</v>
      </c>
      <c r="G637">
        <v>3.5724670000000001</v>
      </c>
      <c r="H637">
        <v>235.629358</v>
      </c>
      <c r="I637">
        <v>6.5804729999999996</v>
      </c>
    </row>
    <row r="638" spans="1:9" x14ac:dyDescent="0.25">
      <c r="A638">
        <v>637</v>
      </c>
      <c r="F638">
        <v>228.70451299999999</v>
      </c>
      <c r="G638">
        <v>3.5412439999999998</v>
      </c>
      <c r="H638">
        <v>235.629358</v>
      </c>
      <c r="I638">
        <v>6.5804729999999996</v>
      </c>
    </row>
    <row r="639" spans="1:9" x14ac:dyDescent="0.25">
      <c r="A639">
        <v>638</v>
      </c>
      <c r="F639">
        <v>228.74410399999999</v>
      </c>
      <c r="G639">
        <v>3.5536919999999999</v>
      </c>
      <c r="H639">
        <v>235.629358</v>
      </c>
      <c r="I639">
        <v>6.5804729999999996</v>
      </c>
    </row>
    <row r="640" spans="1:9" x14ac:dyDescent="0.25">
      <c r="A640">
        <v>639</v>
      </c>
      <c r="D640">
        <v>216.214348</v>
      </c>
      <c r="E640">
        <v>6.6320519999999998</v>
      </c>
      <c r="F640">
        <v>228.77547799999999</v>
      </c>
      <c r="G640">
        <v>3.5770080000000002</v>
      </c>
    </row>
    <row r="641" spans="1:9" x14ac:dyDescent="0.25">
      <c r="A641">
        <v>640</v>
      </c>
      <c r="D641">
        <v>216.10537400000001</v>
      </c>
      <c r="E641">
        <v>6.5925649999999996</v>
      </c>
      <c r="F641">
        <v>228.73588899999999</v>
      </c>
      <c r="G641">
        <v>3.5615489999999999</v>
      </c>
    </row>
    <row r="642" spans="1:9" x14ac:dyDescent="0.25">
      <c r="A642">
        <v>641</v>
      </c>
      <c r="D642">
        <v>216.10568000000001</v>
      </c>
      <c r="E642">
        <v>6.6036359999999998</v>
      </c>
      <c r="F642">
        <v>228.754154</v>
      </c>
      <c r="G642">
        <v>3.5665490000000002</v>
      </c>
    </row>
    <row r="643" spans="1:9" x14ac:dyDescent="0.25">
      <c r="A643">
        <v>642</v>
      </c>
      <c r="D643">
        <v>216.15603400000001</v>
      </c>
      <c r="E643">
        <v>6.5813920000000001</v>
      </c>
      <c r="F643">
        <v>228.76262199999999</v>
      </c>
      <c r="G643">
        <v>3.5862419999999999</v>
      </c>
    </row>
    <row r="644" spans="1:9" x14ac:dyDescent="0.25">
      <c r="A644">
        <v>643</v>
      </c>
      <c r="D644">
        <v>216.115476</v>
      </c>
      <c r="E644">
        <v>6.5660360000000004</v>
      </c>
      <c r="F644">
        <v>228.73191</v>
      </c>
      <c r="G644">
        <v>3.6605750000000001</v>
      </c>
    </row>
    <row r="645" spans="1:9" x14ac:dyDescent="0.25">
      <c r="A645">
        <v>644</v>
      </c>
      <c r="D645">
        <v>216.162463</v>
      </c>
      <c r="E645">
        <v>6.5879729999999999</v>
      </c>
      <c r="F645">
        <v>228.67660699999999</v>
      </c>
      <c r="G645">
        <v>3.5945580000000001</v>
      </c>
    </row>
    <row r="646" spans="1:9" x14ac:dyDescent="0.25">
      <c r="A646">
        <v>645</v>
      </c>
      <c r="D646">
        <v>216.16414599999999</v>
      </c>
      <c r="E646">
        <v>6.5720039999999997</v>
      </c>
      <c r="F646">
        <v>228.624416</v>
      </c>
      <c r="G646">
        <v>3.5763440000000002</v>
      </c>
    </row>
    <row r="647" spans="1:9" x14ac:dyDescent="0.25">
      <c r="A647">
        <v>646</v>
      </c>
      <c r="D647">
        <v>216.16455500000001</v>
      </c>
      <c r="E647">
        <v>6.6071559999999998</v>
      </c>
      <c r="F647">
        <v>228.74425600000001</v>
      </c>
      <c r="G647">
        <v>3.5724670000000001</v>
      </c>
    </row>
    <row r="648" spans="1:9" x14ac:dyDescent="0.25">
      <c r="A648">
        <v>647</v>
      </c>
      <c r="D648">
        <v>216.18934899999999</v>
      </c>
      <c r="E648">
        <v>6.5901670000000001</v>
      </c>
      <c r="F648">
        <v>228.74425600000001</v>
      </c>
      <c r="G648">
        <v>3.5724670000000001</v>
      </c>
    </row>
    <row r="649" spans="1:9" x14ac:dyDescent="0.25">
      <c r="A649">
        <v>648</v>
      </c>
      <c r="D649">
        <v>216.18802299999999</v>
      </c>
      <c r="E649">
        <v>6.5820049999999997</v>
      </c>
    </row>
    <row r="650" spans="1:9" x14ac:dyDescent="0.25">
      <c r="A650">
        <v>649</v>
      </c>
      <c r="D650">
        <v>216.245622</v>
      </c>
      <c r="E650">
        <v>6.5978700000000003</v>
      </c>
    </row>
    <row r="651" spans="1:9" x14ac:dyDescent="0.25">
      <c r="A651">
        <v>650</v>
      </c>
      <c r="D651">
        <v>216.21419499999999</v>
      </c>
      <c r="E651">
        <v>6.595421</v>
      </c>
    </row>
    <row r="652" spans="1:9" x14ac:dyDescent="0.25">
      <c r="A652">
        <v>651</v>
      </c>
      <c r="D652">
        <v>216.19868500000001</v>
      </c>
      <c r="E652">
        <v>6.5804229999999997</v>
      </c>
    </row>
    <row r="653" spans="1:9" x14ac:dyDescent="0.25">
      <c r="A653">
        <v>652</v>
      </c>
      <c r="D653">
        <v>216.214348</v>
      </c>
      <c r="E653">
        <v>6.6320519999999998</v>
      </c>
    </row>
    <row r="654" spans="1:9" x14ac:dyDescent="0.25">
      <c r="A654">
        <v>653</v>
      </c>
      <c r="B654">
        <v>206.82134500000001</v>
      </c>
      <c r="C654">
        <v>5.3299479999999999</v>
      </c>
    </row>
    <row r="655" spans="1:9" x14ac:dyDescent="0.25">
      <c r="A655">
        <v>654</v>
      </c>
      <c r="B655">
        <v>206.79907900000001</v>
      </c>
      <c r="C655">
        <v>5.3294839999999999</v>
      </c>
      <c r="H655">
        <v>216.46882400000001</v>
      </c>
      <c r="I655">
        <v>8.014583</v>
      </c>
    </row>
    <row r="656" spans="1:9" x14ac:dyDescent="0.25">
      <c r="A656">
        <v>655</v>
      </c>
      <c r="B656">
        <v>206.82690700000001</v>
      </c>
      <c r="C656">
        <v>5.3154640000000004</v>
      </c>
      <c r="H656">
        <v>216.35735</v>
      </c>
      <c r="I656">
        <v>7.9325460000000003</v>
      </c>
    </row>
    <row r="657" spans="1:9" x14ac:dyDescent="0.25">
      <c r="A657">
        <v>656</v>
      </c>
      <c r="B657">
        <v>206.85129000000001</v>
      </c>
      <c r="C657">
        <v>5.2974740000000002</v>
      </c>
      <c r="H657">
        <v>216.38086999999999</v>
      </c>
      <c r="I657">
        <v>7.9686669999999999</v>
      </c>
    </row>
    <row r="658" spans="1:9" x14ac:dyDescent="0.25">
      <c r="A658">
        <v>657</v>
      </c>
      <c r="B658">
        <v>206.82288600000001</v>
      </c>
      <c r="C658">
        <v>5.3114429999999997</v>
      </c>
      <c r="H658">
        <v>216.397246</v>
      </c>
      <c r="I658">
        <v>7.9926959999999996</v>
      </c>
    </row>
    <row r="659" spans="1:9" x14ac:dyDescent="0.25">
      <c r="A659">
        <v>658</v>
      </c>
      <c r="B659">
        <v>206.820674</v>
      </c>
      <c r="C659">
        <v>5.2961859999999996</v>
      </c>
      <c r="H659">
        <v>216.41413299999999</v>
      </c>
      <c r="I659">
        <v>7.986472</v>
      </c>
    </row>
    <row r="660" spans="1:9" x14ac:dyDescent="0.25">
      <c r="A660">
        <v>659</v>
      </c>
      <c r="B660">
        <v>206.837996</v>
      </c>
      <c r="C660">
        <v>5.364382</v>
      </c>
      <c r="H660">
        <v>216.479997</v>
      </c>
      <c r="I660">
        <v>8.0350409999999997</v>
      </c>
    </row>
    <row r="661" spans="1:9" x14ac:dyDescent="0.25">
      <c r="A661">
        <v>660</v>
      </c>
      <c r="B661">
        <v>206.87072599999999</v>
      </c>
      <c r="C661">
        <v>5.370876</v>
      </c>
      <c r="H661">
        <v>216.45030499999999</v>
      </c>
      <c r="I661">
        <v>7.9889210000000004</v>
      </c>
    </row>
    <row r="662" spans="1:9" x14ac:dyDescent="0.25">
      <c r="A662">
        <v>661</v>
      </c>
      <c r="B662">
        <v>206.87402600000001</v>
      </c>
      <c r="C662">
        <v>5.3677840000000003</v>
      </c>
      <c r="H662">
        <v>216.44561099999999</v>
      </c>
      <c r="I662">
        <v>7.9890730000000003</v>
      </c>
    </row>
    <row r="663" spans="1:9" x14ac:dyDescent="0.25">
      <c r="A663">
        <v>662</v>
      </c>
      <c r="B663">
        <v>206.82134500000001</v>
      </c>
      <c r="C663">
        <v>5.3299479999999999</v>
      </c>
      <c r="H663">
        <v>216.41826599999999</v>
      </c>
      <c r="I663">
        <v>7.9874929999999997</v>
      </c>
    </row>
    <row r="664" spans="1:9" x14ac:dyDescent="0.25">
      <c r="A664">
        <v>663</v>
      </c>
      <c r="B664">
        <v>206.82134500000001</v>
      </c>
      <c r="C664">
        <v>5.3299479999999999</v>
      </c>
      <c r="H664">
        <v>216.46882400000001</v>
      </c>
      <c r="I664">
        <v>8.014583</v>
      </c>
    </row>
    <row r="665" spans="1:9" x14ac:dyDescent="0.25">
      <c r="A665">
        <v>664</v>
      </c>
      <c r="F665">
        <v>208.906859</v>
      </c>
      <c r="G665">
        <v>4.6954130000000003</v>
      </c>
      <c r="H665">
        <v>216.46882400000001</v>
      </c>
      <c r="I665">
        <v>8.014583</v>
      </c>
    </row>
    <row r="666" spans="1:9" x14ac:dyDescent="0.25">
      <c r="A666">
        <v>665</v>
      </c>
      <c r="F666">
        <v>208.893767</v>
      </c>
      <c r="G666">
        <v>4.638814</v>
      </c>
    </row>
    <row r="667" spans="1:9" x14ac:dyDescent="0.25">
      <c r="A667">
        <v>666</v>
      </c>
      <c r="F667">
        <v>208.893664</v>
      </c>
      <c r="G667">
        <v>4.6480930000000003</v>
      </c>
    </row>
    <row r="668" spans="1:9" x14ac:dyDescent="0.25">
      <c r="A668">
        <v>667</v>
      </c>
      <c r="D668">
        <v>194.84768199999999</v>
      </c>
      <c r="E668">
        <v>6.5155159999999999</v>
      </c>
      <c r="F668">
        <v>208.896807</v>
      </c>
      <c r="G668">
        <v>4.6452059999999999</v>
      </c>
    </row>
    <row r="669" spans="1:9" x14ac:dyDescent="0.25">
      <c r="A669">
        <v>668</v>
      </c>
      <c r="D669">
        <v>194.908354</v>
      </c>
      <c r="E669">
        <v>6.5130410000000003</v>
      </c>
      <c r="F669">
        <v>208.88716400000001</v>
      </c>
      <c r="G669">
        <v>4.625515</v>
      </c>
    </row>
    <row r="670" spans="1:9" x14ac:dyDescent="0.25">
      <c r="A670">
        <v>669</v>
      </c>
      <c r="D670">
        <v>194.873198</v>
      </c>
      <c r="E670">
        <v>6.5106700000000002</v>
      </c>
      <c r="F670">
        <v>208.93866199999999</v>
      </c>
      <c r="G670">
        <v>4.620412</v>
      </c>
    </row>
    <row r="671" spans="1:9" x14ac:dyDescent="0.25">
      <c r="A671">
        <v>670</v>
      </c>
      <c r="D671">
        <v>194.856909</v>
      </c>
      <c r="E671">
        <v>6.5215459999999998</v>
      </c>
      <c r="F671">
        <v>208.909335</v>
      </c>
      <c r="G671">
        <v>4.6118560000000004</v>
      </c>
    </row>
    <row r="672" spans="1:9" x14ac:dyDescent="0.25">
      <c r="A672">
        <v>671</v>
      </c>
      <c r="D672">
        <v>194.84984800000001</v>
      </c>
      <c r="E672">
        <v>6.5125260000000003</v>
      </c>
      <c r="F672">
        <v>208.906859</v>
      </c>
      <c r="G672">
        <v>4.6954130000000003</v>
      </c>
    </row>
    <row r="673" spans="1:9" x14ac:dyDescent="0.25">
      <c r="A673">
        <v>672</v>
      </c>
      <c r="D673">
        <v>194.84082699999999</v>
      </c>
      <c r="E673">
        <v>6.5189700000000004</v>
      </c>
      <c r="F673">
        <v>208.906859</v>
      </c>
      <c r="G673">
        <v>4.6954130000000003</v>
      </c>
    </row>
    <row r="674" spans="1:9" x14ac:dyDescent="0.25">
      <c r="A674">
        <v>673</v>
      </c>
      <c r="D674">
        <v>194.838561</v>
      </c>
      <c r="E674">
        <v>6.4625260000000004</v>
      </c>
    </row>
    <row r="675" spans="1:9" x14ac:dyDescent="0.25">
      <c r="A675">
        <v>674</v>
      </c>
      <c r="D675">
        <v>194.79268500000001</v>
      </c>
      <c r="E675">
        <v>6.4646910000000002</v>
      </c>
    </row>
    <row r="676" spans="1:9" x14ac:dyDescent="0.25">
      <c r="A676">
        <v>675</v>
      </c>
      <c r="D676">
        <v>194.76469299999999</v>
      </c>
      <c r="E676">
        <v>6.482526</v>
      </c>
    </row>
    <row r="677" spans="1:9" x14ac:dyDescent="0.25">
      <c r="A677">
        <v>676</v>
      </c>
      <c r="D677">
        <v>194.84768199999999</v>
      </c>
      <c r="E677">
        <v>6.5155159999999999</v>
      </c>
    </row>
    <row r="678" spans="1:9" x14ac:dyDescent="0.25">
      <c r="A678">
        <v>677</v>
      </c>
      <c r="B678">
        <v>185.20629400000001</v>
      </c>
      <c r="C678">
        <v>4.3657729999999999</v>
      </c>
      <c r="D678">
        <v>194.84768199999999</v>
      </c>
      <c r="E678">
        <v>6.5155159999999999</v>
      </c>
    </row>
    <row r="679" spans="1:9" x14ac:dyDescent="0.25">
      <c r="A679">
        <v>678</v>
      </c>
      <c r="B679">
        <v>185.19943900000001</v>
      </c>
      <c r="C679">
        <v>4.3854639999999998</v>
      </c>
    </row>
    <row r="680" spans="1:9" x14ac:dyDescent="0.25">
      <c r="A680">
        <v>679</v>
      </c>
      <c r="B680">
        <v>185.16773900000001</v>
      </c>
      <c r="C680">
        <v>4.3564429999999996</v>
      </c>
    </row>
    <row r="681" spans="1:9" x14ac:dyDescent="0.25">
      <c r="A681">
        <v>680</v>
      </c>
      <c r="B681">
        <v>185.21588</v>
      </c>
      <c r="C681">
        <v>4.3201029999999996</v>
      </c>
    </row>
    <row r="682" spans="1:9" x14ac:dyDescent="0.25">
      <c r="A682">
        <v>681</v>
      </c>
      <c r="B682">
        <v>185.283614</v>
      </c>
      <c r="C682">
        <v>4.3599490000000003</v>
      </c>
      <c r="H682">
        <v>193.09521000000001</v>
      </c>
      <c r="I682">
        <v>7.7889179999999998</v>
      </c>
    </row>
    <row r="683" spans="1:9" x14ac:dyDescent="0.25">
      <c r="A683">
        <v>682</v>
      </c>
      <c r="B683">
        <v>185.201346</v>
      </c>
      <c r="C683">
        <v>4.3411860000000004</v>
      </c>
      <c r="H683">
        <v>193.17201499999999</v>
      </c>
      <c r="I683">
        <v>7.8112370000000002</v>
      </c>
    </row>
    <row r="684" spans="1:9" x14ac:dyDescent="0.25">
      <c r="A684">
        <v>683</v>
      </c>
      <c r="B684">
        <v>185.180262</v>
      </c>
      <c r="C684">
        <v>4.3369590000000002</v>
      </c>
      <c r="H684">
        <v>193.20144500000001</v>
      </c>
      <c r="I684">
        <v>7.823556</v>
      </c>
    </row>
    <row r="685" spans="1:9" x14ac:dyDescent="0.25">
      <c r="A685">
        <v>684</v>
      </c>
      <c r="B685">
        <v>185.146086</v>
      </c>
      <c r="C685">
        <v>4.3869590000000001</v>
      </c>
      <c r="F685">
        <v>190.296603</v>
      </c>
      <c r="G685">
        <v>3.9998459999999998</v>
      </c>
      <c r="H685">
        <v>193.21593000000001</v>
      </c>
      <c r="I685">
        <v>7.8062370000000003</v>
      </c>
    </row>
    <row r="686" spans="1:9" x14ac:dyDescent="0.25">
      <c r="A686">
        <v>685</v>
      </c>
      <c r="B686">
        <v>185.20629400000001</v>
      </c>
      <c r="C686">
        <v>4.3657729999999999</v>
      </c>
      <c r="F686">
        <v>190.34680800000001</v>
      </c>
      <c r="G686">
        <v>3.9586079999999999</v>
      </c>
      <c r="H686">
        <v>193.23557199999999</v>
      </c>
      <c r="I686">
        <v>7.8098450000000001</v>
      </c>
    </row>
    <row r="687" spans="1:9" x14ac:dyDescent="0.25">
      <c r="A687">
        <v>686</v>
      </c>
      <c r="B687">
        <v>185.20629400000001</v>
      </c>
      <c r="C687">
        <v>4.3657729999999999</v>
      </c>
      <c r="F687">
        <v>190.31021000000001</v>
      </c>
      <c r="G687">
        <v>3.9279899999999999</v>
      </c>
      <c r="H687">
        <v>193.182322</v>
      </c>
      <c r="I687">
        <v>7.7762890000000002</v>
      </c>
    </row>
    <row r="688" spans="1:9" x14ac:dyDescent="0.25">
      <c r="A688">
        <v>687</v>
      </c>
      <c r="F688">
        <v>190.35232400000001</v>
      </c>
      <c r="G688">
        <v>3.9074740000000001</v>
      </c>
      <c r="H688">
        <v>193.24578</v>
      </c>
      <c r="I688">
        <v>7.73</v>
      </c>
    </row>
    <row r="689" spans="1:9" x14ac:dyDescent="0.25">
      <c r="A689">
        <v>688</v>
      </c>
      <c r="F689">
        <v>190.381396</v>
      </c>
      <c r="G689">
        <v>3.9049480000000001</v>
      </c>
      <c r="H689">
        <v>193.243098</v>
      </c>
      <c r="I689">
        <v>7.7031960000000002</v>
      </c>
    </row>
    <row r="690" spans="1:9" x14ac:dyDescent="0.25">
      <c r="A690">
        <v>689</v>
      </c>
      <c r="F690">
        <v>190.35356000000002</v>
      </c>
      <c r="G690">
        <v>3.8741750000000001</v>
      </c>
      <c r="H690">
        <v>193.09521000000001</v>
      </c>
      <c r="I690">
        <v>7.7889179999999998</v>
      </c>
    </row>
    <row r="691" spans="1:9" x14ac:dyDescent="0.25">
      <c r="A691">
        <v>690</v>
      </c>
      <c r="F691">
        <v>190.32655199999999</v>
      </c>
      <c r="G691">
        <v>3.8824740000000002</v>
      </c>
      <c r="H691">
        <v>193.09521000000001</v>
      </c>
      <c r="I691">
        <v>7.7889179999999998</v>
      </c>
    </row>
    <row r="692" spans="1:9" x14ac:dyDescent="0.25">
      <c r="A692">
        <v>691</v>
      </c>
      <c r="F692">
        <v>190.316756</v>
      </c>
      <c r="G692">
        <v>3.8638150000000002</v>
      </c>
    </row>
    <row r="693" spans="1:9" x14ac:dyDescent="0.25">
      <c r="A693">
        <v>692</v>
      </c>
      <c r="F693">
        <v>190.31309400000001</v>
      </c>
      <c r="G693">
        <v>3.9855160000000001</v>
      </c>
    </row>
    <row r="694" spans="1:9" x14ac:dyDescent="0.25">
      <c r="A694">
        <v>693</v>
      </c>
      <c r="F694">
        <v>190.296603</v>
      </c>
      <c r="G694">
        <v>3.9998459999999998</v>
      </c>
    </row>
    <row r="695" spans="1:9" x14ac:dyDescent="0.25">
      <c r="A695">
        <v>694</v>
      </c>
      <c r="D695">
        <v>169.69624199999998</v>
      </c>
      <c r="E695">
        <v>6.4316500000000003</v>
      </c>
    </row>
    <row r="696" spans="1:9" x14ac:dyDescent="0.25">
      <c r="A696">
        <v>695</v>
      </c>
      <c r="D696">
        <v>169.68484899999999</v>
      </c>
      <c r="E696">
        <v>6.4138149999999996</v>
      </c>
    </row>
    <row r="697" spans="1:9" x14ac:dyDescent="0.25">
      <c r="A697">
        <v>696</v>
      </c>
      <c r="D697">
        <v>169.701449</v>
      </c>
      <c r="E697">
        <v>6.410774</v>
      </c>
    </row>
    <row r="698" spans="1:9" x14ac:dyDescent="0.25">
      <c r="A698">
        <v>697</v>
      </c>
      <c r="D698">
        <v>169.693871</v>
      </c>
      <c r="E698">
        <v>6.4124230000000004</v>
      </c>
    </row>
    <row r="699" spans="1:9" x14ac:dyDescent="0.25">
      <c r="A699">
        <v>698</v>
      </c>
      <c r="D699">
        <v>169.705264</v>
      </c>
      <c r="E699">
        <v>6.4148449999999997</v>
      </c>
    </row>
    <row r="700" spans="1:9" x14ac:dyDescent="0.25">
      <c r="A700">
        <v>699</v>
      </c>
      <c r="D700">
        <v>169.63629400000002</v>
      </c>
      <c r="E700">
        <v>6.3742270000000003</v>
      </c>
    </row>
    <row r="701" spans="1:9" x14ac:dyDescent="0.25">
      <c r="A701">
        <v>700</v>
      </c>
      <c r="B701">
        <v>164.15046899999999</v>
      </c>
      <c r="C701">
        <v>4.6381959999999998</v>
      </c>
      <c r="D701">
        <v>169.59098299999999</v>
      </c>
      <c r="E701">
        <v>6.3504120000000004</v>
      </c>
    </row>
    <row r="702" spans="1:9" x14ac:dyDescent="0.25">
      <c r="A702">
        <v>701</v>
      </c>
      <c r="B702">
        <v>164.07799499999999</v>
      </c>
      <c r="C702">
        <v>4.5871649999999997</v>
      </c>
      <c r="D702">
        <v>169.55119000000002</v>
      </c>
      <c r="E702">
        <v>6.3378870000000003</v>
      </c>
    </row>
    <row r="703" spans="1:9" x14ac:dyDescent="0.25">
      <c r="A703">
        <v>702</v>
      </c>
      <c r="B703">
        <v>164.13954000000001</v>
      </c>
      <c r="C703">
        <v>4.5557740000000004</v>
      </c>
      <c r="D703">
        <v>169.54113799999999</v>
      </c>
      <c r="E703">
        <v>6.3226290000000001</v>
      </c>
    </row>
    <row r="704" spans="1:9" x14ac:dyDescent="0.25">
      <c r="A704">
        <v>703</v>
      </c>
      <c r="B704">
        <v>164.161036</v>
      </c>
      <c r="C704">
        <v>4.5902070000000004</v>
      </c>
      <c r="D704">
        <v>169.69624199999998</v>
      </c>
      <c r="E704">
        <v>6.4316500000000003</v>
      </c>
    </row>
    <row r="705" spans="1:9" x14ac:dyDescent="0.25">
      <c r="A705">
        <v>704</v>
      </c>
      <c r="B705">
        <v>164.171088</v>
      </c>
      <c r="C705">
        <v>4.5497940000000003</v>
      </c>
    </row>
    <row r="706" spans="1:9" x14ac:dyDescent="0.25">
      <c r="A706">
        <v>705</v>
      </c>
      <c r="B706">
        <v>164.14186000000001</v>
      </c>
      <c r="C706">
        <v>4.5620620000000001</v>
      </c>
    </row>
    <row r="707" spans="1:9" x14ac:dyDescent="0.25">
      <c r="A707">
        <v>706</v>
      </c>
      <c r="B707">
        <v>164.139231</v>
      </c>
      <c r="C707">
        <v>4.5441750000000001</v>
      </c>
      <c r="F707">
        <v>168.07036500000001</v>
      </c>
      <c r="G707">
        <v>3.871804</v>
      </c>
      <c r="H707">
        <v>167.99216899999999</v>
      </c>
      <c r="I707">
        <v>7.7555160000000001</v>
      </c>
    </row>
    <row r="708" spans="1:9" x14ac:dyDescent="0.25">
      <c r="A708">
        <v>707</v>
      </c>
      <c r="B708">
        <v>164.15046899999999</v>
      </c>
      <c r="C708">
        <v>4.6381959999999998</v>
      </c>
      <c r="F708">
        <v>168.082841</v>
      </c>
      <c r="G708">
        <v>3.8606189999999998</v>
      </c>
      <c r="H708">
        <v>167.95041700000002</v>
      </c>
      <c r="I708">
        <v>7.7349490000000003</v>
      </c>
    </row>
    <row r="709" spans="1:9" x14ac:dyDescent="0.25">
      <c r="A709">
        <v>708</v>
      </c>
      <c r="B709">
        <v>164.15046899999999</v>
      </c>
      <c r="C709">
        <v>4.6381959999999998</v>
      </c>
      <c r="F709">
        <v>168.04907700000001</v>
      </c>
      <c r="G709">
        <v>3.8484539999999998</v>
      </c>
      <c r="H709">
        <v>167.94490100000002</v>
      </c>
      <c r="I709">
        <v>7.7152070000000004</v>
      </c>
    </row>
    <row r="710" spans="1:9" x14ac:dyDescent="0.25">
      <c r="A710">
        <v>709</v>
      </c>
      <c r="F710">
        <v>168.068974</v>
      </c>
      <c r="G710">
        <v>3.8181959999999999</v>
      </c>
      <c r="H710">
        <v>167.95479800000001</v>
      </c>
      <c r="I710">
        <v>7.7626799999999996</v>
      </c>
    </row>
    <row r="711" spans="1:9" x14ac:dyDescent="0.25">
      <c r="A711">
        <v>710</v>
      </c>
      <c r="F711">
        <v>168.103251</v>
      </c>
      <c r="G711">
        <v>3.8027839999999999</v>
      </c>
      <c r="H711">
        <v>168.01294200000001</v>
      </c>
      <c r="I711">
        <v>7.8052070000000002</v>
      </c>
    </row>
    <row r="712" spans="1:9" x14ac:dyDescent="0.25">
      <c r="A712">
        <v>711</v>
      </c>
      <c r="F712">
        <v>168.11005699999998</v>
      </c>
      <c r="G712">
        <v>3.7666490000000001</v>
      </c>
      <c r="H712">
        <v>168.03747800000002</v>
      </c>
      <c r="I712">
        <v>7.8043300000000002</v>
      </c>
    </row>
    <row r="713" spans="1:9" x14ac:dyDescent="0.25">
      <c r="A713">
        <v>712</v>
      </c>
      <c r="F713">
        <v>168.199748</v>
      </c>
      <c r="G713">
        <v>3.7576290000000001</v>
      </c>
      <c r="H713">
        <v>168.050366</v>
      </c>
      <c r="I713">
        <v>7.893351</v>
      </c>
    </row>
    <row r="714" spans="1:9" x14ac:dyDescent="0.25">
      <c r="A714">
        <v>713</v>
      </c>
      <c r="F714">
        <v>168.108767</v>
      </c>
      <c r="G714">
        <v>3.7551549999999998</v>
      </c>
      <c r="H714">
        <v>167.99216899999999</v>
      </c>
      <c r="I714">
        <v>7.7555160000000001</v>
      </c>
    </row>
    <row r="715" spans="1:9" x14ac:dyDescent="0.25">
      <c r="A715">
        <v>714</v>
      </c>
      <c r="F715">
        <v>168.07036500000001</v>
      </c>
      <c r="G715">
        <v>3.871804</v>
      </c>
    </row>
    <row r="716" spans="1:9" x14ac:dyDescent="0.25">
      <c r="A716">
        <v>715</v>
      </c>
    </row>
    <row r="717" spans="1:9" x14ac:dyDescent="0.25">
      <c r="A717">
        <v>716</v>
      </c>
    </row>
    <row r="718" spans="1:9" x14ac:dyDescent="0.25">
      <c r="A718">
        <v>717</v>
      </c>
      <c r="D718">
        <v>150.43052</v>
      </c>
      <c r="E718">
        <v>6.793609</v>
      </c>
    </row>
    <row r="719" spans="1:9" x14ac:dyDescent="0.25">
      <c r="A719">
        <v>718</v>
      </c>
      <c r="D719">
        <v>150.43052</v>
      </c>
      <c r="E719">
        <v>6.793609</v>
      </c>
    </row>
    <row r="720" spans="1:9" x14ac:dyDescent="0.25">
      <c r="A720">
        <v>719</v>
      </c>
      <c r="D720">
        <v>150.43052</v>
      </c>
      <c r="E720">
        <v>6.793609</v>
      </c>
    </row>
    <row r="721" spans="1:9" x14ac:dyDescent="0.25">
      <c r="A721">
        <v>720</v>
      </c>
      <c r="D721">
        <v>150.43052</v>
      </c>
      <c r="E721">
        <v>6.793609</v>
      </c>
    </row>
    <row r="722" spans="1:9" x14ac:dyDescent="0.25">
      <c r="A722">
        <v>721</v>
      </c>
      <c r="D722">
        <v>150.43052</v>
      </c>
      <c r="E722">
        <v>6.793609</v>
      </c>
    </row>
    <row r="723" spans="1:9" x14ac:dyDescent="0.25">
      <c r="A723">
        <v>722</v>
      </c>
      <c r="B723">
        <v>134.30916400000001</v>
      </c>
      <c r="C723">
        <v>3.7098580000000001</v>
      </c>
      <c r="D723">
        <v>150.43052</v>
      </c>
      <c r="E723">
        <v>6.793609</v>
      </c>
    </row>
    <row r="724" spans="1:9" x14ac:dyDescent="0.25">
      <c r="A724">
        <v>723</v>
      </c>
      <c r="B724">
        <v>134.30916400000001</v>
      </c>
      <c r="C724">
        <v>3.7098580000000001</v>
      </c>
      <c r="D724">
        <v>150.43052</v>
      </c>
      <c r="E724">
        <v>6.793609</v>
      </c>
    </row>
    <row r="725" spans="1:9" x14ac:dyDescent="0.25">
      <c r="A725">
        <v>724</v>
      </c>
      <c r="B725">
        <v>134.30916400000001</v>
      </c>
      <c r="C725">
        <v>3.7098580000000001</v>
      </c>
      <c r="D725">
        <v>150.43052</v>
      </c>
      <c r="E725">
        <v>6.793609</v>
      </c>
    </row>
    <row r="726" spans="1:9" x14ac:dyDescent="0.25">
      <c r="A726">
        <v>725</v>
      </c>
      <c r="B726">
        <v>134.30916400000001</v>
      </c>
      <c r="C726">
        <v>3.7098580000000001</v>
      </c>
      <c r="D726">
        <v>150.43052</v>
      </c>
      <c r="E726">
        <v>6.793609</v>
      </c>
    </row>
    <row r="727" spans="1:9" x14ac:dyDescent="0.25">
      <c r="A727">
        <v>726</v>
      </c>
      <c r="B727">
        <v>134.30916400000001</v>
      </c>
      <c r="C727">
        <v>3.7098580000000001</v>
      </c>
      <c r="D727">
        <v>150.43052</v>
      </c>
      <c r="E727">
        <v>6.793609</v>
      </c>
    </row>
    <row r="728" spans="1:9" x14ac:dyDescent="0.25">
      <c r="A728">
        <v>727</v>
      </c>
      <c r="B728">
        <v>134.30916400000001</v>
      </c>
      <c r="C728">
        <v>3.7098580000000001</v>
      </c>
    </row>
    <row r="729" spans="1:9" x14ac:dyDescent="0.25">
      <c r="A729">
        <v>728</v>
      </c>
      <c r="B729">
        <v>134.30916400000001</v>
      </c>
      <c r="C729">
        <v>3.7098580000000001</v>
      </c>
      <c r="F729">
        <v>149.28624200000002</v>
      </c>
      <c r="G729">
        <v>4.8484020000000001</v>
      </c>
      <c r="H729">
        <v>149.067892</v>
      </c>
      <c r="I729">
        <v>8.1293819999999997</v>
      </c>
    </row>
    <row r="730" spans="1:9" x14ac:dyDescent="0.25">
      <c r="A730">
        <v>729</v>
      </c>
      <c r="B730">
        <v>134.30916400000001</v>
      </c>
      <c r="C730">
        <v>3.7098580000000001</v>
      </c>
      <c r="F730">
        <v>149.28624200000002</v>
      </c>
      <c r="G730">
        <v>4.8484020000000001</v>
      </c>
      <c r="H730">
        <v>149.067892</v>
      </c>
      <c r="I730">
        <v>8.1293819999999997</v>
      </c>
    </row>
    <row r="731" spans="1:9" x14ac:dyDescent="0.25">
      <c r="A731">
        <v>730</v>
      </c>
      <c r="F731">
        <v>149.28624200000002</v>
      </c>
      <c r="G731">
        <v>4.8484020000000001</v>
      </c>
      <c r="H731">
        <v>149.067892</v>
      </c>
      <c r="I731">
        <v>8.1293819999999997</v>
      </c>
    </row>
    <row r="732" spans="1:9" x14ac:dyDescent="0.25">
      <c r="A732">
        <v>731</v>
      </c>
      <c r="F732">
        <v>149.28624200000002</v>
      </c>
      <c r="G732">
        <v>4.8484020000000001</v>
      </c>
      <c r="H732">
        <v>149.067892</v>
      </c>
      <c r="I732">
        <v>8.1293819999999997</v>
      </c>
    </row>
    <row r="733" spans="1:9" x14ac:dyDescent="0.25">
      <c r="A733">
        <v>732</v>
      </c>
      <c r="F733">
        <v>149.28624200000002</v>
      </c>
      <c r="G733">
        <v>4.8484020000000001</v>
      </c>
      <c r="H733">
        <v>149.067892</v>
      </c>
      <c r="I733">
        <v>8.1293819999999997</v>
      </c>
    </row>
    <row r="734" spans="1:9" x14ac:dyDescent="0.25">
      <c r="A734">
        <v>733</v>
      </c>
      <c r="F734">
        <v>149.28624200000002</v>
      </c>
      <c r="G734">
        <v>4.8484020000000001</v>
      </c>
      <c r="H734">
        <v>149.067892</v>
      </c>
      <c r="I734">
        <v>8.1293819999999997</v>
      </c>
    </row>
    <row r="735" spans="1:9" x14ac:dyDescent="0.25">
      <c r="A735">
        <v>734</v>
      </c>
      <c r="F735">
        <v>149.28624200000002</v>
      </c>
      <c r="G735">
        <v>4.8484020000000001</v>
      </c>
      <c r="H735">
        <v>149.067892</v>
      </c>
      <c r="I735">
        <v>8.1293819999999997</v>
      </c>
    </row>
    <row r="736" spans="1:9" x14ac:dyDescent="0.25">
      <c r="A736">
        <v>735</v>
      </c>
      <c r="F736">
        <v>149.28624200000002</v>
      </c>
      <c r="G736">
        <v>4.8484020000000001</v>
      </c>
      <c r="H736">
        <v>149.067892</v>
      </c>
      <c r="I736">
        <v>8.1293819999999997</v>
      </c>
    </row>
    <row r="737" spans="1:9" x14ac:dyDescent="0.25">
      <c r="A737">
        <v>736</v>
      </c>
      <c r="F737">
        <v>149.30077800000001</v>
      </c>
      <c r="G737">
        <v>4.8935570000000004</v>
      </c>
      <c r="H737">
        <v>149.067892</v>
      </c>
      <c r="I737">
        <v>8.1293819999999997</v>
      </c>
    </row>
    <row r="738" spans="1:9" x14ac:dyDescent="0.25">
      <c r="A738">
        <v>737</v>
      </c>
      <c r="D738">
        <v>119.94725600000001</v>
      </c>
      <c r="E738">
        <v>5.9346909999999999</v>
      </c>
    </row>
    <row r="739" spans="1:9" x14ac:dyDescent="0.25">
      <c r="A739">
        <v>738</v>
      </c>
      <c r="D739">
        <v>119.98735600000001</v>
      </c>
      <c r="E739">
        <v>5.920661</v>
      </c>
    </row>
    <row r="740" spans="1:9" x14ac:dyDescent="0.25">
      <c r="A740">
        <v>739</v>
      </c>
      <c r="D740">
        <v>119.97256300000001</v>
      </c>
      <c r="E740">
        <v>5.9377519999999997</v>
      </c>
    </row>
    <row r="741" spans="1:9" x14ac:dyDescent="0.25">
      <c r="A741">
        <v>740</v>
      </c>
      <c r="D741">
        <v>119.935011</v>
      </c>
      <c r="E741">
        <v>5.9341809999999997</v>
      </c>
    </row>
    <row r="742" spans="1:9" x14ac:dyDescent="0.25">
      <c r="A742">
        <v>741</v>
      </c>
      <c r="D742">
        <v>119.94751200000002</v>
      </c>
      <c r="E742">
        <v>5.9448939999999997</v>
      </c>
    </row>
    <row r="743" spans="1:9" x14ac:dyDescent="0.25">
      <c r="A743">
        <v>742</v>
      </c>
      <c r="D743">
        <v>119.96536900000001</v>
      </c>
      <c r="E743">
        <v>5.9092330000000004</v>
      </c>
    </row>
    <row r="744" spans="1:9" x14ac:dyDescent="0.25">
      <c r="A744">
        <v>743</v>
      </c>
      <c r="D744">
        <v>119.979906</v>
      </c>
      <c r="E744">
        <v>5.920865</v>
      </c>
    </row>
    <row r="745" spans="1:9" x14ac:dyDescent="0.25">
      <c r="A745">
        <v>744</v>
      </c>
      <c r="B745">
        <v>114.10154200000001</v>
      </c>
      <c r="C745">
        <v>4.1811090000000002</v>
      </c>
      <c r="D745">
        <v>119.97342900000001</v>
      </c>
      <c r="E745">
        <v>5.9304050000000004</v>
      </c>
    </row>
    <row r="746" spans="1:9" x14ac:dyDescent="0.25">
      <c r="A746">
        <v>745</v>
      </c>
      <c r="B746">
        <v>114.05409500000002</v>
      </c>
      <c r="C746">
        <v>4.1838639999999998</v>
      </c>
      <c r="D746">
        <v>119.968737</v>
      </c>
      <c r="E746">
        <v>5.936375</v>
      </c>
    </row>
    <row r="747" spans="1:9" x14ac:dyDescent="0.25">
      <c r="A747">
        <v>746</v>
      </c>
      <c r="B747">
        <v>114.06730900000001</v>
      </c>
      <c r="C747">
        <v>4.1774360000000001</v>
      </c>
      <c r="D747">
        <v>119.94725600000001</v>
      </c>
      <c r="E747">
        <v>5.9346909999999999</v>
      </c>
    </row>
    <row r="748" spans="1:9" x14ac:dyDescent="0.25">
      <c r="A748">
        <v>747</v>
      </c>
      <c r="B748">
        <v>114.06909400000001</v>
      </c>
      <c r="C748">
        <v>4.1880980000000001</v>
      </c>
      <c r="D748">
        <v>119.94725600000001</v>
      </c>
      <c r="E748">
        <v>5.9346909999999999</v>
      </c>
    </row>
    <row r="749" spans="1:9" x14ac:dyDescent="0.25">
      <c r="A749">
        <v>748</v>
      </c>
      <c r="B749">
        <v>114.08373500000002</v>
      </c>
      <c r="C749">
        <v>4.1885060000000003</v>
      </c>
    </row>
    <row r="750" spans="1:9" x14ac:dyDescent="0.25">
      <c r="A750">
        <v>749</v>
      </c>
      <c r="B750">
        <v>114.042563</v>
      </c>
      <c r="C750">
        <v>4.2205959999999996</v>
      </c>
    </row>
    <row r="751" spans="1:9" x14ac:dyDescent="0.25">
      <c r="A751">
        <v>750</v>
      </c>
      <c r="B751">
        <v>114.01833200000002</v>
      </c>
      <c r="C751">
        <v>4.240748</v>
      </c>
      <c r="F751">
        <v>117.236582</v>
      </c>
      <c r="G751">
        <v>3.365386</v>
      </c>
      <c r="H751">
        <v>117.49217800000001</v>
      </c>
      <c r="I751">
        <v>7.5280769999999997</v>
      </c>
    </row>
    <row r="752" spans="1:9" x14ac:dyDescent="0.25">
      <c r="A752">
        <v>751</v>
      </c>
      <c r="B752">
        <v>114.05450300000001</v>
      </c>
      <c r="C752">
        <v>4.189476</v>
      </c>
      <c r="F752">
        <v>117.2801</v>
      </c>
      <c r="G752">
        <v>3.336357</v>
      </c>
      <c r="H752">
        <v>117.43636500000001</v>
      </c>
      <c r="I752">
        <v>7.5455249999999996</v>
      </c>
    </row>
    <row r="753" spans="1:9" x14ac:dyDescent="0.25">
      <c r="A753">
        <v>752</v>
      </c>
      <c r="B753">
        <v>114.08225900000001</v>
      </c>
      <c r="C753">
        <v>4.1811090000000002</v>
      </c>
      <c r="F753">
        <v>117.27902800000001</v>
      </c>
      <c r="G753">
        <v>3.322174</v>
      </c>
      <c r="H753">
        <v>117.43371400000001</v>
      </c>
      <c r="I753">
        <v>7.5519020000000001</v>
      </c>
    </row>
    <row r="754" spans="1:9" x14ac:dyDescent="0.25">
      <c r="A754">
        <v>753</v>
      </c>
      <c r="F754">
        <v>117.29346700000001</v>
      </c>
      <c r="G754">
        <v>3.3386019999999998</v>
      </c>
      <c r="H754">
        <v>117.46794700000001</v>
      </c>
      <c r="I754">
        <v>7.5364440000000004</v>
      </c>
    </row>
    <row r="755" spans="1:9" x14ac:dyDescent="0.25">
      <c r="A755">
        <v>754</v>
      </c>
      <c r="F755">
        <v>117.28948800000001</v>
      </c>
      <c r="G755">
        <v>3.3612030000000002</v>
      </c>
      <c r="H755">
        <v>117.49131200000001</v>
      </c>
      <c r="I755">
        <v>7.5224149999999996</v>
      </c>
    </row>
    <row r="756" spans="1:9" x14ac:dyDescent="0.25">
      <c r="A756">
        <v>755</v>
      </c>
      <c r="F756">
        <v>117.25765100000001</v>
      </c>
      <c r="G756">
        <v>3.3252350000000002</v>
      </c>
      <c r="H756">
        <v>117.473151</v>
      </c>
      <c r="I756">
        <v>7.5225169999999997</v>
      </c>
    </row>
    <row r="757" spans="1:9" x14ac:dyDescent="0.25">
      <c r="A757">
        <v>756</v>
      </c>
      <c r="F757">
        <v>117.22867400000001</v>
      </c>
      <c r="G757">
        <v>3.2907470000000001</v>
      </c>
      <c r="H757">
        <v>117.48381600000002</v>
      </c>
      <c r="I757">
        <v>7.5254760000000003</v>
      </c>
    </row>
    <row r="758" spans="1:9" x14ac:dyDescent="0.25">
      <c r="A758">
        <v>757</v>
      </c>
      <c r="F758">
        <v>117.16597200000001</v>
      </c>
      <c r="G758">
        <v>3.2159550000000001</v>
      </c>
      <c r="H758">
        <v>117.44162200000001</v>
      </c>
      <c r="I758">
        <v>7.5175169999999998</v>
      </c>
    </row>
    <row r="759" spans="1:9" x14ac:dyDescent="0.25">
      <c r="A759">
        <v>758</v>
      </c>
      <c r="F759">
        <v>117.236582</v>
      </c>
      <c r="G759">
        <v>3.365386</v>
      </c>
      <c r="H759">
        <v>117.49217800000001</v>
      </c>
      <c r="I759">
        <v>7.5280769999999997</v>
      </c>
    </row>
    <row r="760" spans="1:9" x14ac:dyDescent="0.25">
      <c r="A760">
        <v>759</v>
      </c>
      <c r="F760">
        <v>117.236582</v>
      </c>
      <c r="G760">
        <v>3.365386</v>
      </c>
    </row>
    <row r="761" spans="1:9" x14ac:dyDescent="0.25">
      <c r="A761">
        <v>760</v>
      </c>
    </row>
    <row r="762" spans="1:9" x14ac:dyDescent="0.25">
      <c r="A762">
        <v>761</v>
      </c>
      <c r="D762">
        <v>95.970139000000017</v>
      </c>
      <c r="E762">
        <v>6.163659</v>
      </c>
    </row>
    <row r="763" spans="1:9" x14ac:dyDescent="0.25">
      <c r="A763">
        <v>762</v>
      </c>
      <c r="D763">
        <v>95.940804000000014</v>
      </c>
      <c r="E763">
        <v>6.1032019999999996</v>
      </c>
    </row>
    <row r="764" spans="1:9" x14ac:dyDescent="0.25">
      <c r="A764">
        <v>763</v>
      </c>
      <c r="D764">
        <v>95.970803000000004</v>
      </c>
      <c r="E764">
        <v>6.146109</v>
      </c>
    </row>
    <row r="765" spans="1:9" x14ac:dyDescent="0.25">
      <c r="A765">
        <v>764</v>
      </c>
      <c r="D765">
        <v>95.964272000000008</v>
      </c>
      <c r="E765">
        <v>6.1522819999999996</v>
      </c>
    </row>
    <row r="766" spans="1:9" x14ac:dyDescent="0.25">
      <c r="A766">
        <v>765</v>
      </c>
      <c r="D766">
        <v>95.940956</v>
      </c>
      <c r="E766">
        <v>6.1325380000000003</v>
      </c>
    </row>
    <row r="767" spans="1:9" x14ac:dyDescent="0.25">
      <c r="A767">
        <v>766</v>
      </c>
      <c r="D767">
        <v>95.942946000000006</v>
      </c>
      <c r="E767">
        <v>6.1282009999999998</v>
      </c>
    </row>
    <row r="768" spans="1:9" x14ac:dyDescent="0.25">
      <c r="A768">
        <v>767</v>
      </c>
      <c r="D768">
        <v>95.916060000000016</v>
      </c>
      <c r="E768">
        <v>6.1184060000000002</v>
      </c>
    </row>
    <row r="769" spans="1:9" x14ac:dyDescent="0.25">
      <c r="A769">
        <v>768</v>
      </c>
      <c r="B769">
        <v>89.274365000000017</v>
      </c>
      <c r="C769">
        <v>5.2071269999999998</v>
      </c>
      <c r="D769">
        <v>95.894072000000008</v>
      </c>
      <c r="E769">
        <v>6.1905960000000002</v>
      </c>
    </row>
    <row r="770" spans="1:9" x14ac:dyDescent="0.25">
      <c r="A770">
        <v>769</v>
      </c>
      <c r="B770">
        <v>89.252274</v>
      </c>
      <c r="C770">
        <v>5.1311099999999996</v>
      </c>
      <c r="D770">
        <v>95.852236000000005</v>
      </c>
      <c r="E770">
        <v>6.1535570000000002</v>
      </c>
    </row>
    <row r="771" spans="1:9" x14ac:dyDescent="0.25">
      <c r="A771">
        <v>770</v>
      </c>
      <c r="B771">
        <v>89.237225000000009</v>
      </c>
      <c r="C771">
        <v>5.1158049999999999</v>
      </c>
      <c r="D771">
        <v>95.838717000000003</v>
      </c>
      <c r="E771">
        <v>6.0883050000000001</v>
      </c>
    </row>
    <row r="772" spans="1:9" x14ac:dyDescent="0.25">
      <c r="A772">
        <v>771</v>
      </c>
      <c r="B772">
        <v>89.255335000000002</v>
      </c>
      <c r="C772">
        <v>5.136978</v>
      </c>
      <c r="D772">
        <v>95.970139000000017</v>
      </c>
      <c r="E772">
        <v>6.163659</v>
      </c>
    </row>
    <row r="773" spans="1:9" x14ac:dyDescent="0.25">
      <c r="A773">
        <v>772</v>
      </c>
      <c r="B773">
        <v>89.284621000000016</v>
      </c>
      <c r="C773">
        <v>5.193454</v>
      </c>
      <c r="H773">
        <v>94.041820999999999</v>
      </c>
      <c r="I773">
        <v>8.1840119999999992</v>
      </c>
    </row>
    <row r="774" spans="1:9" x14ac:dyDescent="0.25">
      <c r="A774">
        <v>773</v>
      </c>
      <c r="B774">
        <v>89.308598000000003</v>
      </c>
      <c r="C774">
        <v>5.2099840000000004</v>
      </c>
      <c r="H774">
        <v>94.039934000000017</v>
      </c>
      <c r="I774">
        <v>8.1356479999999998</v>
      </c>
    </row>
    <row r="775" spans="1:9" x14ac:dyDescent="0.25">
      <c r="A775">
        <v>774</v>
      </c>
      <c r="B775">
        <v>89.35752500000001</v>
      </c>
      <c r="C775">
        <v>5.2045760000000003</v>
      </c>
      <c r="H775">
        <v>94.032740000000004</v>
      </c>
      <c r="I775">
        <v>8.1379429999999999</v>
      </c>
    </row>
    <row r="776" spans="1:9" x14ac:dyDescent="0.25">
      <c r="A776">
        <v>775</v>
      </c>
      <c r="B776">
        <v>89.154881000000003</v>
      </c>
      <c r="C776">
        <v>5.2960000000000003</v>
      </c>
      <c r="F776">
        <v>91.164675000000017</v>
      </c>
      <c r="G776">
        <v>3.9583650000000001</v>
      </c>
      <c r="H776">
        <v>94.045494000000005</v>
      </c>
      <c r="I776">
        <v>8.1724320000000006</v>
      </c>
    </row>
    <row r="777" spans="1:9" x14ac:dyDescent="0.25">
      <c r="A777">
        <v>776</v>
      </c>
      <c r="B777">
        <v>89.274365000000017</v>
      </c>
      <c r="C777">
        <v>5.2071269999999998</v>
      </c>
      <c r="F777">
        <v>91.141156000000009</v>
      </c>
      <c r="G777">
        <v>3.9645380000000001</v>
      </c>
      <c r="H777">
        <v>94.043045000000006</v>
      </c>
      <c r="I777">
        <v>8.1863089999999996</v>
      </c>
    </row>
    <row r="778" spans="1:9" x14ac:dyDescent="0.25">
      <c r="A778">
        <v>777</v>
      </c>
      <c r="F778">
        <v>91.149267000000009</v>
      </c>
      <c r="G778">
        <v>3.974844</v>
      </c>
      <c r="H778">
        <v>94.036055000000005</v>
      </c>
      <c r="I778">
        <v>8.1915639999999996</v>
      </c>
    </row>
    <row r="779" spans="1:9" x14ac:dyDescent="0.25">
      <c r="A779">
        <v>778</v>
      </c>
      <c r="F779">
        <v>91.130902000000006</v>
      </c>
      <c r="G779">
        <v>3.93954</v>
      </c>
      <c r="H779">
        <v>94.036566000000008</v>
      </c>
      <c r="I779">
        <v>8.1697790000000001</v>
      </c>
    </row>
    <row r="780" spans="1:9" x14ac:dyDescent="0.25">
      <c r="A780">
        <v>779</v>
      </c>
      <c r="F780">
        <v>91.180183999999997</v>
      </c>
      <c r="G780">
        <v>3.9547430000000001</v>
      </c>
      <c r="H780">
        <v>94.024372</v>
      </c>
      <c r="I780">
        <v>8.1479940000000006</v>
      </c>
    </row>
    <row r="781" spans="1:9" x14ac:dyDescent="0.25">
      <c r="A781">
        <v>780</v>
      </c>
      <c r="F781">
        <v>91.163809000000015</v>
      </c>
      <c r="G781">
        <v>3.958672</v>
      </c>
      <c r="H781">
        <v>94.041820999999999</v>
      </c>
      <c r="I781">
        <v>8.1840119999999992</v>
      </c>
    </row>
    <row r="782" spans="1:9" x14ac:dyDescent="0.25">
      <c r="A782">
        <v>781</v>
      </c>
      <c r="F782">
        <v>91.178910000000002</v>
      </c>
      <c r="G782">
        <v>3.9665789999999999</v>
      </c>
      <c r="H782">
        <v>94.041820999999999</v>
      </c>
      <c r="I782">
        <v>8.1840119999999992</v>
      </c>
    </row>
    <row r="783" spans="1:9" x14ac:dyDescent="0.25">
      <c r="A783">
        <v>782</v>
      </c>
      <c r="F783">
        <v>91.160899999999998</v>
      </c>
      <c r="G783">
        <v>3.9692829999999999</v>
      </c>
    </row>
    <row r="784" spans="1:9" x14ac:dyDescent="0.25">
      <c r="A784">
        <v>783</v>
      </c>
      <c r="D784">
        <v>76.364374000000012</v>
      </c>
      <c r="E784">
        <v>7.0939670000000001</v>
      </c>
      <c r="F784">
        <v>91.15727600000001</v>
      </c>
      <c r="G784">
        <v>3.9618340000000001</v>
      </c>
    </row>
    <row r="785" spans="1:9" x14ac:dyDescent="0.25">
      <c r="A785">
        <v>784</v>
      </c>
      <c r="D785">
        <v>76.22331100000001</v>
      </c>
      <c r="E785">
        <v>7.039123</v>
      </c>
      <c r="F785">
        <v>91.164675000000017</v>
      </c>
      <c r="G785">
        <v>3.9583650000000001</v>
      </c>
    </row>
    <row r="786" spans="1:9" x14ac:dyDescent="0.25">
      <c r="A786">
        <v>785</v>
      </c>
      <c r="D786">
        <v>76.344223</v>
      </c>
      <c r="E786">
        <v>7.0460099999999999</v>
      </c>
    </row>
    <row r="787" spans="1:9" x14ac:dyDescent="0.25">
      <c r="A787">
        <v>786</v>
      </c>
      <c r="D787">
        <v>76.353457000000006</v>
      </c>
      <c r="E787">
        <v>7.0629999999999997</v>
      </c>
    </row>
    <row r="788" spans="1:9" x14ac:dyDescent="0.25">
      <c r="A788">
        <v>787</v>
      </c>
      <c r="D788">
        <v>76.349427000000006</v>
      </c>
      <c r="E788">
        <v>7.1082520000000002</v>
      </c>
    </row>
    <row r="789" spans="1:9" x14ac:dyDescent="0.25">
      <c r="A789">
        <v>788</v>
      </c>
      <c r="D789">
        <v>76.367997000000003</v>
      </c>
      <c r="E789">
        <v>7.1145269999999998</v>
      </c>
    </row>
    <row r="790" spans="1:9" x14ac:dyDescent="0.25">
      <c r="A790">
        <v>789</v>
      </c>
      <c r="D790">
        <v>76.355651000000009</v>
      </c>
      <c r="E790">
        <v>7.0929979999999997</v>
      </c>
    </row>
    <row r="791" spans="1:9" x14ac:dyDescent="0.25">
      <c r="A791">
        <v>790</v>
      </c>
      <c r="B791">
        <v>71.314689000000001</v>
      </c>
      <c r="C791">
        <v>5.2398290000000003</v>
      </c>
      <c r="D791">
        <v>76.34121300000001</v>
      </c>
      <c r="E791">
        <v>7.0806009999999997</v>
      </c>
    </row>
    <row r="792" spans="1:9" x14ac:dyDescent="0.25">
      <c r="A792">
        <v>791</v>
      </c>
      <c r="B792">
        <v>71.306934000000012</v>
      </c>
      <c r="C792">
        <v>5.2887040000000001</v>
      </c>
      <c r="D792">
        <v>76.339121000000006</v>
      </c>
      <c r="E792">
        <v>7.0255520000000002</v>
      </c>
    </row>
    <row r="793" spans="1:9" x14ac:dyDescent="0.25">
      <c r="A793">
        <v>792</v>
      </c>
      <c r="B793">
        <v>71.364788000000004</v>
      </c>
      <c r="C793">
        <v>5.2729400000000002</v>
      </c>
      <c r="D793">
        <v>76.276624000000012</v>
      </c>
      <c r="E793">
        <v>7.0731529999999996</v>
      </c>
    </row>
    <row r="794" spans="1:9" x14ac:dyDescent="0.25">
      <c r="A794">
        <v>793</v>
      </c>
      <c r="B794">
        <v>71.322035</v>
      </c>
      <c r="C794">
        <v>5.2776839999999998</v>
      </c>
      <c r="D794">
        <v>76.364374000000012</v>
      </c>
      <c r="E794">
        <v>7.0939670000000001</v>
      </c>
    </row>
    <row r="795" spans="1:9" x14ac:dyDescent="0.25">
      <c r="A795">
        <v>794</v>
      </c>
      <c r="B795">
        <v>71.322240000000008</v>
      </c>
      <c r="C795">
        <v>5.2776839999999998</v>
      </c>
    </row>
    <row r="796" spans="1:9" x14ac:dyDescent="0.25">
      <c r="A796">
        <v>795</v>
      </c>
      <c r="B796">
        <v>71.332698000000008</v>
      </c>
      <c r="C796">
        <v>5.2670729999999999</v>
      </c>
    </row>
    <row r="797" spans="1:9" x14ac:dyDescent="0.25">
      <c r="A797">
        <v>796</v>
      </c>
      <c r="B797">
        <v>71.403970000000001</v>
      </c>
      <c r="C797">
        <v>5.3237019999999999</v>
      </c>
      <c r="H797">
        <v>74.264892000000003</v>
      </c>
      <c r="I797">
        <v>7.9168320000000003</v>
      </c>
    </row>
    <row r="798" spans="1:9" x14ac:dyDescent="0.25">
      <c r="A798">
        <v>797</v>
      </c>
      <c r="B798">
        <v>71.426316</v>
      </c>
      <c r="C798">
        <v>5.2628380000000003</v>
      </c>
      <c r="H798">
        <v>74.231578000000013</v>
      </c>
      <c r="I798">
        <v>7.9473919999999998</v>
      </c>
    </row>
    <row r="799" spans="1:9" x14ac:dyDescent="0.25">
      <c r="A799">
        <v>798</v>
      </c>
      <c r="B799">
        <v>71.38198100000001</v>
      </c>
      <c r="C799">
        <v>5.2447270000000001</v>
      </c>
      <c r="H799">
        <v>74.236935000000003</v>
      </c>
      <c r="I799">
        <v>7.9064249999999996</v>
      </c>
    </row>
    <row r="800" spans="1:9" x14ac:dyDescent="0.25">
      <c r="A800">
        <v>799</v>
      </c>
      <c r="B800">
        <v>71.314689000000001</v>
      </c>
      <c r="C800">
        <v>5.2398290000000003</v>
      </c>
      <c r="F800">
        <v>72.35642</v>
      </c>
      <c r="G800">
        <v>4.2772259999999998</v>
      </c>
      <c r="H800">
        <v>74.21351700000001</v>
      </c>
      <c r="I800">
        <v>7.9191789999999997</v>
      </c>
    </row>
    <row r="801" spans="1:9" x14ac:dyDescent="0.25">
      <c r="A801">
        <v>800</v>
      </c>
      <c r="F801">
        <v>72.341625000000008</v>
      </c>
      <c r="G801">
        <v>4.2790629999999998</v>
      </c>
      <c r="H801">
        <v>74.245200000000011</v>
      </c>
      <c r="I801">
        <v>7.960197</v>
      </c>
    </row>
    <row r="802" spans="1:9" x14ac:dyDescent="0.25">
      <c r="A802">
        <v>801</v>
      </c>
      <c r="F802">
        <v>72.332238000000004</v>
      </c>
      <c r="G802">
        <v>4.2485030000000004</v>
      </c>
      <c r="H802">
        <v>74.29320700000001</v>
      </c>
      <c r="I802">
        <v>7.9751459999999996</v>
      </c>
    </row>
    <row r="803" spans="1:9" x14ac:dyDescent="0.25">
      <c r="A803">
        <v>802</v>
      </c>
      <c r="F803">
        <v>72.307137000000012</v>
      </c>
      <c r="G803">
        <v>4.2488599999999996</v>
      </c>
      <c r="H803">
        <v>74.281626000000003</v>
      </c>
      <c r="I803">
        <v>7.9772889999999999</v>
      </c>
    </row>
    <row r="804" spans="1:9" x14ac:dyDescent="0.25">
      <c r="A804">
        <v>803</v>
      </c>
      <c r="F804">
        <v>72.291322000000008</v>
      </c>
      <c r="G804">
        <v>4.2310549999999996</v>
      </c>
      <c r="H804">
        <v>74.271780000000007</v>
      </c>
      <c r="I804">
        <v>7.9755539999999998</v>
      </c>
    </row>
    <row r="805" spans="1:9" x14ac:dyDescent="0.25">
      <c r="A805">
        <v>804</v>
      </c>
      <c r="F805">
        <v>72.288057000000009</v>
      </c>
      <c r="G805">
        <v>4.2457989999999999</v>
      </c>
      <c r="H805">
        <v>74.264892000000003</v>
      </c>
      <c r="I805">
        <v>7.9168320000000003</v>
      </c>
    </row>
    <row r="806" spans="1:9" x14ac:dyDescent="0.25">
      <c r="A806">
        <v>805</v>
      </c>
      <c r="D806">
        <v>57.283569000000007</v>
      </c>
      <c r="E806">
        <v>6.7455189999999998</v>
      </c>
      <c r="F806">
        <v>72.308209000000005</v>
      </c>
      <c r="G806">
        <v>4.2322290000000002</v>
      </c>
      <c r="H806">
        <v>74.264892000000003</v>
      </c>
      <c r="I806">
        <v>7.9168320000000003</v>
      </c>
    </row>
    <row r="807" spans="1:9" x14ac:dyDescent="0.25">
      <c r="A807">
        <v>806</v>
      </c>
      <c r="D807">
        <v>57.204929000000007</v>
      </c>
      <c r="E807">
        <v>6.7418740000000001</v>
      </c>
      <c r="F807">
        <v>72.274894000000003</v>
      </c>
      <c r="G807">
        <v>4.2378410000000004</v>
      </c>
    </row>
    <row r="808" spans="1:9" x14ac:dyDescent="0.25">
      <c r="A808">
        <v>807</v>
      </c>
      <c r="D808">
        <v>57.199562000000007</v>
      </c>
      <c r="E808">
        <v>6.7371860000000003</v>
      </c>
      <c r="F808">
        <v>72.35642</v>
      </c>
      <c r="G808">
        <v>4.2772259999999998</v>
      </c>
    </row>
    <row r="809" spans="1:9" x14ac:dyDescent="0.25">
      <c r="A809">
        <v>808</v>
      </c>
      <c r="D809">
        <v>57.20800400000001</v>
      </c>
      <c r="E809">
        <v>6.726197</v>
      </c>
      <c r="F809">
        <v>72.35642</v>
      </c>
      <c r="G809">
        <v>4.2772259999999998</v>
      </c>
    </row>
    <row r="810" spans="1:9" x14ac:dyDescent="0.25">
      <c r="A810">
        <v>809</v>
      </c>
      <c r="D810">
        <v>57.201023000000006</v>
      </c>
      <c r="E810">
        <v>6.7228649999999996</v>
      </c>
      <c r="F810">
        <v>72.35642</v>
      </c>
      <c r="G810">
        <v>4.2772259999999998</v>
      </c>
    </row>
    <row r="811" spans="1:9" x14ac:dyDescent="0.25">
      <c r="A811">
        <v>810</v>
      </c>
      <c r="D811">
        <v>57.196594000000012</v>
      </c>
      <c r="E811">
        <v>6.712656</v>
      </c>
    </row>
    <row r="812" spans="1:9" x14ac:dyDescent="0.25">
      <c r="A812">
        <v>811</v>
      </c>
      <c r="D812">
        <v>57.195606000000005</v>
      </c>
      <c r="E812">
        <v>6.6993239999999998</v>
      </c>
    </row>
    <row r="813" spans="1:9" x14ac:dyDescent="0.25">
      <c r="A813">
        <v>812</v>
      </c>
      <c r="D813">
        <v>57.178734000000006</v>
      </c>
      <c r="E813">
        <v>6.7157299999999998</v>
      </c>
    </row>
    <row r="814" spans="1:9" x14ac:dyDescent="0.25">
      <c r="A814">
        <v>813</v>
      </c>
      <c r="D814">
        <v>57.16576400000001</v>
      </c>
      <c r="E814">
        <v>6.7098969999999998</v>
      </c>
    </row>
    <row r="815" spans="1:9" x14ac:dyDescent="0.25">
      <c r="A815">
        <v>814</v>
      </c>
      <c r="B815">
        <v>50.022346000000006</v>
      </c>
      <c r="C815">
        <v>5.2455489999999996</v>
      </c>
      <c r="D815">
        <v>57.179615000000005</v>
      </c>
      <c r="E815">
        <v>6.6912520000000004</v>
      </c>
    </row>
    <row r="816" spans="1:9" x14ac:dyDescent="0.25">
      <c r="A816">
        <v>815</v>
      </c>
      <c r="B816">
        <v>50.012401000000011</v>
      </c>
      <c r="C816">
        <v>5.244351</v>
      </c>
      <c r="D816">
        <v>57.283569000000007</v>
      </c>
      <c r="E816">
        <v>6.7455189999999998</v>
      </c>
    </row>
    <row r="817" spans="1:9" x14ac:dyDescent="0.25">
      <c r="A817">
        <v>816</v>
      </c>
      <c r="B817">
        <v>50.007351000000007</v>
      </c>
      <c r="C817">
        <v>5.2264869999999997</v>
      </c>
      <c r="D817">
        <v>57.283569000000007</v>
      </c>
      <c r="E817">
        <v>6.7455189999999998</v>
      </c>
    </row>
    <row r="818" spans="1:9" x14ac:dyDescent="0.25">
      <c r="A818">
        <v>817</v>
      </c>
      <c r="B818">
        <v>50.017143000000011</v>
      </c>
      <c r="C818">
        <v>5.2585170000000003</v>
      </c>
    </row>
    <row r="819" spans="1:9" x14ac:dyDescent="0.25">
      <c r="A819">
        <v>818</v>
      </c>
      <c r="B819">
        <v>50.039013000000011</v>
      </c>
      <c r="C819">
        <v>5.2321119999999999</v>
      </c>
    </row>
    <row r="820" spans="1:9" x14ac:dyDescent="0.25">
      <c r="A820">
        <v>819</v>
      </c>
      <c r="B820">
        <v>50.026256000000011</v>
      </c>
      <c r="C820">
        <v>5.2235189999999996</v>
      </c>
      <c r="H820">
        <v>56.002441000000012</v>
      </c>
      <c r="I820">
        <v>8.381316</v>
      </c>
    </row>
    <row r="821" spans="1:9" x14ac:dyDescent="0.25">
      <c r="A821">
        <v>820</v>
      </c>
      <c r="B821">
        <v>50.021358000000006</v>
      </c>
      <c r="C821">
        <v>5.2386220000000003</v>
      </c>
      <c r="H821">
        <v>55.901767000000007</v>
      </c>
      <c r="I821">
        <v>8.364547</v>
      </c>
    </row>
    <row r="822" spans="1:9" x14ac:dyDescent="0.25">
      <c r="A822">
        <v>821</v>
      </c>
      <c r="B822">
        <v>50.055004000000011</v>
      </c>
      <c r="C822">
        <v>5.320805</v>
      </c>
      <c r="H822">
        <v>55.930881000000007</v>
      </c>
      <c r="I822">
        <v>8.3659520000000001</v>
      </c>
    </row>
    <row r="823" spans="1:9" x14ac:dyDescent="0.25">
      <c r="A823">
        <v>822</v>
      </c>
      <c r="B823">
        <v>50.07297100000001</v>
      </c>
      <c r="C823">
        <v>5.2823700000000002</v>
      </c>
      <c r="H823">
        <v>55.946193000000008</v>
      </c>
      <c r="I823">
        <v>8.371264</v>
      </c>
    </row>
    <row r="824" spans="1:9" x14ac:dyDescent="0.25">
      <c r="A824">
        <v>823</v>
      </c>
      <c r="B824">
        <v>50.022346000000006</v>
      </c>
      <c r="C824">
        <v>5.2455489999999996</v>
      </c>
      <c r="F824">
        <v>51.793869000000008</v>
      </c>
      <c r="G824">
        <v>4.3806479999999999</v>
      </c>
      <c r="H824">
        <v>55.961193000000009</v>
      </c>
      <c r="I824">
        <v>8.3701720000000002</v>
      </c>
    </row>
    <row r="825" spans="1:9" x14ac:dyDescent="0.25">
      <c r="A825">
        <v>824</v>
      </c>
      <c r="B825">
        <v>50.022346000000006</v>
      </c>
      <c r="C825">
        <v>5.2455489999999996</v>
      </c>
      <c r="F825">
        <v>51.768814000000006</v>
      </c>
      <c r="G825">
        <v>4.4098649999999999</v>
      </c>
      <c r="H825">
        <v>55.991661000000008</v>
      </c>
      <c r="I825">
        <v>8.3873049999999996</v>
      </c>
    </row>
    <row r="826" spans="1:9" x14ac:dyDescent="0.25">
      <c r="A826">
        <v>825</v>
      </c>
      <c r="F826">
        <v>51.840637000000008</v>
      </c>
      <c r="G826">
        <v>4.3927829999999997</v>
      </c>
      <c r="H826">
        <v>55.989368000000006</v>
      </c>
      <c r="I826">
        <v>8.3727230000000006</v>
      </c>
    </row>
    <row r="827" spans="1:9" x14ac:dyDescent="0.25">
      <c r="A827">
        <v>826</v>
      </c>
      <c r="F827">
        <v>51.821419000000006</v>
      </c>
      <c r="G827">
        <v>4.3513789999999997</v>
      </c>
      <c r="H827">
        <v>55.965828000000009</v>
      </c>
      <c r="I827">
        <v>8.3325169999999993</v>
      </c>
    </row>
    <row r="828" spans="1:9" x14ac:dyDescent="0.25">
      <c r="A828">
        <v>827</v>
      </c>
      <c r="F828">
        <v>51.840011000000011</v>
      </c>
      <c r="G828">
        <v>4.3685650000000003</v>
      </c>
      <c r="H828">
        <v>55.860729000000006</v>
      </c>
      <c r="I828">
        <v>8.3648070000000008</v>
      </c>
    </row>
    <row r="829" spans="1:9" x14ac:dyDescent="0.25">
      <c r="A829">
        <v>828</v>
      </c>
      <c r="D829">
        <v>37.187681000000012</v>
      </c>
      <c r="E829">
        <v>6.9596229999999997</v>
      </c>
      <c r="F829">
        <v>51.820896000000012</v>
      </c>
      <c r="G829">
        <v>4.3440880000000002</v>
      </c>
      <c r="H829">
        <v>56.002441000000012</v>
      </c>
      <c r="I829">
        <v>8.381316</v>
      </c>
    </row>
    <row r="830" spans="1:9" x14ac:dyDescent="0.25">
      <c r="A830">
        <v>829</v>
      </c>
      <c r="D830">
        <v>37.129925000000007</v>
      </c>
      <c r="E830">
        <v>6.9638929999999997</v>
      </c>
      <c r="F830">
        <v>51.823971000000007</v>
      </c>
      <c r="G830">
        <v>4.3306500000000003</v>
      </c>
    </row>
    <row r="831" spans="1:9" x14ac:dyDescent="0.25">
      <c r="A831">
        <v>830</v>
      </c>
      <c r="D831">
        <v>37.152057000000013</v>
      </c>
      <c r="E831">
        <v>6.9769129999999997</v>
      </c>
      <c r="F831">
        <v>51.852508000000007</v>
      </c>
      <c r="G831">
        <v>4.3329420000000001</v>
      </c>
    </row>
    <row r="832" spans="1:9" x14ac:dyDescent="0.25">
      <c r="A832">
        <v>831</v>
      </c>
      <c r="D832">
        <v>37.162630000000007</v>
      </c>
      <c r="E832">
        <v>6.9624870000000003</v>
      </c>
      <c r="F832">
        <v>51.849228000000011</v>
      </c>
      <c r="G832">
        <v>4.3467960000000003</v>
      </c>
    </row>
    <row r="833" spans="1:9" x14ac:dyDescent="0.25">
      <c r="A833">
        <v>832</v>
      </c>
      <c r="D833">
        <v>37.167837000000006</v>
      </c>
      <c r="E833">
        <v>6.949935</v>
      </c>
      <c r="F833">
        <v>51.793869000000008</v>
      </c>
      <c r="G833">
        <v>4.3806479999999999</v>
      </c>
    </row>
    <row r="834" spans="1:9" x14ac:dyDescent="0.25">
      <c r="A834">
        <v>833</v>
      </c>
      <c r="D834">
        <v>37.156172000000012</v>
      </c>
      <c r="E834">
        <v>6.9478530000000003</v>
      </c>
      <c r="F834">
        <v>51.793869000000008</v>
      </c>
      <c r="G834">
        <v>4.3806479999999999</v>
      </c>
    </row>
    <row r="835" spans="1:9" x14ac:dyDescent="0.25">
      <c r="A835">
        <v>834</v>
      </c>
      <c r="D835">
        <v>37.136486000000005</v>
      </c>
      <c r="E835">
        <v>6.9212910000000001</v>
      </c>
      <c r="F835">
        <v>51.793869000000008</v>
      </c>
      <c r="G835">
        <v>4.3806479999999999</v>
      </c>
    </row>
    <row r="836" spans="1:9" x14ac:dyDescent="0.25">
      <c r="A836">
        <v>835</v>
      </c>
      <c r="D836">
        <v>37.139869000000004</v>
      </c>
      <c r="E836">
        <v>6.9246249999999998</v>
      </c>
      <c r="F836">
        <v>51.793869000000008</v>
      </c>
      <c r="G836">
        <v>4.3806479999999999</v>
      </c>
    </row>
    <row r="837" spans="1:9" x14ac:dyDescent="0.25">
      <c r="A837">
        <v>836</v>
      </c>
      <c r="D837">
        <v>37.134298000000008</v>
      </c>
      <c r="E837">
        <v>6.9082189999999999</v>
      </c>
    </row>
    <row r="838" spans="1:9" x14ac:dyDescent="0.25">
      <c r="A838">
        <v>837</v>
      </c>
      <c r="D838">
        <v>37.122997000000012</v>
      </c>
      <c r="E838">
        <v>6.8921260000000002</v>
      </c>
    </row>
    <row r="839" spans="1:9" x14ac:dyDescent="0.25">
      <c r="A839">
        <v>838</v>
      </c>
      <c r="D839">
        <v>37.108467000000005</v>
      </c>
      <c r="E839">
        <v>6.9050950000000002</v>
      </c>
    </row>
    <row r="840" spans="1:9" x14ac:dyDescent="0.25">
      <c r="A840">
        <v>839</v>
      </c>
      <c r="B840">
        <v>29.075725000000006</v>
      </c>
      <c r="C840">
        <v>6.3272089999999999</v>
      </c>
      <c r="D840">
        <v>37.053991000000011</v>
      </c>
      <c r="E840">
        <v>6.8922819999999998</v>
      </c>
    </row>
    <row r="841" spans="1:9" x14ac:dyDescent="0.25">
      <c r="A841">
        <v>840</v>
      </c>
      <c r="B841">
        <v>29.091297000000012</v>
      </c>
      <c r="C841">
        <v>6.2577850000000002</v>
      </c>
      <c r="D841">
        <v>37.062687000000011</v>
      </c>
      <c r="E841">
        <v>6.8774389999999999</v>
      </c>
    </row>
    <row r="842" spans="1:9" x14ac:dyDescent="0.25">
      <c r="A842">
        <v>841</v>
      </c>
      <c r="B842">
        <v>29.082601000000011</v>
      </c>
      <c r="C842">
        <v>6.269139</v>
      </c>
      <c r="D842">
        <v>37.187681000000012</v>
      </c>
      <c r="E842">
        <v>6.9596229999999997</v>
      </c>
    </row>
    <row r="843" spans="1:9" x14ac:dyDescent="0.25">
      <c r="A843">
        <v>842</v>
      </c>
      <c r="B843">
        <v>29.002813000000003</v>
      </c>
      <c r="C843">
        <v>6.2937729999999998</v>
      </c>
    </row>
    <row r="844" spans="1:9" x14ac:dyDescent="0.25">
      <c r="A844">
        <v>843</v>
      </c>
      <c r="B844">
        <v>29.012447000000009</v>
      </c>
      <c r="C844">
        <v>6.3028870000000001</v>
      </c>
      <c r="H844">
        <v>36.630264000000011</v>
      </c>
      <c r="I844">
        <v>8.4512079999999994</v>
      </c>
    </row>
    <row r="845" spans="1:9" x14ac:dyDescent="0.25">
      <c r="A845">
        <v>844</v>
      </c>
      <c r="B845">
        <v>29.049320000000009</v>
      </c>
      <c r="C845">
        <v>6.3554360000000001</v>
      </c>
      <c r="H845">
        <v>36.578338000000009</v>
      </c>
      <c r="I845">
        <v>8.4962060000000008</v>
      </c>
    </row>
    <row r="846" spans="1:9" x14ac:dyDescent="0.25">
      <c r="A846">
        <v>845</v>
      </c>
      <c r="B846">
        <v>29.05296700000001</v>
      </c>
      <c r="C846">
        <v>6.3026270000000002</v>
      </c>
      <c r="H846">
        <v>36.591203000000007</v>
      </c>
      <c r="I846">
        <v>8.4603750000000009</v>
      </c>
    </row>
    <row r="847" spans="1:9" x14ac:dyDescent="0.25">
      <c r="A847">
        <v>846</v>
      </c>
      <c r="B847">
        <v>29.047914000000006</v>
      </c>
      <c r="C847">
        <v>6.2710660000000003</v>
      </c>
      <c r="H847">
        <v>36.597921000000014</v>
      </c>
      <c r="I847">
        <v>8.4693319999999996</v>
      </c>
    </row>
    <row r="848" spans="1:9" x14ac:dyDescent="0.25">
      <c r="A848">
        <v>847</v>
      </c>
      <c r="B848">
        <v>29.081089000000006</v>
      </c>
      <c r="C848">
        <v>6.3305420000000003</v>
      </c>
      <c r="H848">
        <v>36.632086000000008</v>
      </c>
      <c r="I848">
        <v>8.4878219999999995</v>
      </c>
    </row>
    <row r="849" spans="1:11" x14ac:dyDescent="0.25">
      <c r="A849">
        <v>848</v>
      </c>
      <c r="B849">
        <v>29.055155000000013</v>
      </c>
      <c r="C849">
        <v>6.3340839999999998</v>
      </c>
      <c r="H849">
        <v>36.644846000000008</v>
      </c>
      <c r="I849">
        <v>8.4768319999999999</v>
      </c>
    </row>
    <row r="850" spans="1:11" x14ac:dyDescent="0.25">
      <c r="A850">
        <v>849</v>
      </c>
      <c r="B850">
        <v>29.020937000000004</v>
      </c>
      <c r="C850">
        <v>6.3300729999999996</v>
      </c>
      <c r="H850">
        <v>36.641670000000005</v>
      </c>
      <c r="I850">
        <v>8.48855</v>
      </c>
    </row>
    <row r="851" spans="1:11" x14ac:dyDescent="0.25">
      <c r="A851">
        <v>850</v>
      </c>
      <c r="B851">
        <v>29.066299000000008</v>
      </c>
      <c r="C851">
        <v>6.2750760000000003</v>
      </c>
      <c r="H851">
        <v>36.644222000000013</v>
      </c>
      <c r="I851">
        <v>8.4790720000000004</v>
      </c>
    </row>
    <row r="852" spans="1:11" x14ac:dyDescent="0.25">
      <c r="A852">
        <v>851</v>
      </c>
      <c r="B852">
        <v>29.075725000000006</v>
      </c>
      <c r="C852">
        <v>6.3272089999999999</v>
      </c>
      <c r="F852">
        <v>30.412058000000009</v>
      </c>
      <c r="G852">
        <v>4.8213530000000002</v>
      </c>
      <c r="H852">
        <v>36.635315000000006</v>
      </c>
      <c r="I852">
        <v>8.4954249999999991</v>
      </c>
    </row>
    <row r="853" spans="1:11" x14ac:dyDescent="0.25">
      <c r="A853">
        <v>852</v>
      </c>
      <c r="F853">
        <v>30.412058000000009</v>
      </c>
      <c r="G853">
        <v>4.8213530000000002</v>
      </c>
      <c r="H853">
        <v>36.630264000000011</v>
      </c>
      <c r="I853">
        <v>8.4512079999999994</v>
      </c>
    </row>
    <row r="854" spans="1:11" x14ac:dyDescent="0.25">
      <c r="A854">
        <v>853</v>
      </c>
      <c r="F854">
        <v>30.412058000000009</v>
      </c>
      <c r="G854">
        <v>4.8213530000000002</v>
      </c>
      <c r="H854">
        <v>36.630264000000011</v>
      </c>
      <c r="I854">
        <v>8.4512079999999994</v>
      </c>
      <c r="J854">
        <v>39.26595300000001</v>
      </c>
      <c r="K854">
        <v>13.210534000000001</v>
      </c>
    </row>
    <row r="855" spans="1:11" x14ac:dyDescent="0.25">
      <c r="A855">
        <v>854</v>
      </c>
    </row>
    <row r="856" spans="1:11" x14ac:dyDescent="0.25">
      <c r="A856">
        <v>855</v>
      </c>
    </row>
    <row r="857" spans="1:11" x14ac:dyDescent="0.25">
      <c r="A857">
        <v>856</v>
      </c>
    </row>
    <row r="858" spans="1:11" x14ac:dyDescent="0.25">
      <c r="A858">
        <v>857</v>
      </c>
    </row>
    <row r="859" spans="1:11" x14ac:dyDescent="0.25">
      <c r="A859">
        <v>858</v>
      </c>
    </row>
    <row r="860" spans="1:11" x14ac:dyDescent="0.25">
      <c r="A860">
        <v>859</v>
      </c>
    </row>
    <row r="861" spans="1:11" x14ac:dyDescent="0.25">
      <c r="A861">
        <v>860</v>
      </c>
    </row>
    <row r="862" spans="1:11" x14ac:dyDescent="0.25">
      <c r="A862">
        <v>861</v>
      </c>
    </row>
    <row r="863" spans="1:11" x14ac:dyDescent="0.25">
      <c r="A863">
        <v>862</v>
      </c>
    </row>
    <row r="864" spans="1:1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1" x14ac:dyDescent="0.25">
      <c r="A881">
        <v>880</v>
      </c>
    </row>
    <row r="882" spans="1:11" x14ac:dyDescent="0.25">
      <c r="A882">
        <v>881</v>
      </c>
    </row>
    <row r="883" spans="1:11" x14ac:dyDescent="0.25">
      <c r="A883">
        <v>882</v>
      </c>
    </row>
    <row r="884" spans="1:11" x14ac:dyDescent="0.25">
      <c r="A884">
        <v>883</v>
      </c>
    </row>
    <row r="885" spans="1:11" x14ac:dyDescent="0.25">
      <c r="A885">
        <v>884</v>
      </c>
    </row>
    <row r="886" spans="1:11" x14ac:dyDescent="0.25">
      <c r="A886">
        <v>885</v>
      </c>
    </row>
    <row r="887" spans="1:11" x14ac:dyDescent="0.25">
      <c r="A887">
        <v>886</v>
      </c>
      <c r="J887">
        <v>236.219427</v>
      </c>
      <c r="K887">
        <v>13.478583</v>
      </c>
    </row>
    <row r="888" spans="1:11" x14ac:dyDescent="0.25">
      <c r="A888">
        <v>887</v>
      </c>
      <c r="D888">
        <v>242.318243</v>
      </c>
      <c r="E888">
        <v>6.618023</v>
      </c>
    </row>
    <row r="889" spans="1:11" x14ac:dyDescent="0.25">
      <c r="A889">
        <v>888</v>
      </c>
      <c r="D889">
        <v>242.34160900000001</v>
      </c>
      <c r="E889">
        <v>6.6191449999999996</v>
      </c>
    </row>
    <row r="890" spans="1:11" x14ac:dyDescent="0.25">
      <c r="A890">
        <v>889</v>
      </c>
      <c r="D890">
        <v>242.31941599999999</v>
      </c>
      <c r="E890">
        <v>6.6034319999999997</v>
      </c>
    </row>
    <row r="891" spans="1:11" x14ac:dyDescent="0.25">
      <c r="A891">
        <v>890</v>
      </c>
      <c r="D891">
        <v>242.292631</v>
      </c>
      <c r="E891">
        <v>6.5854220000000003</v>
      </c>
      <c r="F891">
        <v>251.656431</v>
      </c>
      <c r="G891">
        <v>3.118919</v>
      </c>
    </row>
    <row r="892" spans="1:11" x14ac:dyDescent="0.25">
      <c r="A892">
        <v>891</v>
      </c>
      <c r="D892">
        <v>242.29656</v>
      </c>
      <c r="E892">
        <v>6.6000639999999997</v>
      </c>
      <c r="F892">
        <v>251.67749900000001</v>
      </c>
      <c r="G892">
        <v>3.1202969999999999</v>
      </c>
    </row>
    <row r="893" spans="1:11" x14ac:dyDescent="0.25">
      <c r="A893">
        <v>892</v>
      </c>
      <c r="D893">
        <v>242.29523399999999</v>
      </c>
      <c r="E893">
        <v>6.5912379999999997</v>
      </c>
      <c r="F893">
        <v>251.704793</v>
      </c>
      <c r="G893">
        <v>3.133051</v>
      </c>
    </row>
    <row r="894" spans="1:11" x14ac:dyDescent="0.25">
      <c r="A894">
        <v>893</v>
      </c>
      <c r="D894">
        <v>242.32722200000001</v>
      </c>
      <c r="E894">
        <v>6.6238900000000003</v>
      </c>
      <c r="F894">
        <v>251.670816</v>
      </c>
      <c r="G894">
        <v>3.1324900000000002</v>
      </c>
    </row>
    <row r="895" spans="1:11" x14ac:dyDescent="0.25">
      <c r="A895">
        <v>894</v>
      </c>
      <c r="D895">
        <v>242.330387</v>
      </c>
      <c r="E895">
        <v>6.6280739999999998</v>
      </c>
      <c r="F895">
        <v>251.68010100000001</v>
      </c>
      <c r="G895">
        <v>3.1432549999999999</v>
      </c>
    </row>
    <row r="896" spans="1:11" x14ac:dyDescent="0.25">
      <c r="A896">
        <v>895</v>
      </c>
      <c r="D896">
        <v>242.261663</v>
      </c>
      <c r="E896">
        <v>6.6138909999999997</v>
      </c>
      <c r="F896">
        <v>251.62270899999999</v>
      </c>
      <c r="G896">
        <v>3.1322350000000001</v>
      </c>
    </row>
    <row r="897" spans="1:9" x14ac:dyDescent="0.25">
      <c r="A897">
        <v>896</v>
      </c>
      <c r="D897">
        <v>242.24763400000001</v>
      </c>
      <c r="E897">
        <v>6.6119009999999996</v>
      </c>
      <c r="F897">
        <v>251.604288</v>
      </c>
      <c r="G897">
        <v>3.12249</v>
      </c>
      <c r="H897">
        <v>245.30584099999999</v>
      </c>
      <c r="I897">
        <v>7.3951250000000002</v>
      </c>
    </row>
    <row r="898" spans="1:9" x14ac:dyDescent="0.25">
      <c r="A898">
        <v>897</v>
      </c>
      <c r="D898">
        <v>242.318243</v>
      </c>
      <c r="E898">
        <v>6.618023</v>
      </c>
      <c r="F898">
        <v>251.62755300000001</v>
      </c>
      <c r="G898">
        <v>3.1072869999999999</v>
      </c>
      <c r="H898">
        <v>245.2936</v>
      </c>
      <c r="I898">
        <v>7.3705850000000002</v>
      </c>
    </row>
    <row r="899" spans="1:9" x14ac:dyDescent="0.25">
      <c r="A899">
        <v>898</v>
      </c>
      <c r="F899">
        <v>251.65387899999999</v>
      </c>
      <c r="G899">
        <v>3.155805</v>
      </c>
      <c r="H899">
        <v>245.31635</v>
      </c>
      <c r="I899">
        <v>7.3698199999999998</v>
      </c>
    </row>
    <row r="900" spans="1:9" x14ac:dyDescent="0.25">
      <c r="A900">
        <v>899</v>
      </c>
      <c r="F900">
        <v>251.656431</v>
      </c>
      <c r="G900">
        <v>3.118919</v>
      </c>
      <c r="H900">
        <v>245.31578999999999</v>
      </c>
      <c r="I900">
        <v>7.3726260000000003</v>
      </c>
    </row>
    <row r="901" spans="1:9" x14ac:dyDescent="0.25">
      <c r="A901">
        <v>900</v>
      </c>
      <c r="F901">
        <v>251.656431</v>
      </c>
      <c r="G901">
        <v>3.118919</v>
      </c>
      <c r="H901">
        <v>245.36461400000002</v>
      </c>
      <c r="I901">
        <v>7.3550250000000004</v>
      </c>
    </row>
    <row r="902" spans="1:9" x14ac:dyDescent="0.25">
      <c r="A902">
        <v>901</v>
      </c>
      <c r="H902">
        <v>245.37104199999999</v>
      </c>
      <c r="I902">
        <v>7.3695139999999997</v>
      </c>
    </row>
    <row r="903" spans="1:9" x14ac:dyDescent="0.25">
      <c r="A903">
        <v>902</v>
      </c>
      <c r="H903">
        <v>245.350584</v>
      </c>
      <c r="I903">
        <v>7.3626779999999998</v>
      </c>
    </row>
    <row r="904" spans="1:9" x14ac:dyDescent="0.25">
      <c r="A904">
        <v>903</v>
      </c>
      <c r="H904">
        <v>245.305894</v>
      </c>
      <c r="I904">
        <v>7.3293119999999998</v>
      </c>
    </row>
    <row r="905" spans="1:9" x14ac:dyDescent="0.25">
      <c r="A905">
        <v>904</v>
      </c>
      <c r="B905">
        <v>227.61696799999999</v>
      </c>
      <c r="C905">
        <v>6.4627759999999999</v>
      </c>
      <c r="H905">
        <v>245.285741</v>
      </c>
      <c r="I905">
        <v>7.334517</v>
      </c>
    </row>
    <row r="906" spans="1:9" x14ac:dyDescent="0.25">
      <c r="A906">
        <v>905</v>
      </c>
      <c r="B906">
        <v>227.60528500000001</v>
      </c>
      <c r="C906">
        <v>6.4587960000000004</v>
      </c>
      <c r="H906">
        <v>245.30584099999999</v>
      </c>
      <c r="I906">
        <v>7.3951250000000002</v>
      </c>
    </row>
    <row r="907" spans="1:9" x14ac:dyDescent="0.25">
      <c r="A907">
        <v>906</v>
      </c>
      <c r="B907">
        <v>227.62263200000001</v>
      </c>
      <c r="C907">
        <v>6.4588469999999996</v>
      </c>
      <c r="H907">
        <v>245.30584099999999</v>
      </c>
      <c r="I907">
        <v>7.3951250000000002</v>
      </c>
    </row>
    <row r="908" spans="1:9" x14ac:dyDescent="0.25">
      <c r="A908">
        <v>907</v>
      </c>
      <c r="B908">
        <v>227.65319099999999</v>
      </c>
      <c r="C908">
        <v>6.4608369999999997</v>
      </c>
    </row>
    <row r="909" spans="1:9" x14ac:dyDescent="0.25">
      <c r="A909">
        <v>908</v>
      </c>
      <c r="B909">
        <v>227.67584299999999</v>
      </c>
      <c r="C909">
        <v>6.4509400000000001</v>
      </c>
    </row>
    <row r="910" spans="1:9" x14ac:dyDescent="0.25">
      <c r="A910">
        <v>909</v>
      </c>
      <c r="B910">
        <v>227.672628</v>
      </c>
      <c r="C910">
        <v>6.4458380000000002</v>
      </c>
    </row>
    <row r="911" spans="1:9" x14ac:dyDescent="0.25">
      <c r="A911">
        <v>910</v>
      </c>
      <c r="B911">
        <v>227.64987500000001</v>
      </c>
      <c r="C911">
        <v>6.4423690000000002</v>
      </c>
    </row>
    <row r="912" spans="1:9" x14ac:dyDescent="0.25">
      <c r="A912">
        <v>911</v>
      </c>
      <c r="B912">
        <v>227.62941699999999</v>
      </c>
      <c r="C912">
        <v>6.4477770000000003</v>
      </c>
      <c r="D912">
        <v>222.833033</v>
      </c>
      <c r="E912">
        <v>7.9826459999999999</v>
      </c>
    </row>
    <row r="913" spans="1:9" x14ac:dyDescent="0.25">
      <c r="A913">
        <v>912</v>
      </c>
      <c r="B913">
        <v>227.62298799999999</v>
      </c>
      <c r="C913">
        <v>6.4293079999999998</v>
      </c>
      <c r="D913">
        <v>222.78864799999999</v>
      </c>
      <c r="E913">
        <v>8.0030529999999995</v>
      </c>
    </row>
    <row r="914" spans="1:9" x14ac:dyDescent="0.25">
      <c r="A914">
        <v>913</v>
      </c>
      <c r="B914">
        <v>227.62972199999999</v>
      </c>
      <c r="C914">
        <v>6.500121</v>
      </c>
      <c r="D914">
        <v>222.82849300000001</v>
      </c>
      <c r="E914">
        <v>7.9866250000000001</v>
      </c>
    </row>
    <row r="915" spans="1:9" x14ac:dyDescent="0.25">
      <c r="A915">
        <v>914</v>
      </c>
      <c r="B915">
        <v>227.61696799999999</v>
      </c>
      <c r="C915">
        <v>6.4627759999999999</v>
      </c>
      <c r="D915">
        <v>222.838492</v>
      </c>
      <c r="E915">
        <v>7.9800440000000004</v>
      </c>
    </row>
    <row r="916" spans="1:9" x14ac:dyDescent="0.25">
      <c r="A916">
        <v>915</v>
      </c>
      <c r="D916">
        <v>222.80221900000001</v>
      </c>
      <c r="E916">
        <v>7.9838699999999996</v>
      </c>
    </row>
    <row r="917" spans="1:9" x14ac:dyDescent="0.25">
      <c r="A917">
        <v>916</v>
      </c>
      <c r="D917">
        <v>222.763599</v>
      </c>
      <c r="E917">
        <v>8.0073380000000007</v>
      </c>
    </row>
    <row r="918" spans="1:9" x14ac:dyDescent="0.25">
      <c r="A918">
        <v>917</v>
      </c>
      <c r="D918">
        <v>222.800229</v>
      </c>
      <c r="E918">
        <v>7.9957570000000002</v>
      </c>
      <c r="F918">
        <v>226.41468399999999</v>
      </c>
      <c r="G918">
        <v>4.3406409999999997</v>
      </c>
    </row>
    <row r="919" spans="1:9" x14ac:dyDescent="0.25">
      <c r="A919">
        <v>918</v>
      </c>
      <c r="D919">
        <v>222.79385099999999</v>
      </c>
      <c r="E919">
        <v>7.9555550000000004</v>
      </c>
      <c r="F919">
        <v>226.418205</v>
      </c>
      <c r="G919">
        <v>4.252993</v>
      </c>
    </row>
    <row r="920" spans="1:9" x14ac:dyDescent="0.25">
      <c r="A920">
        <v>919</v>
      </c>
      <c r="D920">
        <v>222.833033</v>
      </c>
      <c r="E920">
        <v>7.9826459999999999</v>
      </c>
      <c r="F920">
        <v>226.41851</v>
      </c>
      <c r="G920">
        <v>4.2444220000000001</v>
      </c>
      <c r="H920">
        <v>224.283264</v>
      </c>
      <c r="I920">
        <v>8.5982769999999995</v>
      </c>
    </row>
    <row r="921" spans="1:9" x14ac:dyDescent="0.25">
      <c r="A921">
        <v>920</v>
      </c>
      <c r="F921">
        <v>226.42432600000001</v>
      </c>
      <c r="G921">
        <v>4.270645</v>
      </c>
      <c r="H921">
        <v>224.22030799999999</v>
      </c>
      <c r="I921">
        <v>8.5398110000000003</v>
      </c>
    </row>
    <row r="922" spans="1:9" x14ac:dyDescent="0.25">
      <c r="A922">
        <v>921</v>
      </c>
      <c r="F922">
        <v>226.40549999999999</v>
      </c>
      <c r="G922">
        <v>4.2203920000000004</v>
      </c>
      <c r="H922">
        <v>224.23765399999999</v>
      </c>
      <c r="I922">
        <v>8.5757270000000005</v>
      </c>
    </row>
    <row r="923" spans="1:9" x14ac:dyDescent="0.25">
      <c r="A923">
        <v>922</v>
      </c>
      <c r="F923">
        <v>226.42305099999999</v>
      </c>
      <c r="G923">
        <v>4.2277389999999997</v>
      </c>
      <c r="H923">
        <v>224.24658199999999</v>
      </c>
      <c r="I923">
        <v>8.5923590000000001</v>
      </c>
    </row>
    <row r="924" spans="1:9" x14ac:dyDescent="0.25">
      <c r="A924">
        <v>923</v>
      </c>
      <c r="F924">
        <v>226.37825599999999</v>
      </c>
      <c r="G924">
        <v>4.2322290000000002</v>
      </c>
      <c r="H924">
        <v>224.24387899999999</v>
      </c>
      <c r="I924">
        <v>8.6106739999999995</v>
      </c>
    </row>
    <row r="925" spans="1:9" x14ac:dyDescent="0.25">
      <c r="A925">
        <v>924</v>
      </c>
      <c r="F925">
        <v>226.35412500000001</v>
      </c>
      <c r="G925">
        <v>4.2344220000000004</v>
      </c>
      <c r="H925">
        <v>224.274642</v>
      </c>
      <c r="I925">
        <v>8.6168980000000008</v>
      </c>
    </row>
    <row r="926" spans="1:9" x14ac:dyDescent="0.25">
      <c r="A926">
        <v>925</v>
      </c>
      <c r="F926">
        <v>226.41468399999999</v>
      </c>
      <c r="G926">
        <v>4.3406409999999997</v>
      </c>
      <c r="H926">
        <v>224.24035900000001</v>
      </c>
      <c r="I926">
        <v>8.6274080000000009</v>
      </c>
    </row>
    <row r="927" spans="1:9" x14ac:dyDescent="0.25">
      <c r="A927">
        <v>926</v>
      </c>
      <c r="F927">
        <v>226.41468399999999</v>
      </c>
      <c r="G927">
        <v>4.3406409999999997</v>
      </c>
      <c r="H927">
        <v>224.24158199999999</v>
      </c>
      <c r="I927">
        <v>8.6236320000000006</v>
      </c>
    </row>
    <row r="928" spans="1:9" x14ac:dyDescent="0.25">
      <c r="A928">
        <v>927</v>
      </c>
      <c r="H928">
        <v>224.248929</v>
      </c>
      <c r="I928">
        <v>8.5995019999999993</v>
      </c>
    </row>
    <row r="929" spans="1:9" x14ac:dyDescent="0.25">
      <c r="A929">
        <v>928</v>
      </c>
      <c r="H929">
        <v>224.283264</v>
      </c>
      <c r="I929">
        <v>8.5982769999999995</v>
      </c>
    </row>
    <row r="930" spans="1:9" x14ac:dyDescent="0.25">
      <c r="A930">
        <v>929</v>
      </c>
      <c r="H930">
        <v>224.283264</v>
      </c>
      <c r="I930">
        <v>8.5982769999999995</v>
      </c>
    </row>
    <row r="931" spans="1:9" x14ac:dyDescent="0.25">
      <c r="A931">
        <v>930</v>
      </c>
    </row>
    <row r="932" spans="1:9" x14ac:dyDescent="0.25">
      <c r="A932">
        <v>931</v>
      </c>
      <c r="B932">
        <v>206.31680599999999</v>
      </c>
      <c r="C932">
        <v>6.0339689999999999</v>
      </c>
    </row>
    <row r="933" spans="1:9" x14ac:dyDescent="0.25">
      <c r="A933">
        <v>932</v>
      </c>
      <c r="B933">
        <v>206.32402300000001</v>
      </c>
      <c r="C933">
        <v>6.0438660000000004</v>
      </c>
    </row>
    <row r="934" spans="1:9" x14ac:dyDescent="0.25">
      <c r="A934">
        <v>933</v>
      </c>
      <c r="B934">
        <v>206.34598399999999</v>
      </c>
      <c r="C934">
        <v>6.0522169999999997</v>
      </c>
    </row>
    <row r="935" spans="1:9" x14ac:dyDescent="0.25">
      <c r="A935">
        <v>934</v>
      </c>
      <c r="B935">
        <v>206.338099</v>
      </c>
      <c r="C935">
        <v>6.067577</v>
      </c>
    </row>
    <row r="936" spans="1:9" x14ac:dyDescent="0.25">
      <c r="A936">
        <v>935</v>
      </c>
      <c r="B936">
        <v>206.31737000000001</v>
      </c>
      <c r="C936">
        <v>6.060206</v>
      </c>
      <c r="D936">
        <v>202.80206900000002</v>
      </c>
      <c r="E936">
        <v>7.0350000000000001</v>
      </c>
    </row>
    <row r="937" spans="1:9" x14ac:dyDescent="0.25">
      <c r="A937">
        <v>936</v>
      </c>
      <c r="B937">
        <v>206.29912400000001</v>
      </c>
      <c r="C937">
        <v>6.0476799999999997</v>
      </c>
      <c r="D937">
        <v>202.75448499999999</v>
      </c>
      <c r="E937">
        <v>7.0734019999999997</v>
      </c>
    </row>
    <row r="938" spans="1:9" x14ac:dyDescent="0.25">
      <c r="A938">
        <v>937</v>
      </c>
      <c r="B938">
        <v>206.33185800000001</v>
      </c>
      <c r="C938">
        <v>6.0493819999999996</v>
      </c>
      <c r="D938">
        <v>202.79283800000002</v>
      </c>
      <c r="E938">
        <v>7.0457739999999998</v>
      </c>
    </row>
    <row r="939" spans="1:9" x14ac:dyDescent="0.25">
      <c r="A939">
        <v>938</v>
      </c>
      <c r="B939">
        <v>206.34335200000001</v>
      </c>
      <c r="C939">
        <v>5.971031</v>
      </c>
      <c r="D939">
        <v>202.77572900000001</v>
      </c>
      <c r="E939">
        <v>7.038557</v>
      </c>
    </row>
    <row r="940" spans="1:9" x14ac:dyDescent="0.25">
      <c r="A940">
        <v>939</v>
      </c>
      <c r="B940">
        <v>206.31680599999999</v>
      </c>
      <c r="C940">
        <v>6.0339689999999999</v>
      </c>
      <c r="D940">
        <v>202.74516199999999</v>
      </c>
      <c r="E940">
        <v>7.0410310000000003</v>
      </c>
    </row>
    <row r="941" spans="1:9" x14ac:dyDescent="0.25">
      <c r="A941">
        <v>940</v>
      </c>
      <c r="D941">
        <v>202.752478</v>
      </c>
      <c r="E941">
        <v>7.0461340000000003</v>
      </c>
    </row>
    <row r="942" spans="1:9" x14ac:dyDescent="0.25">
      <c r="A942">
        <v>941</v>
      </c>
      <c r="D942">
        <v>202.76856100000001</v>
      </c>
      <c r="E942">
        <v>7.0003089999999997</v>
      </c>
      <c r="F942">
        <v>205.56062600000001</v>
      </c>
      <c r="G942">
        <v>3.8723709999999998</v>
      </c>
    </row>
    <row r="943" spans="1:9" x14ac:dyDescent="0.25">
      <c r="A943">
        <v>942</v>
      </c>
      <c r="D943">
        <v>202.80206900000002</v>
      </c>
      <c r="E943">
        <v>7.0350000000000001</v>
      </c>
      <c r="F943">
        <v>205.51701199999999</v>
      </c>
      <c r="G943">
        <v>3.838454</v>
      </c>
    </row>
    <row r="944" spans="1:9" x14ac:dyDescent="0.25">
      <c r="A944">
        <v>943</v>
      </c>
      <c r="F944">
        <v>205.55227500000001</v>
      </c>
      <c r="G944">
        <v>3.8369070000000001</v>
      </c>
      <c r="H944">
        <v>203.06521100000001</v>
      </c>
      <c r="I944">
        <v>7.8143820000000002</v>
      </c>
    </row>
    <row r="945" spans="1:9" x14ac:dyDescent="0.25">
      <c r="A945">
        <v>944</v>
      </c>
      <c r="F945">
        <v>205.56278900000001</v>
      </c>
      <c r="G945">
        <v>3.8172169999999999</v>
      </c>
      <c r="H945">
        <v>203.007014</v>
      </c>
      <c r="I945">
        <v>7.8306699999999996</v>
      </c>
    </row>
    <row r="946" spans="1:9" x14ac:dyDescent="0.25">
      <c r="A946">
        <v>945</v>
      </c>
      <c r="F946">
        <v>205.563819</v>
      </c>
      <c r="G946">
        <v>3.823969</v>
      </c>
      <c r="H946">
        <v>203.02165500000001</v>
      </c>
      <c r="I946">
        <v>7.8272170000000001</v>
      </c>
    </row>
    <row r="947" spans="1:9" x14ac:dyDescent="0.25">
      <c r="A947">
        <v>946</v>
      </c>
      <c r="F947">
        <v>205.573352</v>
      </c>
      <c r="G947">
        <v>3.8488660000000001</v>
      </c>
      <c r="H947">
        <v>203.00093000000001</v>
      </c>
      <c r="I947">
        <v>7.8336610000000002</v>
      </c>
    </row>
    <row r="948" spans="1:9" x14ac:dyDescent="0.25">
      <c r="A948">
        <v>947</v>
      </c>
      <c r="F948">
        <v>205.545207</v>
      </c>
      <c r="G948">
        <v>3.8544330000000002</v>
      </c>
      <c r="H948">
        <v>202.99495200000001</v>
      </c>
      <c r="I948">
        <v>7.8359800000000002</v>
      </c>
    </row>
    <row r="949" spans="1:9" x14ac:dyDescent="0.25">
      <c r="A949">
        <v>948</v>
      </c>
      <c r="F949">
        <v>205.51283899999999</v>
      </c>
      <c r="G949">
        <v>3.8569070000000001</v>
      </c>
      <c r="H949">
        <v>202.999953</v>
      </c>
      <c r="I949">
        <v>7.8538670000000002</v>
      </c>
    </row>
    <row r="950" spans="1:9" x14ac:dyDescent="0.25">
      <c r="A950">
        <v>949</v>
      </c>
      <c r="F950">
        <v>205.56062600000001</v>
      </c>
      <c r="G950">
        <v>3.8723709999999998</v>
      </c>
      <c r="H950">
        <v>203.01727199999999</v>
      </c>
      <c r="I950">
        <v>7.8525260000000001</v>
      </c>
    </row>
    <row r="951" spans="1:9" x14ac:dyDescent="0.25">
      <c r="A951">
        <v>950</v>
      </c>
      <c r="F951">
        <v>205.56062600000001</v>
      </c>
      <c r="G951">
        <v>3.8723709999999998</v>
      </c>
      <c r="H951">
        <v>203.088561</v>
      </c>
      <c r="I951">
        <v>7.8772679999999999</v>
      </c>
    </row>
    <row r="952" spans="1:9" x14ac:dyDescent="0.25">
      <c r="A952">
        <v>951</v>
      </c>
      <c r="H952">
        <v>203.06521100000001</v>
      </c>
      <c r="I952">
        <v>7.8143820000000002</v>
      </c>
    </row>
    <row r="953" spans="1:9" x14ac:dyDescent="0.25">
      <c r="A953">
        <v>952</v>
      </c>
      <c r="H953">
        <v>203.06521100000001</v>
      </c>
      <c r="I953">
        <v>7.8143820000000002</v>
      </c>
    </row>
    <row r="954" spans="1:9" x14ac:dyDescent="0.25">
      <c r="A954">
        <v>953</v>
      </c>
      <c r="B954">
        <v>184.23490000000001</v>
      </c>
      <c r="C954">
        <v>5.9875769999999999</v>
      </c>
    </row>
    <row r="955" spans="1:9" x14ac:dyDescent="0.25">
      <c r="A955">
        <v>954</v>
      </c>
      <c r="B955">
        <v>184.17686</v>
      </c>
      <c r="C955">
        <v>6.0144330000000004</v>
      </c>
    </row>
    <row r="956" spans="1:9" x14ac:dyDescent="0.25">
      <c r="A956">
        <v>955</v>
      </c>
      <c r="B956">
        <v>184.17897299999998</v>
      </c>
      <c r="C956">
        <v>6.0410820000000003</v>
      </c>
    </row>
    <row r="957" spans="1:9" x14ac:dyDescent="0.25">
      <c r="A957">
        <v>956</v>
      </c>
      <c r="B957">
        <v>184.19160299999999</v>
      </c>
      <c r="C957">
        <v>5.960464</v>
      </c>
    </row>
    <row r="958" spans="1:9" x14ac:dyDescent="0.25">
      <c r="A958">
        <v>957</v>
      </c>
      <c r="B958">
        <v>184.17675700000001</v>
      </c>
      <c r="C958">
        <v>5.9207739999999998</v>
      </c>
    </row>
    <row r="959" spans="1:9" x14ac:dyDescent="0.25">
      <c r="A959">
        <v>958</v>
      </c>
      <c r="B959">
        <v>184.21505200000001</v>
      </c>
      <c r="C959">
        <v>5.9543299999999997</v>
      </c>
      <c r="D959">
        <v>179.818972</v>
      </c>
      <c r="E959">
        <v>7.6059789999999996</v>
      </c>
    </row>
    <row r="960" spans="1:9" x14ac:dyDescent="0.25">
      <c r="A960">
        <v>959</v>
      </c>
      <c r="B960">
        <v>184.174487</v>
      </c>
      <c r="C960">
        <v>5.9596390000000001</v>
      </c>
      <c r="D960">
        <v>179.82196500000001</v>
      </c>
      <c r="E960">
        <v>7.5617530000000004</v>
      </c>
    </row>
    <row r="961" spans="1:9" x14ac:dyDescent="0.25">
      <c r="A961">
        <v>960</v>
      </c>
      <c r="B961">
        <v>184.21299199999999</v>
      </c>
      <c r="C961">
        <v>5.9684020000000002</v>
      </c>
      <c r="D961">
        <v>179.828046</v>
      </c>
      <c r="E961">
        <v>7.5627839999999997</v>
      </c>
    </row>
    <row r="962" spans="1:9" x14ac:dyDescent="0.25">
      <c r="A962">
        <v>961</v>
      </c>
      <c r="B962">
        <v>184.250159</v>
      </c>
      <c r="C962">
        <v>5.9872680000000003</v>
      </c>
      <c r="D962">
        <v>179.79918000000001</v>
      </c>
      <c r="E962">
        <v>7.5678349999999996</v>
      </c>
    </row>
    <row r="963" spans="1:9" x14ac:dyDescent="0.25">
      <c r="A963">
        <v>962</v>
      </c>
      <c r="B963">
        <v>184.23490000000001</v>
      </c>
      <c r="C963">
        <v>5.9875769999999999</v>
      </c>
      <c r="D963">
        <v>179.81098400000002</v>
      </c>
      <c r="E963">
        <v>7.5807729999999998</v>
      </c>
    </row>
    <row r="964" spans="1:9" x14ac:dyDescent="0.25">
      <c r="A964">
        <v>963</v>
      </c>
      <c r="D964">
        <v>179.806344</v>
      </c>
      <c r="E964">
        <v>7.5747939999999998</v>
      </c>
    </row>
    <row r="965" spans="1:9" x14ac:dyDescent="0.25">
      <c r="A965">
        <v>964</v>
      </c>
      <c r="D965">
        <v>179.768923</v>
      </c>
      <c r="E965">
        <v>7.5510320000000002</v>
      </c>
    </row>
    <row r="966" spans="1:9" x14ac:dyDescent="0.25">
      <c r="A966">
        <v>965</v>
      </c>
      <c r="D966">
        <v>179.80742499999999</v>
      </c>
      <c r="E966">
        <v>7.5530929999999996</v>
      </c>
    </row>
    <row r="967" spans="1:9" x14ac:dyDescent="0.25">
      <c r="A967">
        <v>966</v>
      </c>
      <c r="D967">
        <v>179.815932</v>
      </c>
      <c r="E967">
        <v>7.5575780000000004</v>
      </c>
      <c r="F967">
        <v>181.885054</v>
      </c>
      <c r="G967">
        <v>4.4563920000000001</v>
      </c>
    </row>
    <row r="968" spans="1:9" x14ac:dyDescent="0.25">
      <c r="A968">
        <v>967</v>
      </c>
      <c r="D968">
        <v>179.818972</v>
      </c>
      <c r="E968">
        <v>7.6059789999999996</v>
      </c>
      <c r="F968">
        <v>181.85603600000002</v>
      </c>
      <c r="G968">
        <v>4.4409789999999996</v>
      </c>
    </row>
    <row r="969" spans="1:9" x14ac:dyDescent="0.25">
      <c r="A969">
        <v>968</v>
      </c>
      <c r="F969">
        <v>181.87258</v>
      </c>
      <c r="G969">
        <v>4.4342779999999999</v>
      </c>
      <c r="H969">
        <v>179.87180799999999</v>
      </c>
      <c r="I969">
        <v>8.5729389999999999</v>
      </c>
    </row>
    <row r="970" spans="1:9" x14ac:dyDescent="0.25">
      <c r="A970">
        <v>969</v>
      </c>
      <c r="F970">
        <v>181.85665399999999</v>
      </c>
      <c r="G970">
        <v>4.424588</v>
      </c>
      <c r="H970">
        <v>179.82423299999999</v>
      </c>
      <c r="I970">
        <v>8.5192270000000008</v>
      </c>
    </row>
    <row r="971" spans="1:9" x14ac:dyDescent="0.25">
      <c r="A971">
        <v>970</v>
      </c>
      <c r="F971">
        <v>181.888869</v>
      </c>
      <c r="G971">
        <v>4.420928</v>
      </c>
      <c r="H971">
        <v>179.80309700000001</v>
      </c>
      <c r="I971">
        <v>8.5198459999999994</v>
      </c>
    </row>
    <row r="972" spans="1:9" x14ac:dyDescent="0.25">
      <c r="A972">
        <v>971</v>
      </c>
      <c r="F972">
        <v>181.898661</v>
      </c>
      <c r="G972">
        <v>4.4125769999999997</v>
      </c>
      <c r="H972">
        <v>179.836861</v>
      </c>
      <c r="I972">
        <v>8.5615459999999999</v>
      </c>
    </row>
    <row r="973" spans="1:9" x14ac:dyDescent="0.25">
      <c r="A973">
        <v>972</v>
      </c>
      <c r="F973">
        <v>181.86247900000001</v>
      </c>
      <c r="G973">
        <v>4.4321650000000004</v>
      </c>
      <c r="H973">
        <v>179.870261</v>
      </c>
      <c r="I973">
        <v>8.5494850000000007</v>
      </c>
    </row>
    <row r="974" spans="1:9" x14ac:dyDescent="0.25">
      <c r="A974">
        <v>973</v>
      </c>
      <c r="F974">
        <v>181.85861499999999</v>
      </c>
      <c r="G974">
        <v>4.4562369999999998</v>
      </c>
      <c r="H974">
        <v>179.847375</v>
      </c>
      <c r="I974">
        <v>8.5381970000000003</v>
      </c>
    </row>
    <row r="975" spans="1:9" x14ac:dyDescent="0.25">
      <c r="A975">
        <v>974</v>
      </c>
      <c r="F975">
        <v>181.885054</v>
      </c>
      <c r="G975">
        <v>4.4563920000000001</v>
      </c>
      <c r="H975">
        <v>179.86547000000002</v>
      </c>
      <c r="I975">
        <v>8.607011</v>
      </c>
    </row>
    <row r="976" spans="1:9" x14ac:dyDescent="0.25">
      <c r="A976">
        <v>975</v>
      </c>
      <c r="F976">
        <v>181.885054</v>
      </c>
      <c r="G976">
        <v>4.4563920000000001</v>
      </c>
      <c r="H976">
        <v>179.856291</v>
      </c>
      <c r="I976">
        <v>8.6106700000000007</v>
      </c>
    </row>
    <row r="977" spans="1:9" x14ac:dyDescent="0.25">
      <c r="A977">
        <v>976</v>
      </c>
      <c r="H977">
        <v>179.87180799999999</v>
      </c>
      <c r="I977">
        <v>8.5729389999999999</v>
      </c>
    </row>
    <row r="978" spans="1:9" x14ac:dyDescent="0.25">
      <c r="A978">
        <v>977</v>
      </c>
    </row>
    <row r="979" spans="1:9" x14ac:dyDescent="0.25">
      <c r="A979">
        <v>978</v>
      </c>
      <c r="B979">
        <v>160.52727300000001</v>
      </c>
      <c r="C979">
        <v>6.9267529999999997</v>
      </c>
    </row>
    <row r="980" spans="1:9" x14ac:dyDescent="0.25">
      <c r="A980">
        <v>979</v>
      </c>
      <c r="B980">
        <v>160.52727300000001</v>
      </c>
      <c r="C980">
        <v>6.9267529999999997</v>
      </c>
    </row>
    <row r="981" spans="1:9" x14ac:dyDescent="0.25">
      <c r="A981">
        <v>980</v>
      </c>
      <c r="B981">
        <v>160.52727300000001</v>
      </c>
      <c r="C981">
        <v>6.9267529999999997</v>
      </c>
    </row>
    <row r="982" spans="1:9" x14ac:dyDescent="0.25">
      <c r="A982">
        <v>981</v>
      </c>
      <c r="B982">
        <v>160.52727300000001</v>
      </c>
      <c r="C982">
        <v>6.9267529999999997</v>
      </c>
    </row>
    <row r="983" spans="1:9" x14ac:dyDescent="0.25">
      <c r="A983">
        <v>982</v>
      </c>
      <c r="B983">
        <v>160.52727300000001</v>
      </c>
      <c r="C983">
        <v>6.9267529999999997</v>
      </c>
    </row>
    <row r="984" spans="1:9" x14ac:dyDescent="0.25">
      <c r="A984">
        <v>983</v>
      </c>
      <c r="B984">
        <v>160.52727300000001</v>
      </c>
      <c r="C984">
        <v>6.9267529999999997</v>
      </c>
      <c r="D984">
        <v>157.274438</v>
      </c>
      <c r="E984">
        <v>8.7723200000000006</v>
      </c>
    </row>
    <row r="985" spans="1:9" x14ac:dyDescent="0.25">
      <c r="A985">
        <v>984</v>
      </c>
      <c r="B985">
        <v>160.52727300000001</v>
      </c>
      <c r="C985">
        <v>6.9267529999999997</v>
      </c>
      <c r="D985">
        <v>157.274438</v>
      </c>
      <c r="E985">
        <v>8.7723200000000006</v>
      </c>
    </row>
    <row r="986" spans="1:9" x14ac:dyDescent="0.25">
      <c r="A986">
        <v>985</v>
      </c>
      <c r="B986">
        <v>160.52727300000001</v>
      </c>
      <c r="C986">
        <v>6.9267529999999997</v>
      </c>
      <c r="D986">
        <v>157.27382</v>
      </c>
      <c r="E986">
        <v>8.8284540000000007</v>
      </c>
    </row>
    <row r="987" spans="1:9" x14ac:dyDescent="0.25">
      <c r="A987">
        <v>986</v>
      </c>
      <c r="B987">
        <v>160.52727300000001</v>
      </c>
      <c r="C987">
        <v>6.9267529999999997</v>
      </c>
      <c r="D987">
        <v>157.276499</v>
      </c>
      <c r="E987">
        <v>8.7787629999999996</v>
      </c>
    </row>
    <row r="988" spans="1:9" x14ac:dyDescent="0.25">
      <c r="A988">
        <v>987</v>
      </c>
      <c r="D988">
        <v>157.501036</v>
      </c>
      <c r="E988">
        <v>8.7490210000000008</v>
      </c>
    </row>
    <row r="989" spans="1:9" x14ac:dyDescent="0.25">
      <c r="A989">
        <v>988</v>
      </c>
      <c r="D989">
        <v>157.417891</v>
      </c>
      <c r="E989">
        <v>8.7447420000000005</v>
      </c>
    </row>
    <row r="990" spans="1:9" x14ac:dyDescent="0.25">
      <c r="A990">
        <v>989</v>
      </c>
      <c r="D990">
        <v>157.34278799999998</v>
      </c>
      <c r="E990">
        <v>8.7571659999999998</v>
      </c>
      <c r="F990">
        <v>158.69717</v>
      </c>
      <c r="G990">
        <v>5.2602060000000002</v>
      </c>
    </row>
    <row r="991" spans="1:9" x14ac:dyDescent="0.25">
      <c r="A991">
        <v>990</v>
      </c>
      <c r="D991">
        <v>157.38005699999999</v>
      </c>
      <c r="E991">
        <v>8.7731449999999995</v>
      </c>
      <c r="F991">
        <v>158.66119</v>
      </c>
      <c r="G991">
        <v>5.3415470000000003</v>
      </c>
      <c r="H991">
        <v>158.27742699999999</v>
      </c>
      <c r="I991">
        <v>9.4906190000000006</v>
      </c>
    </row>
    <row r="992" spans="1:9" x14ac:dyDescent="0.25">
      <c r="A992">
        <v>991</v>
      </c>
      <c r="D992">
        <v>157.274438</v>
      </c>
      <c r="E992">
        <v>8.7723200000000006</v>
      </c>
      <c r="F992">
        <v>158.704644</v>
      </c>
      <c r="G992">
        <v>5.3067529999999996</v>
      </c>
      <c r="H992">
        <v>158.27742699999999</v>
      </c>
      <c r="I992">
        <v>9.4906190000000006</v>
      </c>
    </row>
    <row r="993" spans="1:9" x14ac:dyDescent="0.25">
      <c r="A993">
        <v>992</v>
      </c>
      <c r="F993">
        <v>158.72469599999999</v>
      </c>
      <c r="G993">
        <v>5.2712370000000002</v>
      </c>
      <c r="H993">
        <v>158.220159</v>
      </c>
      <c r="I993">
        <v>9.4995370000000001</v>
      </c>
    </row>
    <row r="994" spans="1:9" x14ac:dyDescent="0.25">
      <c r="A994">
        <v>993</v>
      </c>
      <c r="F994">
        <v>158.69268500000001</v>
      </c>
      <c r="G994">
        <v>5.2819589999999996</v>
      </c>
      <c r="H994">
        <v>158.20139699999999</v>
      </c>
      <c r="I994">
        <v>9.4443819999999992</v>
      </c>
    </row>
    <row r="995" spans="1:9" x14ac:dyDescent="0.25">
      <c r="A995">
        <v>994</v>
      </c>
      <c r="F995">
        <v>158.71593300000001</v>
      </c>
      <c r="G995">
        <v>5.2319069999999996</v>
      </c>
      <c r="H995">
        <v>158.21448900000001</v>
      </c>
      <c r="I995">
        <v>9.4683510000000002</v>
      </c>
    </row>
    <row r="996" spans="1:9" x14ac:dyDescent="0.25">
      <c r="A996">
        <v>995</v>
      </c>
      <c r="F996">
        <v>158.74686</v>
      </c>
      <c r="G996">
        <v>5.2244330000000003</v>
      </c>
      <c r="H996">
        <v>158.19629399999999</v>
      </c>
      <c r="I996">
        <v>9.4574750000000005</v>
      </c>
    </row>
    <row r="997" spans="1:9" x14ac:dyDescent="0.25">
      <c r="A997">
        <v>996</v>
      </c>
      <c r="F997">
        <v>158.82103599999999</v>
      </c>
      <c r="G997">
        <v>5.1635049999999998</v>
      </c>
      <c r="H997">
        <v>158.23098400000001</v>
      </c>
      <c r="I997">
        <v>9.5055680000000002</v>
      </c>
    </row>
    <row r="998" spans="1:9" x14ac:dyDescent="0.25">
      <c r="A998">
        <v>997</v>
      </c>
      <c r="F998">
        <v>158.69717</v>
      </c>
      <c r="G998">
        <v>5.2602060000000002</v>
      </c>
      <c r="H998">
        <v>158.25438600000001</v>
      </c>
      <c r="I998">
        <v>9.5965469999999993</v>
      </c>
    </row>
    <row r="999" spans="1:9" x14ac:dyDescent="0.25">
      <c r="A999">
        <v>998</v>
      </c>
      <c r="H999">
        <v>158.27742699999999</v>
      </c>
      <c r="I999">
        <v>9.4906190000000006</v>
      </c>
    </row>
    <row r="1000" spans="1:9" x14ac:dyDescent="0.25">
      <c r="A1000">
        <v>999</v>
      </c>
    </row>
    <row r="1001" spans="1:9" x14ac:dyDescent="0.25">
      <c r="A1001">
        <v>1000</v>
      </c>
      <c r="B1001">
        <v>131.203352</v>
      </c>
      <c r="C1001">
        <v>6.6464910000000001</v>
      </c>
    </row>
    <row r="1002" spans="1:9" x14ac:dyDescent="0.25">
      <c r="A1002">
        <v>1001</v>
      </c>
      <c r="B1002">
        <v>131.25417200000001</v>
      </c>
      <c r="C1002">
        <v>6.678223</v>
      </c>
    </row>
    <row r="1003" spans="1:9" x14ac:dyDescent="0.25">
      <c r="A1003">
        <v>1002</v>
      </c>
      <c r="B1003">
        <v>131.247637</v>
      </c>
      <c r="C1003">
        <v>6.6888360000000002</v>
      </c>
    </row>
    <row r="1004" spans="1:9" x14ac:dyDescent="0.25">
      <c r="A1004">
        <v>1003</v>
      </c>
      <c r="B1004">
        <v>131.26926600000002</v>
      </c>
      <c r="C1004">
        <v>6.6666429999999997</v>
      </c>
    </row>
    <row r="1005" spans="1:9" x14ac:dyDescent="0.25">
      <c r="A1005">
        <v>1004</v>
      </c>
      <c r="B1005">
        <v>131.26921700000003</v>
      </c>
      <c r="C1005">
        <v>6.6673559999999998</v>
      </c>
    </row>
    <row r="1006" spans="1:9" x14ac:dyDescent="0.25">
      <c r="A1006">
        <v>1005</v>
      </c>
      <c r="B1006">
        <v>131.25151700000001</v>
      </c>
      <c r="C1006">
        <v>6.709549</v>
      </c>
    </row>
    <row r="1007" spans="1:9" x14ac:dyDescent="0.25">
      <c r="A1007">
        <v>1006</v>
      </c>
      <c r="B1007">
        <v>131.20758700000002</v>
      </c>
      <c r="C1007">
        <v>6.6890390000000002</v>
      </c>
      <c r="D1007">
        <v>126.738787</v>
      </c>
      <c r="E1007">
        <v>7.9997360000000004</v>
      </c>
    </row>
    <row r="1008" spans="1:9" x14ac:dyDescent="0.25">
      <c r="A1008">
        <v>1007</v>
      </c>
      <c r="B1008">
        <v>131.23493400000001</v>
      </c>
      <c r="C1008">
        <v>6.5942999999999996</v>
      </c>
      <c r="D1008">
        <v>126.70680100000001</v>
      </c>
      <c r="E1008">
        <v>7.9902470000000001</v>
      </c>
    </row>
    <row r="1009" spans="1:9" x14ac:dyDescent="0.25">
      <c r="A1009">
        <v>1008</v>
      </c>
      <c r="B1009">
        <v>131.18463</v>
      </c>
      <c r="C1009">
        <v>6.7313330000000002</v>
      </c>
      <c r="D1009">
        <v>126.68833800000002</v>
      </c>
      <c r="E1009">
        <v>7.972391</v>
      </c>
    </row>
    <row r="1010" spans="1:9" x14ac:dyDescent="0.25">
      <c r="A1010">
        <v>1009</v>
      </c>
      <c r="D1010">
        <v>126.71200800000001</v>
      </c>
      <c r="E1010">
        <v>7.970656</v>
      </c>
    </row>
    <row r="1011" spans="1:9" x14ac:dyDescent="0.25">
      <c r="A1011">
        <v>1010</v>
      </c>
      <c r="D1011">
        <v>126.73231000000001</v>
      </c>
      <c r="E1011">
        <v>7.9640750000000002</v>
      </c>
    </row>
    <row r="1012" spans="1:9" x14ac:dyDescent="0.25">
      <c r="A1012">
        <v>1011</v>
      </c>
      <c r="D1012">
        <v>126.71430000000001</v>
      </c>
      <c r="E1012">
        <v>8.0751910000000002</v>
      </c>
    </row>
    <row r="1013" spans="1:9" x14ac:dyDescent="0.25">
      <c r="A1013">
        <v>1012</v>
      </c>
      <c r="D1013">
        <v>126.719763</v>
      </c>
      <c r="E1013">
        <v>8.0573859999999993</v>
      </c>
    </row>
    <row r="1014" spans="1:9" x14ac:dyDescent="0.25">
      <c r="A1014">
        <v>1013</v>
      </c>
      <c r="D1014">
        <v>126.738787</v>
      </c>
      <c r="E1014">
        <v>7.9997360000000004</v>
      </c>
    </row>
    <row r="1015" spans="1:9" x14ac:dyDescent="0.25">
      <c r="A1015">
        <v>1014</v>
      </c>
      <c r="F1015">
        <v>127.69720700000001</v>
      </c>
      <c r="G1015">
        <v>4.8126059999999997</v>
      </c>
      <c r="H1015">
        <v>127.05428500000001</v>
      </c>
      <c r="I1015">
        <v>8.7138819999999999</v>
      </c>
    </row>
    <row r="1016" spans="1:9" x14ac:dyDescent="0.25">
      <c r="A1016">
        <v>1015</v>
      </c>
      <c r="F1016">
        <v>127.71384300000001</v>
      </c>
      <c r="G1016">
        <v>4.7816900000000002</v>
      </c>
      <c r="H1016">
        <v>127.04770500000001</v>
      </c>
      <c r="I1016">
        <v>8.7374530000000004</v>
      </c>
    </row>
    <row r="1017" spans="1:9" x14ac:dyDescent="0.25">
      <c r="A1017">
        <v>1016</v>
      </c>
      <c r="F1017">
        <v>127.695986</v>
      </c>
      <c r="G1017">
        <v>4.7306720000000002</v>
      </c>
      <c r="H1017">
        <v>127.07938200000001</v>
      </c>
      <c r="I1017">
        <v>8.6884759999999996</v>
      </c>
    </row>
    <row r="1018" spans="1:9" x14ac:dyDescent="0.25">
      <c r="A1018">
        <v>1017</v>
      </c>
      <c r="F1018">
        <v>127.66394600000001</v>
      </c>
      <c r="G1018">
        <v>4.6309829999999996</v>
      </c>
      <c r="H1018">
        <v>127.04244800000001</v>
      </c>
      <c r="I1018">
        <v>8.6884250000000005</v>
      </c>
    </row>
    <row r="1019" spans="1:9" x14ac:dyDescent="0.25">
      <c r="A1019">
        <v>1018</v>
      </c>
      <c r="F1019">
        <v>127.716238</v>
      </c>
      <c r="G1019">
        <v>4.6459320000000002</v>
      </c>
      <c r="H1019">
        <v>127.06091900000001</v>
      </c>
      <c r="I1019">
        <v>8.7443910000000002</v>
      </c>
    </row>
    <row r="1020" spans="1:9" x14ac:dyDescent="0.25">
      <c r="A1020">
        <v>1019</v>
      </c>
      <c r="F1020">
        <v>127.914545</v>
      </c>
      <c r="G1020">
        <v>4.6763890000000004</v>
      </c>
      <c r="H1020">
        <v>127.11264600000001</v>
      </c>
      <c r="I1020">
        <v>8.7596450000000008</v>
      </c>
    </row>
    <row r="1021" spans="1:9" x14ac:dyDescent="0.25">
      <c r="A1021">
        <v>1020</v>
      </c>
      <c r="F1021">
        <v>127.88449700000001</v>
      </c>
      <c r="G1021">
        <v>4.783169</v>
      </c>
      <c r="H1021">
        <v>127.07244700000001</v>
      </c>
      <c r="I1021">
        <v>8.7550539999999994</v>
      </c>
    </row>
    <row r="1022" spans="1:9" x14ac:dyDescent="0.25">
      <c r="A1022">
        <v>1021</v>
      </c>
      <c r="F1022">
        <v>127.69720700000001</v>
      </c>
      <c r="G1022">
        <v>4.8126059999999997</v>
      </c>
      <c r="H1022">
        <v>127.05428500000001</v>
      </c>
      <c r="I1022">
        <v>8.7138819999999999</v>
      </c>
    </row>
    <row r="1023" spans="1:9" x14ac:dyDescent="0.25">
      <c r="A1023">
        <v>1022</v>
      </c>
    </row>
    <row r="1024" spans="1:9" x14ac:dyDescent="0.25">
      <c r="A1024">
        <v>1023</v>
      </c>
    </row>
    <row r="1025" spans="1:9" x14ac:dyDescent="0.25">
      <c r="A1025">
        <v>1024</v>
      </c>
    </row>
    <row r="1026" spans="1:9" x14ac:dyDescent="0.25">
      <c r="A1026">
        <v>1025</v>
      </c>
    </row>
    <row r="1027" spans="1:9" x14ac:dyDescent="0.25">
      <c r="A1027">
        <v>1026</v>
      </c>
      <c r="B1027">
        <v>104.525969</v>
      </c>
      <c r="C1027">
        <v>5.813269</v>
      </c>
    </row>
    <row r="1028" spans="1:9" x14ac:dyDescent="0.25">
      <c r="A1028">
        <v>1027</v>
      </c>
      <c r="B1028">
        <v>104.50596800000001</v>
      </c>
      <c r="C1028">
        <v>5.8482159999999999</v>
      </c>
      <c r="D1028">
        <v>102.66739100000001</v>
      </c>
      <c r="E1028">
        <v>7.317272</v>
      </c>
    </row>
    <row r="1029" spans="1:9" x14ac:dyDescent="0.25">
      <c r="A1029">
        <v>1028</v>
      </c>
      <c r="B1029">
        <v>104.47984500000001</v>
      </c>
      <c r="C1029">
        <v>5.8704090000000004</v>
      </c>
      <c r="D1029">
        <v>102.72090800000001</v>
      </c>
      <c r="E1029">
        <v>7.3217619999999997</v>
      </c>
    </row>
    <row r="1030" spans="1:9" x14ac:dyDescent="0.25">
      <c r="A1030">
        <v>1029</v>
      </c>
      <c r="B1030">
        <v>104.50872600000001</v>
      </c>
      <c r="C1030">
        <v>5.8281150000000004</v>
      </c>
      <c r="D1030">
        <v>102.69866800000001</v>
      </c>
      <c r="E1030">
        <v>7.313955</v>
      </c>
    </row>
    <row r="1031" spans="1:9" x14ac:dyDescent="0.25">
      <c r="A1031">
        <v>1030</v>
      </c>
      <c r="B1031">
        <v>104.49545900000001</v>
      </c>
      <c r="C1031">
        <v>5.8154620000000001</v>
      </c>
      <c r="D1031">
        <v>102.69315600000002</v>
      </c>
      <c r="E1031">
        <v>7.3126300000000004</v>
      </c>
    </row>
    <row r="1032" spans="1:9" x14ac:dyDescent="0.25">
      <c r="A1032">
        <v>1031</v>
      </c>
      <c r="B1032">
        <v>104.49101900000001</v>
      </c>
      <c r="C1032">
        <v>5.8692349999999998</v>
      </c>
      <c r="D1032">
        <v>102.697542</v>
      </c>
      <c r="E1032">
        <v>7.2757949999999996</v>
      </c>
    </row>
    <row r="1033" spans="1:9" x14ac:dyDescent="0.25">
      <c r="A1033">
        <v>1032</v>
      </c>
      <c r="B1033">
        <v>104.546221</v>
      </c>
      <c r="C1033">
        <v>5.8009729999999999</v>
      </c>
      <c r="D1033">
        <v>102.66683</v>
      </c>
      <c r="E1033">
        <v>7.3200779999999996</v>
      </c>
    </row>
    <row r="1034" spans="1:9" x14ac:dyDescent="0.25">
      <c r="A1034">
        <v>1033</v>
      </c>
      <c r="B1034">
        <v>104.485918</v>
      </c>
      <c r="C1034">
        <v>5.9211200000000002</v>
      </c>
      <c r="D1034">
        <v>102.63984100000002</v>
      </c>
      <c r="E1034">
        <v>7.354311</v>
      </c>
    </row>
    <row r="1035" spans="1:9" x14ac:dyDescent="0.25">
      <c r="A1035">
        <v>1034</v>
      </c>
      <c r="B1035">
        <v>104.525969</v>
      </c>
      <c r="C1035">
        <v>5.813269</v>
      </c>
      <c r="D1035">
        <v>102.619742</v>
      </c>
      <c r="E1035">
        <v>7.2967110000000002</v>
      </c>
    </row>
    <row r="1036" spans="1:9" x14ac:dyDescent="0.25">
      <c r="A1036">
        <v>1035</v>
      </c>
      <c r="D1036">
        <v>102.63943300000001</v>
      </c>
      <c r="E1036">
        <v>7.3041099999999997</v>
      </c>
    </row>
    <row r="1037" spans="1:9" x14ac:dyDescent="0.25">
      <c r="A1037">
        <v>1036</v>
      </c>
      <c r="D1037">
        <v>102.66739100000001</v>
      </c>
      <c r="E1037">
        <v>7.317272</v>
      </c>
      <c r="F1037">
        <v>102.30878700000001</v>
      </c>
      <c r="G1037">
        <v>4.1943219999999997</v>
      </c>
    </row>
    <row r="1038" spans="1:9" x14ac:dyDescent="0.25">
      <c r="A1038">
        <v>1037</v>
      </c>
      <c r="F1038">
        <v>102.40761000000001</v>
      </c>
      <c r="G1038">
        <v>4.1393250000000004</v>
      </c>
      <c r="H1038">
        <v>101.30511700000001</v>
      </c>
      <c r="I1038">
        <v>8.4253769999999992</v>
      </c>
    </row>
    <row r="1039" spans="1:9" x14ac:dyDescent="0.25">
      <c r="A1039">
        <v>1038</v>
      </c>
      <c r="F1039">
        <v>102.42643600000001</v>
      </c>
      <c r="G1039">
        <v>4.1554469999999997</v>
      </c>
      <c r="H1039">
        <v>101.184307</v>
      </c>
      <c r="I1039">
        <v>8.3957370000000004</v>
      </c>
    </row>
    <row r="1040" spans="1:9" x14ac:dyDescent="0.25">
      <c r="A1040">
        <v>1039</v>
      </c>
      <c r="F1040">
        <v>102.41189400000002</v>
      </c>
      <c r="G1040">
        <v>4.1743750000000004</v>
      </c>
      <c r="H1040">
        <v>101.239609</v>
      </c>
      <c r="I1040">
        <v>8.3898689999999991</v>
      </c>
    </row>
    <row r="1041" spans="1:9" x14ac:dyDescent="0.25">
      <c r="A1041">
        <v>1040</v>
      </c>
      <c r="F1041">
        <v>102.405978</v>
      </c>
      <c r="G1041">
        <v>4.1119789999999998</v>
      </c>
      <c r="H1041">
        <v>101.225426</v>
      </c>
      <c r="I1041">
        <v>8.4144089999999991</v>
      </c>
    </row>
    <row r="1042" spans="1:9" x14ac:dyDescent="0.25">
      <c r="A1042">
        <v>1041</v>
      </c>
      <c r="F1042">
        <v>102.37373400000001</v>
      </c>
      <c r="G1042">
        <v>4.0978479999999999</v>
      </c>
      <c r="H1042">
        <v>101.27216000000001</v>
      </c>
      <c r="I1042">
        <v>8.4199190000000002</v>
      </c>
    </row>
    <row r="1043" spans="1:9" x14ac:dyDescent="0.25">
      <c r="A1043">
        <v>1042</v>
      </c>
      <c r="F1043">
        <v>102.36960100000002</v>
      </c>
      <c r="G1043">
        <v>4.0896850000000002</v>
      </c>
      <c r="H1043">
        <v>101.28241400000002</v>
      </c>
      <c r="I1043">
        <v>8.4268049999999999</v>
      </c>
    </row>
    <row r="1044" spans="1:9" x14ac:dyDescent="0.25">
      <c r="A1044">
        <v>1043</v>
      </c>
      <c r="F1044">
        <v>102.37317300000001</v>
      </c>
      <c r="G1044">
        <v>4.06989</v>
      </c>
      <c r="H1044">
        <v>101.25981200000001</v>
      </c>
      <c r="I1044">
        <v>8.4259389999999996</v>
      </c>
    </row>
    <row r="1045" spans="1:9" x14ac:dyDescent="0.25">
      <c r="A1045">
        <v>1044</v>
      </c>
      <c r="F1045">
        <v>102.30878700000001</v>
      </c>
      <c r="G1045">
        <v>4.1943219999999997</v>
      </c>
      <c r="H1045">
        <v>101.190684</v>
      </c>
      <c r="I1045">
        <v>8.4282859999999999</v>
      </c>
    </row>
    <row r="1046" spans="1:9" x14ac:dyDescent="0.25">
      <c r="A1046">
        <v>1045</v>
      </c>
      <c r="H1046">
        <v>101.30511700000001</v>
      </c>
      <c r="I1046">
        <v>8.4253769999999992</v>
      </c>
    </row>
    <row r="1047" spans="1:9" x14ac:dyDescent="0.25">
      <c r="A1047">
        <v>1046</v>
      </c>
    </row>
    <row r="1048" spans="1:9" x14ac:dyDescent="0.25">
      <c r="A1048">
        <v>1047</v>
      </c>
    </row>
    <row r="1049" spans="1:9" x14ac:dyDescent="0.25">
      <c r="A1049">
        <v>1048</v>
      </c>
    </row>
    <row r="1050" spans="1:9" x14ac:dyDescent="0.25">
      <c r="A1050">
        <v>1049</v>
      </c>
      <c r="D1050">
        <v>81.050713000000002</v>
      </c>
      <c r="E1050">
        <v>6.7248539999999997</v>
      </c>
    </row>
    <row r="1051" spans="1:9" x14ac:dyDescent="0.25">
      <c r="A1051">
        <v>1050</v>
      </c>
      <c r="D1051">
        <v>81.032397000000003</v>
      </c>
      <c r="E1051">
        <v>6.725619</v>
      </c>
    </row>
    <row r="1052" spans="1:9" x14ac:dyDescent="0.25">
      <c r="A1052">
        <v>1051</v>
      </c>
      <c r="D1052">
        <v>81.022959000000014</v>
      </c>
      <c r="E1052">
        <v>6.7041919999999999</v>
      </c>
    </row>
    <row r="1053" spans="1:9" x14ac:dyDescent="0.25">
      <c r="A1053">
        <v>1052</v>
      </c>
      <c r="B1053">
        <v>77.732467000000014</v>
      </c>
      <c r="C1053">
        <v>5.2014639999999996</v>
      </c>
      <c r="D1053">
        <v>81.034692000000007</v>
      </c>
      <c r="E1053">
        <v>6.7205180000000002</v>
      </c>
    </row>
    <row r="1054" spans="1:9" x14ac:dyDescent="0.25">
      <c r="A1054">
        <v>1053</v>
      </c>
      <c r="B1054">
        <v>77.732467000000014</v>
      </c>
      <c r="C1054">
        <v>5.2014639999999996</v>
      </c>
      <c r="D1054">
        <v>81.018112000000002</v>
      </c>
      <c r="E1054">
        <v>6.704447</v>
      </c>
    </row>
    <row r="1055" spans="1:9" x14ac:dyDescent="0.25">
      <c r="A1055">
        <v>1054</v>
      </c>
      <c r="B1055">
        <v>77.643288000000013</v>
      </c>
      <c r="C1055">
        <v>5.2337069999999999</v>
      </c>
      <c r="D1055">
        <v>80.997450000000001</v>
      </c>
      <c r="E1055">
        <v>6.6732750000000003</v>
      </c>
    </row>
    <row r="1056" spans="1:9" x14ac:dyDescent="0.25">
      <c r="A1056">
        <v>1055</v>
      </c>
      <c r="B1056">
        <v>77.673898000000008</v>
      </c>
      <c r="C1056">
        <v>5.2027390000000002</v>
      </c>
      <c r="D1056">
        <v>81.005817000000008</v>
      </c>
      <c r="E1056">
        <v>6.6986309999999998</v>
      </c>
    </row>
    <row r="1057" spans="1:9" x14ac:dyDescent="0.25">
      <c r="A1057">
        <v>1056</v>
      </c>
      <c r="B1057">
        <v>77.671552000000005</v>
      </c>
      <c r="C1057">
        <v>5.2003919999999999</v>
      </c>
      <c r="D1057">
        <v>81.005409000000014</v>
      </c>
      <c r="E1057">
        <v>6.686744</v>
      </c>
    </row>
    <row r="1058" spans="1:9" x14ac:dyDescent="0.25">
      <c r="A1058">
        <v>1057</v>
      </c>
      <c r="B1058">
        <v>77.646247000000002</v>
      </c>
      <c r="C1058">
        <v>5.2190139999999996</v>
      </c>
      <c r="D1058">
        <v>81.050713000000002</v>
      </c>
      <c r="E1058">
        <v>6.7248539999999997</v>
      </c>
    </row>
    <row r="1059" spans="1:9" x14ac:dyDescent="0.25">
      <c r="A1059">
        <v>1058</v>
      </c>
      <c r="B1059">
        <v>77.615789000000007</v>
      </c>
      <c r="C1059">
        <v>5.2767150000000003</v>
      </c>
      <c r="D1059">
        <v>81.050713000000002</v>
      </c>
      <c r="E1059">
        <v>6.7248539999999997</v>
      </c>
    </row>
    <row r="1060" spans="1:9" x14ac:dyDescent="0.25">
      <c r="A1060">
        <v>1059</v>
      </c>
      <c r="B1060">
        <v>77.66099100000001</v>
      </c>
      <c r="C1060">
        <v>5.3272219999999999</v>
      </c>
      <c r="H1060">
        <v>79.114640000000009</v>
      </c>
      <c r="I1060">
        <v>8.9805010000000003</v>
      </c>
    </row>
    <row r="1061" spans="1:9" x14ac:dyDescent="0.25">
      <c r="A1061">
        <v>1060</v>
      </c>
      <c r="B1061">
        <v>77.732467000000014</v>
      </c>
      <c r="C1061">
        <v>5.2014639999999996</v>
      </c>
      <c r="F1061">
        <v>79.018318000000008</v>
      </c>
      <c r="G1061">
        <v>4.8243919999999996</v>
      </c>
      <c r="H1061">
        <v>79.114640000000009</v>
      </c>
      <c r="I1061">
        <v>8.9805010000000003</v>
      </c>
    </row>
    <row r="1062" spans="1:9" x14ac:dyDescent="0.25">
      <c r="A1062">
        <v>1061</v>
      </c>
      <c r="F1062">
        <v>79.025920000000013</v>
      </c>
      <c r="G1062">
        <v>4.8919899999999998</v>
      </c>
      <c r="H1062">
        <v>79.051327000000015</v>
      </c>
      <c r="I1062">
        <v>8.9009649999999993</v>
      </c>
    </row>
    <row r="1063" spans="1:9" x14ac:dyDescent="0.25">
      <c r="A1063">
        <v>1062</v>
      </c>
      <c r="F1063">
        <v>79.02933800000001</v>
      </c>
      <c r="G1063">
        <v>4.8278610000000004</v>
      </c>
      <c r="H1063">
        <v>79.023165000000006</v>
      </c>
      <c r="I1063">
        <v>8.9166270000000001</v>
      </c>
    </row>
    <row r="1064" spans="1:9" x14ac:dyDescent="0.25">
      <c r="A1064">
        <v>1063</v>
      </c>
      <c r="F1064">
        <v>79.032348000000013</v>
      </c>
      <c r="G1064">
        <v>4.8409719999999998</v>
      </c>
      <c r="H1064">
        <v>79.026889000000011</v>
      </c>
      <c r="I1064">
        <v>8.9562170000000005</v>
      </c>
    </row>
    <row r="1065" spans="1:9" x14ac:dyDescent="0.25">
      <c r="A1065">
        <v>1064</v>
      </c>
      <c r="F1065">
        <v>79.074387000000002</v>
      </c>
      <c r="G1065">
        <v>4.8480639999999999</v>
      </c>
      <c r="H1065">
        <v>79.046990000000008</v>
      </c>
      <c r="I1065">
        <v>8.9642780000000002</v>
      </c>
    </row>
    <row r="1066" spans="1:9" x14ac:dyDescent="0.25">
      <c r="A1066">
        <v>1065</v>
      </c>
      <c r="F1066">
        <v>79.064591000000007</v>
      </c>
      <c r="G1066">
        <v>4.8542370000000004</v>
      </c>
      <c r="H1066">
        <v>78.991585000000015</v>
      </c>
      <c r="I1066">
        <v>8.9535640000000001</v>
      </c>
    </row>
    <row r="1067" spans="1:9" x14ac:dyDescent="0.25">
      <c r="A1067">
        <v>1066</v>
      </c>
      <c r="F1067">
        <v>79.059490000000011</v>
      </c>
      <c r="G1067">
        <v>4.8576550000000003</v>
      </c>
      <c r="H1067">
        <v>79.01903200000001</v>
      </c>
      <c r="I1067">
        <v>8.9344319999999993</v>
      </c>
    </row>
    <row r="1068" spans="1:9" x14ac:dyDescent="0.25">
      <c r="A1068">
        <v>1067</v>
      </c>
      <c r="F1068">
        <v>79.018318000000008</v>
      </c>
      <c r="G1068">
        <v>4.8243919999999996</v>
      </c>
      <c r="H1068">
        <v>79.016175000000004</v>
      </c>
      <c r="I1068">
        <v>8.8579050000000006</v>
      </c>
    </row>
    <row r="1069" spans="1:9" x14ac:dyDescent="0.25">
      <c r="A1069">
        <v>1068</v>
      </c>
      <c r="F1069">
        <v>79.018318000000008</v>
      </c>
      <c r="G1069">
        <v>4.8243919999999996</v>
      </c>
      <c r="H1069">
        <v>79.114640000000009</v>
      </c>
      <c r="I1069">
        <v>8.9805010000000003</v>
      </c>
    </row>
    <row r="1070" spans="1:9" x14ac:dyDescent="0.25">
      <c r="A1070">
        <v>1069</v>
      </c>
    </row>
    <row r="1071" spans="1:9" x14ac:dyDescent="0.25">
      <c r="A1071">
        <v>1070</v>
      </c>
      <c r="D1071">
        <v>60.717754000000006</v>
      </c>
      <c r="E1071">
        <v>6.7918710000000004</v>
      </c>
    </row>
    <row r="1072" spans="1:9" x14ac:dyDescent="0.25">
      <c r="A1072">
        <v>1071</v>
      </c>
      <c r="D1072">
        <v>60.73322300000001</v>
      </c>
      <c r="E1072">
        <v>6.7833819999999996</v>
      </c>
    </row>
    <row r="1073" spans="1:9" x14ac:dyDescent="0.25">
      <c r="A1073">
        <v>1072</v>
      </c>
      <c r="D1073">
        <v>60.715255000000006</v>
      </c>
      <c r="E1073">
        <v>6.783226</v>
      </c>
    </row>
    <row r="1074" spans="1:9" x14ac:dyDescent="0.25">
      <c r="A1074">
        <v>1073</v>
      </c>
      <c r="D1074">
        <v>60.701042000000008</v>
      </c>
      <c r="E1074">
        <v>6.7563519999999997</v>
      </c>
    </row>
    <row r="1075" spans="1:9" x14ac:dyDescent="0.25">
      <c r="A1075">
        <v>1074</v>
      </c>
      <c r="D1075">
        <v>60.700573000000006</v>
      </c>
      <c r="E1075">
        <v>6.7410930000000002</v>
      </c>
    </row>
    <row r="1076" spans="1:9" x14ac:dyDescent="0.25">
      <c r="A1076">
        <v>1075</v>
      </c>
      <c r="D1076">
        <v>60.687500000000007</v>
      </c>
      <c r="E1076">
        <v>6.7468219999999999</v>
      </c>
    </row>
    <row r="1077" spans="1:9" x14ac:dyDescent="0.25">
      <c r="A1077">
        <v>1076</v>
      </c>
      <c r="B1077">
        <v>54.77333800000001</v>
      </c>
      <c r="C1077">
        <v>5.6295909999999996</v>
      </c>
      <c r="D1077">
        <v>60.703281000000011</v>
      </c>
      <c r="E1077">
        <v>6.7635399999999999</v>
      </c>
    </row>
    <row r="1078" spans="1:9" x14ac:dyDescent="0.25">
      <c r="A1078">
        <v>1077</v>
      </c>
      <c r="B1078">
        <v>54.696991000000011</v>
      </c>
      <c r="C1078">
        <v>5.6206849999999999</v>
      </c>
      <c r="D1078">
        <v>60.679325000000006</v>
      </c>
      <c r="E1078">
        <v>6.7451549999999996</v>
      </c>
    </row>
    <row r="1079" spans="1:9" x14ac:dyDescent="0.25">
      <c r="A1079">
        <v>1078</v>
      </c>
      <c r="B1079">
        <v>54.774799000000009</v>
      </c>
      <c r="C1079">
        <v>5.6387559999999999</v>
      </c>
      <c r="D1079">
        <v>60.638912000000012</v>
      </c>
      <c r="E1079">
        <v>6.7790590000000002</v>
      </c>
    </row>
    <row r="1080" spans="1:9" x14ac:dyDescent="0.25">
      <c r="A1080">
        <v>1079</v>
      </c>
      <c r="B1080">
        <v>54.787662000000012</v>
      </c>
      <c r="C1080">
        <v>5.6327150000000001</v>
      </c>
      <c r="D1080">
        <v>60.717754000000006</v>
      </c>
      <c r="E1080">
        <v>6.7918710000000004</v>
      </c>
    </row>
    <row r="1081" spans="1:9" x14ac:dyDescent="0.25">
      <c r="A1081">
        <v>1080</v>
      </c>
      <c r="B1081">
        <v>54.761936000000006</v>
      </c>
      <c r="C1081">
        <v>5.5952169999999999</v>
      </c>
    </row>
    <row r="1082" spans="1:9" x14ac:dyDescent="0.25">
      <c r="A1082">
        <v>1081</v>
      </c>
      <c r="B1082">
        <v>54.798130000000008</v>
      </c>
      <c r="C1082">
        <v>5.608498</v>
      </c>
    </row>
    <row r="1083" spans="1:9" x14ac:dyDescent="0.25">
      <c r="A1083">
        <v>1082</v>
      </c>
      <c r="B1083">
        <v>54.822189000000009</v>
      </c>
      <c r="C1083">
        <v>5.6590160000000003</v>
      </c>
    </row>
    <row r="1084" spans="1:9" x14ac:dyDescent="0.25">
      <c r="A1084">
        <v>1083</v>
      </c>
      <c r="B1084">
        <v>54.765842000000006</v>
      </c>
      <c r="C1084">
        <v>5.6935450000000003</v>
      </c>
      <c r="H1084">
        <v>57.096134000000006</v>
      </c>
      <c r="I1084">
        <v>8.4018879999999996</v>
      </c>
    </row>
    <row r="1085" spans="1:9" x14ac:dyDescent="0.25">
      <c r="A1085">
        <v>1084</v>
      </c>
      <c r="B1085">
        <v>54.77333800000001</v>
      </c>
      <c r="C1085">
        <v>5.6295909999999996</v>
      </c>
      <c r="F1085">
        <v>55.588295000000009</v>
      </c>
      <c r="G1085">
        <v>4.0612899999999996</v>
      </c>
      <c r="H1085">
        <v>57.021602000000009</v>
      </c>
      <c r="I1085">
        <v>8.3944919999999996</v>
      </c>
    </row>
    <row r="1086" spans="1:9" x14ac:dyDescent="0.25">
      <c r="A1086">
        <v>1085</v>
      </c>
      <c r="F1086">
        <v>55.698864000000007</v>
      </c>
      <c r="G1086">
        <v>4.0387389999999996</v>
      </c>
      <c r="H1086">
        <v>57.046863000000009</v>
      </c>
      <c r="I1086">
        <v>8.4129810000000003</v>
      </c>
    </row>
    <row r="1087" spans="1:9" x14ac:dyDescent="0.25">
      <c r="A1087">
        <v>1086</v>
      </c>
      <c r="F1087">
        <v>55.616523000000008</v>
      </c>
      <c r="G1087">
        <v>4.0328540000000004</v>
      </c>
      <c r="H1087">
        <v>57.069206000000008</v>
      </c>
      <c r="I1087">
        <v>8.401211</v>
      </c>
    </row>
    <row r="1088" spans="1:9" x14ac:dyDescent="0.25">
      <c r="A1088">
        <v>1087</v>
      </c>
      <c r="F1088">
        <v>55.638401000000009</v>
      </c>
      <c r="G1088">
        <v>4.0489990000000002</v>
      </c>
      <c r="H1088">
        <v>57.080250000000007</v>
      </c>
      <c r="I1088">
        <v>8.3870450000000005</v>
      </c>
    </row>
    <row r="1089" spans="1:9" x14ac:dyDescent="0.25">
      <c r="A1089">
        <v>1088</v>
      </c>
      <c r="F1089">
        <v>55.65282400000001</v>
      </c>
      <c r="G1089">
        <v>4.0416040000000004</v>
      </c>
      <c r="H1089">
        <v>57.100296000000007</v>
      </c>
      <c r="I1089">
        <v>8.3971479999999996</v>
      </c>
    </row>
    <row r="1090" spans="1:9" x14ac:dyDescent="0.25">
      <c r="A1090">
        <v>1089</v>
      </c>
      <c r="F1090">
        <v>55.663814000000009</v>
      </c>
      <c r="G1090">
        <v>4.0365000000000002</v>
      </c>
      <c r="H1090">
        <v>57.126598000000008</v>
      </c>
      <c r="I1090">
        <v>8.3831389999999999</v>
      </c>
    </row>
    <row r="1091" spans="1:9" x14ac:dyDescent="0.25">
      <c r="A1091">
        <v>1090</v>
      </c>
      <c r="F1091">
        <v>55.660427000000006</v>
      </c>
      <c r="G1091">
        <v>4.0193649999999996</v>
      </c>
      <c r="H1091">
        <v>57.016552000000011</v>
      </c>
      <c r="I1091">
        <v>8.3856920000000006</v>
      </c>
    </row>
    <row r="1092" spans="1:9" x14ac:dyDescent="0.25">
      <c r="A1092">
        <v>1091</v>
      </c>
      <c r="D1092">
        <v>38.573749000000007</v>
      </c>
      <c r="E1092">
        <v>7.6160969999999999</v>
      </c>
      <c r="F1092">
        <v>55.669021000000008</v>
      </c>
      <c r="G1092">
        <v>4.0633210000000002</v>
      </c>
    </row>
    <row r="1093" spans="1:9" x14ac:dyDescent="0.25">
      <c r="A1093">
        <v>1092</v>
      </c>
      <c r="D1093">
        <v>38.544224000000007</v>
      </c>
      <c r="E1093">
        <v>7.6263050000000003</v>
      </c>
      <c r="F1093">
        <v>55.656154000000008</v>
      </c>
      <c r="G1093">
        <v>4.0848829999999996</v>
      </c>
    </row>
    <row r="1094" spans="1:9" x14ac:dyDescent="0.25">
      <c r="A1094">
        <v>1093</v>
      </c>
      <c r="D1094">
        <v>38.544533000000008</v>
      </c>
      <c r="E1094">
        <v>7.6345340000000004</v>
      </c>
      <c r="F1094">
        <v>55.588295000000009</v>
      </c>
      <c r="G1094">
        <v>4.0612899999999996</v>
      </c>
    </row>
    <row r="1095" spans="1:9" x14ac:dyDescent="0.25">
      <c r="A1095">
        <v>1094</v>
      </c>
      <c r="D1095">
        <v>38.559898000000011</v>
      </c>
      <c r="E1095">
        <v>7.626201</v>
      </c>
    </row>
    <row r="1096" spans="1:9" x14ac:dyDescent="0.25">
      <c r="A1096">
        <v>1095</v>
      </c>
      <c r="D1096">
        <v>38.552555000000005</v>
      </c>
      <c r="E1096">
        <v>7.6252630000000003</v>
      </c>
    </row>
    <row r="1097" spans="1:9" x14ac:dyDescent="0.25">
      <c r="A1097">
        <v>1096</v>
      </c>
      <c r="D1097">
        <v>38.543442000000006</v>
      </c>
      <c r="E1097">
        <v>7.6143270000000003</v>
      </c>
    </row>
    <row r="1098" spans="1:9" x14ac:dyDescent="0.25">
      <c r="A1098">
        <v>1097</v>
      </c>
      <c r="D1098">
        <v>38.529484000000011</v>
      </c>
      <c r="E1098">
        <v>7.6078169999999998</v>
      </c>
    </row>
    <row r="1099" spans="1:9" x14ac:dyDescent="0.25">
      <c r="A1099">
        <v>1098</v>
      </c>
      <c r="B1099">
        <v>32.737194000000009</v>
      </c>
      <c r="C1099">
        <v>6.4067360000000004</v>
      </c>
      <c r="D1099">
        <v>38.516464000000006</v>
      </c>
      <c r="E1099">
        <v>7.6219830000000002</v>
      </c>
    </row>
    <row r="1100" spans="1:9" x14ac:dyDescent="0.25">
      <c r="A1100">
        <v>1099</v>
      </c>
      <c r="B1100">
        <v>32.731361000000007</v>
      </c>
      <c r="C1100">
        <v>6.4228290000000001</v>
      </c>
      <c r="D1100">
        <v>38.513132000000013</v>
      </c>
      <c r="E1100">
        <v>7.6174520000000001</v>
      </c>
    </row>
    <row r="1101" spans="1:9" x14ac:dyDescent="0.25">
      <c r="A1101">
        <v>1100</v>
      </c>
      <c r="B1101">
        <v>32.744276000000013</v>
      </c>
      <c r="C1101">
        <v>6.3960590000000002</v>
      </c>
      <c r="D1101">
        <v>38.513859000000011</v>
      </c>
      <c r="E1101">
        <v>7.6086499999999999</v>
      </c>
    </row>
    <row r="1102" spans="1:9" x14ac:dyDescent="0.25">
      <c r="A1102">
        <v>1101</v>
      </c>
      <c r="B1102">
        <v>32.749120000000005</v>
      </c>
      <c r="C1102">
        <v>6.3809040000000001</v>
      </c>
      <c r="D1102">
        <v>38.549274000000011</v>
      </c>
      <c r="E1102">
        <v>7.6501580000000002</v>
      </c>
    </row>
    <row r="1103" spans="1:9" x14ac:dyDescent="0.25">
      <c r="A1103">
        <v>1102</v>
      </c>
      <c r="B1103">
        <v>32.758077000000007</v>
      </c>
      <c r="C1103">
        <v>6.4059549999999996</v>
      </c>
      <c r="D1103">
        <v>38.573749000000007</v>
      </c>
      <c r="E1103">
        <v>7.6160969999999999</v>
      </c>
    </row>
    <row r="1104" spans="1:9" x14ac:dyDescent="0.25">
      <c r="A1104">
        <v>1103</v>
      </c>
      <c r="B1104">
        <v>32.777504000000008</v>
      </c>
      <c r="C1104">
        <v>6.4309019999999997</v>
      </c>
    </row>
    <row r="1105" spans="1:9" x14ac:dyDescent="0.25">
      <c r="A1105">
        <v>1104</v>
      </c>
      <c r="B1105">
        <v>32.741983000000005</v>
      </c>
      <c r="C1105">
        <v>6.4041319999999997</v>
      </c>
    </row>
    <row r="1106" spans="1:9" x14ac:dyDescent="0.25">
      <c r="A1106">
        <v>1105</v>
      </c>
      <c r="B1106">
        <v>32.748913000000009</v>
      </c>
      <c r="C1106">
        <v>6.4217870000000001</v>
      </c>
      <c r="H1106">
        <v>37.190336000000009</v>
      </c>
      <c r="I1106">
        <v>9.1328379999999996</v>
      </c>
    </row>
    <row r="1107" spans="1:9" x14ac:dyDescent="0.25">
      <c r="A1107">
        <v>1106</v>
      </c>
      <c r="B1107">
        <v>32.724693000000009</v>
      </c>
      <c r="C1107">
        <v>6.4457440000000004</v>
      </c>
      <c r="H1107">
        <v>37.187732000000011</v>
      </c>
      <c r="I1107">
        <v>9.1784090000000003</v>
      </c>
    </row>
    <row r="1108" spans="1:9" x14ac:dyDescent="0.25">
      <c r="A1108">
        <v>1107</v>
      </c>
      <c r="B1108">
        <v>32.730943000000011</v>
      </c>
      <c r="C1108">
        <v>6.4584000000000001</v>
      </c>
      <c r="H1108">
        <v>37.180441000000009</v>
      </c>
      <c r="I1108">
        <v>9.1718989999999998</v>
      </c>
    </row>
    <row r="1109" spans="1:9" x14ac:dyDescent="0.25">
      <c r="A1109">
        <v>1108</v>
      </c>
      <c r="B1109">
        <v>32.737194000000009</v>
      </c>
      <c r="C1109">
        <v>6.4067360000000004</v>
      </c>
      <c r="H1109">
        <v>37.148256000000003</v>
      </c>
      <c r="I1109">
        <v>9.1663270000000008</v>
      </c>
    </row>
    <row r="1110" spans="1:9" x14ac:dyDescent="0.25">
      <c r="A1110">
        <v>1109</v>
      </c>
      <c r="F1110">
        <v>33.823539000000011</v>
      </c>
      <c r="G1110">
        <v>5.2637770000000002</v>
      </c>
      <c r="H1110">
        <v>37.180650000000007</v>
      </c>
      <c r="I1110">
        <v>9.2035110000000007</v>
      </c>
    </row>
    <row r="1111" spans="1:9" x14ac:dyDescent="0.25">
      <c r="A1111">
        <v>1110</v>
      </c>
      <c r="F1111">
        <v>33.83786400000001</v>
      </c>
      <c r="G1111">
        <v>5.3356479999999999</v>
      </c>
      <c r="H1111">
        <v>37.173515000000009</v>
      </c>
      <c r="I1111">
        <v>9.2346550000000001</v>
      </c>
    </row>
    <row r="1112" spans="1:9" x14ac:dyDescent="0.25">
      <c r="A1112">
        <v>1111</v>
      </c>
      <c r="F1112">
        <v>33.783020000000008</v>
      </c>
      <c r="G1112">
        <v>5.2989839999999999</v>
      </c>
      <c r="H1112">
        <v>37.199608000000012</v>
      </c>
      <c r="I1112">
        <v>9.2610609999999998</v>
      </c>
    </row>
    <row r="1113" spans="1:9" x14ac:dyDescent="0.25">
      <c r="A1113">
        <v>1112</v>
      </c>
      <c r="F1113">
        <v>33.791980000000009</v>
      </c>
      <c r="G1113">
        <v>5.2928899999999999</v>
      </c>
      <c r="H1113">
        <v>37.180284000000007</v>
      </c>
      <c r="I1113">
        <v>9.2348110000000005</v>
      </c>
    </row>
    <row r="1114" spans="1:9" x14ac:dyDescent="0.25">
      <c r="A1114">
        <v>1113</v>
      </c>
      <c r="D1114">
        <v>21.857524000000012</v>
      </c>
      <c r="E1114">
        <v>8.1477869999999992</v>
      </c>
      <c r="F1114">
        <v>33.798073000000009</v>
      </c>
      <c r="G1114">
        <v>5.2656000000000001</v>
      </c>
      <c r="H1114">
        <v>37.15653600000001</v>
      </c>
      <c r="I1114">
        <v>9.2122089999999996</v>
      </c>
    </row>
    <row r="1115" spans="1:9" x14ac:dyDescent="0.25">
      <c r="A1115">
        <v>1114</v>
      </c>
      <c r="D1115">
        <v>21.817526000000008</v>
      </c>
      <c r="E1115">
        <v>8.0796139999999994</v>
      </c>
      <c r="F1115">
        <v>33.827968000000013</v>
      </c>
      <c r="G1115">
        <v>5.269298</v>
      </c>
      <c r="H1115">
        <v>37.190336000000009</v>
      </c>
      <c r="I1115">
        <v>9.1328379999999996</v>
      </c>
    </row>
    <row r="1116" spans="1:9" x14ac:dyDescent="0.25">
      <c r="A1116">
        <v>1115</v>
      </c>
      <c r="D1116">
        <v>21.867939000000007</v>
      </c>
      <c r="E1116">
        <v>8.1740879999999994</v>
      </c>
      <c r="F1116">
        <v>33.831976000000012</v>
      </c>
      <c r="G1116">
        <v>5.23956</v>
      </c>
      <c r="H1116">
        <v>37.190336000000009</v>
      </c>
      <c r="I1116">
        <v>9.1328379999999996</v>
      </c>
    </row>
    <row r="1117" spans="1:9" x14ac:dyDescent="0.25">
      <c r="A1117">
        <v>1116</v>
      </c>
      <c r="D1117">
        <v>21.803984000000007</v>
      </c>
      <c r="E1117">
        <v>8.1639320000000009</v>
      </c>
      <c r="F1117">
        <v>33.826404000000011</v>
      </c>
      <c r="G1117">
        <v>5.1924789999999996</v>
      </c>
    </row>
    <row r="1118" spans="1:9" x14ac:dyDescent="0.25">
      <c r="A1118">
        <v>1117</v>
      </c>
      <c r="D1118">
        <v>21.840233000000012</v>
      </c>
      <c r="E1118">
        <v>8.1470059999999993</v>
      </c>
      <c r="F1118">
        <v>33.837236000000004</v>
      </c>
      <c r="G1118">
        <v>5.2094569999999996</v>
      </c>
    </row>
    <row r="1119" spans="1:9" x14ac:dyDescent="0.25">
      <c r="A1119">
        <v>1118</v>
      </c>
      <c r="D1119">
        <v>21.88804300000001</v>
      </c>
      <c r="E1119">
        <v>8.1699219999999997</v>
      </c>
      <c r="F1119">
        <v>33.823539000000011</v>
      </c>
      <c r="G1119">
        <v>5.2637770000000002</v>
      </c>
    </row>
    <row r="1120" spans="1:9" x14ac:dyDescent="0.25">
      <c r="A1120">
        <v>1119</v>
      </c>
      <c r="D1120">
        <v>21.904291000000008</v>
      </c>
      <c r="E1120">
        <v>8.2267419999999998</v>
      </c>
      <c r="F1120">
        <v>33.823539000000011</v>
      </c>
      <c r="G1120">
        <v>5.2637770000000002</v>
      </c>
    </row>
    <row r="1121" spans="1:11" x14ac:dyDescent="0.25">
      <c r="A1121">
        <v>1120</v>
      </c>
      <c r="D1121">
        <v>21.887261000000009</v>
      </c>
      <c r="E1121">
        <v>8.1992949999999993</v>
      </c>
      <c r="F1121">
        <v>33.823539000000011</v>
      </c>
      <c r="G1121">
        <v>5.2637770000000002</v>
      </c>
    </row>
    <row r="1122" spans="1:11" x14ac:dyDescent="0.25">
      <c r="A1122">
        <v>1121</v>
      </c>
      <c r="D1122">
        <v>21.875387000000011</v>
      </c>
      <c r="E1122">
        <v>8.1883579999999991</v>
      </c>
      <c r="F1122">
        <v>33.823539000000011</v>
      </c>
      <c r="G1122">
        <v>5.2637770000000002</v>
      </c>
    </row>
    <row r="1123" spans="1:11" x14ac:dyDescent="0.25">
      <c r="A1123">
        <v>1122</v>
      </c>
      <c r="D1123">
        <v>21.87434600000001</v>
      </c>
      <c r="E1123">
        <v>8.1797129999999996</v>
      </c>
      <c r="F1123">
        <v>33.823539000000011</v>
      </c>
      <c r="G1123">
        <v>5.2637770000000002</v>
      </c>
    </row>
    <row r="1124" spans="1:11" x14ac:dyDescent="0.25">
      <c r="A1124">
        <v>1123</v>
      </c>
      <c r="D1124">
        <v>21.843253000000004</v>
      </c>
      <c r="E1124">
        <v>8.17164</v>
      </c>
      <c r="F1124">
        <v>33.823539000000011</v>
      </c>
      <c r="G1124">
        <v>5.2637770000000002</v>
      </c>
    </row>
    <row r="1125" spans="1:11" x14ac:dyDescent="0.25">
      <c r="A1125">
        <v>1124</v>
      </c>
      <c r="D1125">
        <v>21.843930000000007</v>
      </c>
      <c r="E1125">
        <v>8.1583600000000001</v>
      </c>
    </row>
    <row r="1126" spans="1:11" x14ac:dyDescent="0.25">
      <c r="A1126">
        <v>1125</v>
      </c>
      <c r="B1126">
        <v>16.376518000000004</v>
      </c>
      <c r="C1126">
        <v>7.3162180000000001</v>
      </c>
      <c r="D1126">
        <v>21.83783600000001</v>
      </c>
      <c r="E1126">
        <v>8.139246</v>
      </c>
    </row>
    <row r="1127" spans="1:11" x14ac:dyDescent="0.25">
      <c r="A1127">
        <v>1126</v>
      </c>
      <c r="B1127">
        <v>16.362353000000006</v>
      </c>
      <c r="C1127">
        <v>7.2978339999999999</v>
      </c>
      <c r="D1127">
        <v>21.830962000000007</v>
      </c>
      <c r="E1127">
        <v>8.1236219999999992</v>
      </c>
    </row>
    <row r="1128" spans="1:11" x14ac:dyDescent="0.25">
      <c r="A1128">
        <v>1127</v>
      </c>
      <c r="B1128">
        <v>16.362353000000006</v>
      </c>
      <c r="C1128">
        <v>7.2978339999999999</v>
      </c>
      <c r="D1128">
        <v>21.81434800000001</v>
      </c>
      <c r="E1128">
        <v>8.1217469999999992</v>
      </c>
    </row>
    <row r="1129" spans="1:11" x14ac:dyDescent="0.25">
      <c r="A1129">
        <v>1128</v>
      </c>
      <c r="B1129">
        <v>16.362353000000006</v>
      </c>
      <c r="C1129">
        <v>7.2978339999999999</v>
      </c>
      <c r="D1129">
        <v>21.857524000000012</v>
      </c>
      <c r="E1129">
        <v>8.1477869999999992</v>
      </c>
    </row>
    <row r="1130" spans="1:11" x14ac:dyDescent="0.25">
      <c r="A1130">
        <v>1129</v>
      </c>
      <c r="B1130">
        <v>16.362353000000006</v>
      </c>
      <c r="C1130">
        <v>7.2978339999999999</v>
      </c>
      <c r="D1130">
        <v>21.857524000000012</v>
      </c>
      <c r="E1130">
        <v>8.1477869999999992</v>
      </c>
    </row>
    <row r="1131" spans="1:11" x14ac:dyDescent="0.25">
      <c r="A1131">
        <v>1130</v>
      </c>
      <c r="B1131">
        <v>16.362353000000006</v>
      </c>
      <c r="C1131">
        <v>7.2978339999999999</v>
      </c>
      <c r="D1131">
        <v>21.857524000000012</v>
      </c>
      <c r="E1131">
        <v>8.1477869999999992</v>
      </c>
    </row>
    <row r="1132" spans="1:11" x14ac:dyDescent="0.25">
      <c r="A1132">
        <v>1131</v>
      </c>
      <c r="B1132">
        <v>16.362353000000006</v>
      </c>
      <c r="C1132">
        <v>7.2978339999999999</v>
      </c>
      <c r="H1132">
        <v>21.466712000000008</v>
      </c>
      <c r="I1132">
        <v>10.188719000000001</v>
      </c>
    </row>
    <row r="1133" spans="1:11" x14ac:dyDescent="0.25">
      <c r="A1133">
        <v>1132</v>
      </c>
      <c r="B1133">
        <v>16.376518000000004</v>
      </c>
      <c r="C1133">
        <v>7.3162180000000001</v>
      </c>
      <c r="H1133">
        <v>21.466712000000008</v>
      </c>
      <c r="I1133">
        <v>10.188719000000001</v>
      </c>
      <c r="J1133">
        <v>39.148147000000009</v>
      </c>
      <c r="K1133">
        <v>13.406513</v>
      </c>
    </row>
    <row r="1134" spans="1:11" x14ac:dyDescent="0.25">
      <c r="A1134">
        <v>1133</v>
      </c>
    </row>
    <row r="1135" spans="1:11" x14ac:dyDescent="0.25">
      <c r="A1135">
        <v>1134</v>
      </c>
    </row>
    <row r="1136" spans="1:1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1" x14ac:dyDescent="0.25">
      <c r="A1153">
        <v>1152</v>
      </c>
    </row>
    <row r="1154" spans="1:11" x14ac:dyDescent="0.25">
      <c r="A1154">
        <v>1153</v>
      </c>
    </row>
    <row r="1155" spans="1:11" x14ac:dyDescent="0.25">
      <c r="A1155">
        <v>1154</v>
      </c>
    </row>
    <row r="1156" spans="1:11" x14ac:dyDescent="0.25">
      <c r="A1156">
        <v>1155</v>
      </c>
    </row>
    <row r="1157" spans="1:11" x14ac:dyDescent="0.25">
      <c r="A1157">
        <v>1156</v>
      </c>
    </row>
    <row r="1158" spans="1:11" x14ac:dyDescent="0.25">
      <c r="A1158">
        <v>1157</v>
      </c>
    </row>
    <row r="1159" spans="1:11" x14ac:dyDescent="0.25">
      <c r="A1159">
        <v>1158</v>
      </c>
    </row>
    <row r="1160" spans="1:11" x14ac:dyDescent="0.25">
      <c r="A1160">
        <v>1159</v>
      </c>
    </row>
    <row r="1161" spans="1:11" x14ac:dyDescent="0.25">
      <c r="A1161">
        <v>1160</v>
      </c>
    </row>
    <row r="1162" spans="1:11" x14ac:dyDescent="0.25">
      <c r="A1162">
        <v>1161</v>
      </c>
    </row>
    <row r="1163" spans="1:11" x14ac:dyDescent="0.25">
      <c r="A1163">
        <v>1162</v>
      </c>
    </row>
    <row r="1164" spans="1:11" x14ac:dyDescent="0.25">
      <c r="A1164">
        <v>1163</v>
      </c>
    </row>
    <row r="1165" spans="1:11" x14ac:dyDescent="0.25">
      <c r="A1165">
        <v>1164</v>
      </c>
    </row>
    <row r="1166" spans="1:11" x14ac:dyDescent="0.25">
      <c r="A1166">
        <v>1165</v>
      </c>
      <c r="J1166">
        <v>236.373043</v>
      </c>
      <c r="K1166">
        <v>13.440167000000001</v>
      </c>
    </row>
    <row r="1167" spans="1:11" x14ac:dyDescent="0.25">
      <c r="A1167">
        <v>1166</v>
      </c>
      <c r="B1167">
        <v>231.89143899999999</v>
      </c>
      <c r="C1167">
        <v>5.4753780000000001</v>
      </c>
    </row>
    <row r="1168" spans="1:11" x14ac:dyDescent="0.25">
      <c r="A1168">
        <v>1167</v>
      </c>
      <c r="B1168">
        <v>231.85317599999999</v>
      </c>
      <c r="C1168">
        <v>5.4826230000000002</v>
      </c>
    </row>
    <row r="1169" spans="1:7" x14ac:dyDescent="0.25">
      <c r="A1169">
        <v>1168</v>
      </c>
      <c r="B1169">
        <v>231.872512</v>
      </c>
      <c r="C1169">
        <v>5.4672669999999997</v>
      </c>
    </row>
    <row r="1170" spans="1:7" x14ac:dyDescent="0.25">
      <c r="A1170">
        <v>1169</v>
      </c>
      <c r="B1170">
        <v>231.84889000000001</v>
      </c>
      <c r="C1170">
        <v>5.5211920000000001</v>
      </c>
    </row>
    <row r="1171" spans="1:7" x14ac:dyDescent="0.25">
      <c r="A1171">
        <v>1170</v>
      </c>
      <c r="B1171">
        <v>231.86164400000001</v>
      </c>
      <c r="C1171">
        <v>5.5170089999999998</v>
      </c>
    </row>
    <row r="1172" spans="1:7" x14ac:dyDescent="0.25">
      <c r="A1172">
        <v>1171</v>
      </c>
      <c r="B1172">
        <v>231.88215400000001</v>
      </c>
      <c r="C1172">
        <v>5.5120089999999999</v>
      </c>
    </row>
    <row r="1173" spans="1:7" x14ac:dyDescent="0.25">
      <c r="A1173">
        <v>1172</v>
      </c>
      <c r="B1173">
        <v>231.886236</v>
      </c>
      <c r="C1173">
        <v>5.506856</v>
      </c>
    </row>
    <row r="1174" spans="1:7" x14ac:dyDescent="0.25">
      <c r="A1174">
        <v>1173</v>
      </c>
      <c r="B1174">
        <v>231.865982</v>
      </c>
      <c r="C1174">
        <v>5.490837</v>
      </c>
    </row>
    <row r="1175" spans="1:7" x14ac:dyDescent="0.25">
      <c r="A1175">
        <v>1174</v>
      </c>
      <c r="B1175">
        <v>231.87582700000002</v>
      </c>
      <c r="C1175">
        <v>5.4619600000000004</v>
      </c>
    </row>
    <row r="1176" spans="1:7" x14ac:dyDescent="0.25">
      <c r="A1176">
        <v>1175</v>
      </c>
      <c r="B1176">
        <v>231.87633700000001</v>
      </c>
      <c r="C1176">
        <v>5.4579300000000002</v>
      </c>
    </row>
    <row r="1177" spans="1:7" x14ac:dyDescent="0.25">
      <c r="A1177">
        <v>1176</v>
      </c>
      <c r="B1177">
        <v>231.89113399999999</v>
      </c>
      <c r="C1177">
        <v>5.4811430000000003</v>
      </c>
    </row>
    <row r="1178" spans="1:7" x14ac:dyDescent="0.25">
      <c r="A1178">
        <v>1177</v>
      </c>
      <c r="B1178">
        <v>231.89143899999999</v>
      </c>
      <c r="C1178">
        <v>5.494408</v>
      </c>
    </row>
    <row r="1179" spans="1:7" x14ac:dyDescent="0.25">
      <c r="A1179">
        <v>1178</v>
      </c>
      <c r="B1179">
        <v>231.89143899999999</v>
      </c>
      <c r="C1179">
        <v>5.494408</v>
      </c>
    </row>
    <row r="1180" spans="1:7" x14ac:dyDescent="0.25">
      <c r="A1180">
        <v>1179</v>
      </c>
      <c r="D1180">
        <v>222.54707999999999</v>
      </c>
      <c r="E1180">
        <v>6.702661</v>
      </c>
    </row>
    <row r="1181" spans="1:7" x14ac:dyDescent="0.25">
      <c r="A1181">
        <v>1180</v>
      </c>
      <c r="D1181">
        <v>222.50901999999999</v>
      </c>
      <c r="E1181">
        <v>6.6903139999999999</v>
      </c>
      <c r="F1181">
        <v>232.933221</v>
      </c>
      <c r="G1181">
        <v>3.02474</v>
      </c>
    </row>
    <row r="1182" spans="1:7" x14ac:dyDescent="0.25">
      <c r="A1182">
        <v>1181</v>
      </c>
      <c r="D1182">
        <v>222.53202899999999</v>
      </c>
      <c r="E1182">
        <v>6.7242420000000003</v>
      </c>
      <c r="F1182">
        <v>232.90123299999999</v>
      </c>
      <c r="G1182">
        <v>2.9742329999999999</v>
      </c>
    </row>
    <row r="1183" spans="1:7" x14ac:dyDescent="0.25">
      <c r="A1183">
        <v>1182</v>
      </c>
      <c r="D1183">
        <v>222.50702999999999</v>
      </c>
      <c r="E1183">
        <v>6.7171500000000002</v>
      </c>
      <c r="F1183">
        <v>232.91878500000001</v>
      </c>
      <c r="G1183">
        <v>2.9652539999999998</v>
      </c>
    </row>
    <row r="1184" spans="1:7" x14ac:dyDescent="0.25">
      <c r="A1184">
        <v>1183</v>
      </c>
      <c r="D1184">
        <v>222.48774499999999</v>
      </c>
      <c r="E1184">
        <v>6.6954159999999998</v>
      </c>
      <c r="F1184">
        <v>232.91128499999999</v>
      </c>
      <c r="G1184">
        <v>3.0029560000000002</v>
      </c>
    </row>
    <row r="1185" spans="1:9" x14ac:dyDescent="0.25">
      <c r="A1185">
        <v>1184</v>
      </c>
      <c r="D1185">
        <v>222.48749000000001</v>
      </c>
      <c r="E1185">
        <v>6.6755709999999997</v>
      </c>
      <c r="F1185">
        <v>232.908376</v>
      </c>
      <c r="G1185">
        <v>3.0403519999999999</v>
      </c>
    </row>
    <row r="1186" spans="1:9" x14ac:dyDescent="0.25">
      <c r="A1186">
        <v>1185</v>
      </c>
      <c r="D1186">
        <v>222.46208300000001</v>
      </c>
      <c r="E1186">
        <v>6.7062330000000001</v>
      </c>
      <c r="F1186">
        <v>232.896286</v>
      </c>
      <c r="G1186">
        <v>3.018567</v>
      </c>
    </row>
    <row r="1187" spans="1:9" x14ac:dyDescent="0.25">
      <c r="A1187">
        <v>1186</v>
      </c>
      <c r="D1187">
        <v>222.474481</v>
      </c>
      <c r="E1187">
        <v>6.7027130000000001</v>
      </c>
      <c r="F1187">
        <v>232.90730400000001</v>
      </c>
      <c r="G1187">
        <v>2.9830079999999999</v>
      </c>
    </row>
    <row r="1188" spans="1:9" x14ac:dyDescent="0.25">
      <c r="A1188">
        <v>1187</v>
      </c>
      <c r="D1188">
        <v>222.47085799999999</v>
      </c>
      <c r="E1188">
        <v>6.708018</v>
      </c>
      <c r="F1188">
        <v>232.89368200000001</v>
      </c>
      <c r="G1188">
        <v>3.0007619999999999</v>
      </c>
    </row>
    <row r="1189" spans="1:9" x14ac:dyDescent="0.25">
      <c r="A1189">
        <v>1188</v>
      </c>
      <c r="D1189">
        <v>222.468613</v>
      </c>
      <c r="E1189">
        <v>6.7015390000000004</v>
      </c>
      <c r="F1189">
        <v>232.933221</v>
      </c>
      <c r="G1189">
        <v>3.02474</v>
      </c>
    </row>
    <row r="1190" spans="1:9" x14ac:dyDescent="0.25">
      <c r="A1190">
        <v>1189</v>
      </c>
      <c r="D1190">
        <v>222.50901999999999</v>
      </c>
      <c r="E1190">
        <v>6.6903139999999999</v>
      </c>
      <c r="F1190">
        <v>232.933221</v>
      </c>
      <c r="G1190">
        <v>3.02474</v>
      </c>
    </row>
    <row r="1191" spans="1:9" x14ac:dyDescent="0.25">
      <c r="A1191">
        <v>1190</v>
      </c>
    </row>
    <row r="1192" spans="1:9" x14ac:dyDescent="0.25">
      <c r="A1192">
        <v>1191</v>
      </c>
    </row>
    <row r="1193" spans="1:9" x14ac:dyDescent="0.25">
      <c r="A1193">
        <v>1192</v>
      </c>
      <c r="B1193">
        <v>212.71493799999999</v>
      </c>
      <c r="C1193">
        <v>5.3666080000000003</v>
      </c>
      <c r="H1193">
        <v>222.322193</v>
      </c>
      <c r="I1193">
        <v>6.8495410000000003</v>
      </c>
    </row>
    <row r="1194" spans="1:9" x14ac:dyDescent="0.25">
      <c r="A1194">
        <v>1193</v>
      </c>
      <c r="B1194">
        <v>212.63825900000001</v>
      </c>
      <c r="C1194">
        <v>5.4047190000000001</v>
      </c>
      <c r="H1194">
        <v>222.310867</v>
      </c>
      <c r="I1194">
        <v>6.8204609999999999</v>
      </c>
    </row>
    <row r="1195" spans="1:9" x14ac:dyDescent="0.25">
      <c r="A1195">
        <v>1194</v>
      </c>
      <c r="B1195">
        <v>212.613056</v>
      </c>
      <c r="C1195">
        <v>5.3942600000000001</v>
      </c>
      <c r="H1195">
        <v>222.35933299999999</v>
      </c>
      <c r="I1195">
        <v>6.8127060000000004</v>
      </c>
    </row>
    <row r="1196" spans="1:9" x14ac:dyDescent="0.25">
      <c r="A1196">
        <v>1195</v>
      </c>
      <c r="B1196">
        <v>212.56168099999999</v>
      </c>
      <c r="C1196">
        <v>5.2956430000000001</v>
      </c>
      <c r="H1196">
        <v>222.377139</v>
      </c>
      <c r="I1196">
        <v>6.7934219999999996</v>
      </c>
    </row>
    <row r="1197" spans="1:9" x14ac:dyDescent="0.25">
      <c r="A1197">
        <v>1196</v>
      </c>
      <c r="B1197">
        <v>212.50821400000001</v>
      </c>
      <c r="C1197">
        <v>5.3194169999999996</v>
      </c>
      <c r="H1197">
        <v>222.39509699999999</v>
      </c>
      <c r="I1197">
        <v>6.8321449999999997</v>
      </c>
    </row>
    <row r="1198" spans="1:9" x14ac:dyDescent="0.25">
      <c r="A1198">
        <v>1197</v>
      </c>
      <c r="B1198">
        <v>212.53056000000001</v>
      </c>
      <c r="C1198">
        <v>5.3662000000000001</v>
      </c>
      <c r="H1198">
        <v>222.41499400000001</v>
      </c>
      <c r="I1198">
        <v>6.8157670000000001</v>
      </c>
    </row>
    <row r="1199" spans="1:9" x14ac:dyDescent="0.25">
      <c r="A1199">
        <v>1198</v>
      </c>
      <c r="B1199">
        <v>212.538825</v>
      </c>
      <c r="C1199">
        <v>5.3746179999999999</v>
      </c>
      <c r="H1199">
        <v>222.384536</v>
      </c>
      <c r="I1199">
        <v>6.8574489999999999</v>
      </c>
    </row>
    <row r="1200" spans="1:9" x14ac:dyDescent="0.25">
      <c r="A1200">
        <v>1199</v>
      </c>
      <c r="B1200">
        <v>212.53703899999999</v>
      </c>
      <c r="C1200">
        <v>5.3615060000000003</v>
      </c>
      <c r="H1200">
        <v>222.36912899999999</v>
      </c>
      <c r="I1200">
        <v>6.8537239999999997</v>
      </c>
    </row>
    <row r="1201" spans="1:9" x14ac:dyDescent="0.25">
      <c r="A1201">
        <v>1200</v>
      </c>
      <c r="B1201">
        <v>212.56428299999999</v>
      </c>
      <c r="C1201">
        <v>5.329059</v>
      </c>
      <c r="H1201">
        <v>222.45642000000001</v>
      </c>
      <c r="I1201">
        <v>6.8114309999999998</v>
      </c>
    </row>
    <row r="1202" spans="1:9" x14ac:dyDescent="0.25">
      <c r="A1202">
        <v>1201</v>
      </c>
      <c r="B1202">
        <v>212.53147899999999</v>
      </c>
      <c r="C1202">
        <v>5.3197229999999998</v>
      </c>
      <c r="H1202">
        <v>222.45642000000001</v>
      </c>
      <c r="I1202">
        <v>6.8114309999999998</v>
      </c>
    </row>
    <row r="1203" spans="1:9" x14ac:dyDescent="0.25">
      <c r="A1203">
        <v>1202</v>
      </c>
      <c r="B1203">
        <v>212.63825900000001</v>
      </c>
      <c r="C1203">
        <v>5.4047190000000001</v>
      </c>
    </row>
    <row r="1204" spans="1:9" x14ac:dyDescent="0.25">
      <c r="A1204">
        <v>1203</v>
      </c>
      <c r="B1204">
        <v>212.63825900000001</v>
      </c>
      <c r="C1204">
        <v>5.4428289999999997</v>
      </c>
    </row>
    <row r="1205" spans="1:9" x14ac:dyDescent="0.25">
      <c r="A1205">
        <v>1204</v>
      </c>
    </row>
    <row r="1206" spans="1:9" x14ac:dyDescent="0.25">
      <c r="A1206">
        <v>1205</v>
      </c>
    </row>
    <row r="1207" spans="1:9" x14ac:dyDescent="0.25">
      <c r="A1207">
        <v>1206</v>
      </c>
      <c r="D1207">
        <v>200.367942</v>
      </c>
      <c r="E1207">
        <v>6.6633509999999996</v>
      </c>
      <c r="F1207">
        <v>212.645758</v>
      </c>
      <c r="G1207">
        <v>3.5525190000000002</v>
      </c>
    </row>
    <row r="1208" spans="1:9" x14ac:dyDescent="0.25">
      <c r="A1208">
        <v>1207</v>
      </c>
      <c r="D1208">
        <v>200.40716800000001</v>
      </c>
      <c r="E1208">
        <v>6.6140720000000002</v>
      </c>
      <c r="F1208">
        <v>212.67055300000001</v>
      </c>
      <c r="G1208">
        <v>3.5409380000000001</v>
      </c>
    </row>
    <row r="1209" spans="1:9" x14ac:dyDescent="0.25">
      <c r="A1209">
        <v>1208</v>
      </c>
      <c r="D1209">
        <v>200.380313</v>
      </c>
      <c r="E1209">
        <v>6.6264950000000002</v>
      </c>
      <c r="F1209">
        <v>212.59667899999999</v>
      </c>
      <c r="G1209">
        <v>3.5179800000000001</v>
      </c>
    </row>
    <row r="1210" spans="1:9" x14ac:dyDescent="0.25">
      <c r="A1210">
        <v>1209</v>
      </c>
      <c r="D1210">
        <v>200.38608400000001</v>
      </c>
      <c r="E1210">
        <v>6.607113</v>
      </c>
      <c r="F1210">
        <v>212.625045</v>
      </c>
      <c r="G1210">
        <v>3.5120110000000002</v>
      </c>
    </row>
    <row r="1211" spans="1:9" x14ac:dyDescent="0.25">
      <c r="A1211">
        <v>1210</v>
      </c>
      <c r="D1211">
        <v>200.394023</v>
      </c>
      <c r="E1211">
        <v>6.6291760000000002</v>
      </c>
      <c r="F1211">
        <v>212.68550099999999</v>
      </c>
      <c r="G1211">
        <v>3.5254289999999999</v>
      </c>
    </row>
    <row r="1212" spans="1:9" x14ac:dyDescent="0.25">
      <c r="A1212">
        <v>1211</v>
      </c>
      <c r="D1212">
        <v>200.385932</v>
      </c>
      <c r="E1212">
        <v>6.5970620000000002</v>
      </c>
      <c r="F1212">
        <v>212.66305299999999</v>
      </c>
      <c r="G1212">
        <v>3.547876</v>
      </c>
    </row>
    <row r="1213" spans="1:9" x14ac:dyDescent="0.25">
      <c r="A1213">
        <v>1212</v>
      </c>
      <c r="D1213">
        <v>200.344382</v>
      </c>
      <c r="E1213">
        <v>6.5888150000000003</v>
      </c>
      <c r="F1213">
        <v>212.627137</v>
      </c>
      <c r="G1213">
        <v>3.601496</v>
      </c>
    </row>
    <row r="1214" spans="1:9" x14ac:dyDescent="0.25">
      <c r="A1214">
        <v>1213</v>
      </c>
      <c r="D1214">
        <v>200.37583000000001</v>
      </c>
      <c r="E1214">
        <v>6.6176810000000001</v>
      </c>
      <c r="F1214">
        <v>212.81554499999999</v>
      </c>
      <c r="G1214">
        <v>3.550427</v>
      </c>
    </row>
    <row r="1215" spans="1:9" x14ac:dyDescent="0.25">
      <c r="A1215">
        <v>1214</v>
      </c>
      <c r="D1215">
        <v>200.387168</v>
      </c>
      <c r="E1215">
        <v>6.5553090000000003</v>
      </c>
    </row>
    <row r="1216" spans="1:9" x14ac:dyDescent="0.25">
      <c r="A1216">
        <v>1215</v>
      </c>
      <c r="D1216">
        <v>200.367942</v>
      </c>
      <c r="E1216">
        <v>6.6633509999999996</v>
      </c>
    </row>
    <row r="1217" spans="1:9" x14ac:dyDescent="0.25">
      <c r="A1217">
        <v>1216</v>
      </c>
    </row>
    <row r="1218" spans="1:9" x14ac:dyDescent="0.25">
      <c r="A1218">
        <v>1217</v>
      </c>
    </row>
    <row r="1219" spans="1:9" x14ac:dyDescent="0.25">
      <c r="A1219">
        <v>1218</v>
      </c>
      <c r="B1219">
        <v>187.635054</v>
      </c>
      <c r="C1219">
        <v>5.5819590000000003</v>
      </c>
    </row>
    <row r="1220" spans="1:9" x14ac:dyDescent="0.25">
      <c r="A1220">
        <v>1219</v>
      </c>
      <c r="B1220">
        <v>187.58041600000001</v>
      </c>
      <c r="C1220">
        <v>5.5322680000000002</v>
      </c>
      <c r="H1220">
        <v>199.115725</v>
      </c>
      <c r="I1220">
        <v>7.1386079999999996</v>
      </c>
    </row>
    <row r="1221" spans="1:9" x14ac:dyDescent="0.25">
      <c r="A1221">
        <v>1220</v>
      </c>
      <c r="B1221">
        <v>187.54402400000001</v>
      </c>
      <c r="C1221">
        <v>5.6062890000000003</v>
      </c>
      <c r="H1221">
        <v>199.124797</v>
      </c>
      <c r="I1221">
        <v>7.1339689999999996</v>
      </c>
    </row>
    <row r="1222" spans="1:9" x14ac:dyDescent="0.25">
      <c r="A1222">
        <v>1221</v>
      </c>
      <c r="B1222">
        <v>187.58015699999999</v>
      </c>
      <c r="C1222">
        <v>5.5446400000000002</v>
      </c>
      <c r="H1222">
        <v>199.10979700000001</v>
      </c>
      <c r="I1222">
        <v>7.138763</v>
      </c>
    </row>
    <row r="1223" spans="1:9" x14ac:dyDescent="0.25">
      <c r="A1223">
        <v>1222</v>
      </c>
      <c r="B1223">
        <v>187.62618900000001</v>
      </c>
      <c r="C1223">
        <v>5.5437630000000002</v>
      </c>
      <c r="H1223">
        <v>199.143508</v>
      </c>
      <c r="I1223">
        <v>7.1997939999999998</v>
      </c>
    </row>
    <row r="1224" spans="1:9" x14ac:dyDescent="0.25">
      <c r="A1224">
        <v>1223</v>
      </c>
      <c r="B1224">
        <v>187.59196299999999</v>
      </c>
      <c r="C1224">
        <v>5.5781450000000001</v>
      </c>
      <c r="H1224">
        <v>199.163714</v>
      </c>
      <c r="I1224">
        <v>7.1935560000000001</v>
      </c>
    </row>
    <row r="1225" spans="1:9" x14ac:dyDescent="0.25">
      <c r="A1225">
        <v>1224</v>
      </c>
      <c r="B1225">
        <v>187.56886900000001</v>
      </c>
      <c r="C1225">
        <v>5.6126290000000001</v>
      </c>
      <c r="H1225">
        <v>199.17113799999998</v>
      </c>
      <c r="I1225">
        <v>7.1647420000000004</v>
      </c>
    </row>
    <row r="1226" spans="1:9" x14ac:dyDescent="0.25">
      <c r="A1226">
        <v>1225</v>
      </c>
      <c r="B1226">
        <v>187.63572600000001</v>
      </c>
      <c r="C1226">
        <v>5.6163920000000003</v>
      </c>
      <c r="H1226">
        <v>199.221034</v>
      </c>
      <c r="I1226">
        <v>7.1670619999999996</v>
      </c>
    </row>
    <row r="1227" spans="1:9" x14ac:dyDescent="0.25">
      <c r="A1227">
        <v>1226</v>
      </c>
      <c r="B1227">
        <v>187.635054</v>
      </c>
      <c r="C1227">
        <v>5.5819590000000003</v>
      </c>
      <c r="H1227">
        <v>199.115725</v>
      </c>
      <c r="I1227">
        <v>7.1386079999999996</v>
      </c>
    </row>
    <row r="1228" spans="1:9" x14ac:dyDescent="0.25">
      <c r="A1228">
        <v>1227</v>
      </c>
      <c r="B1228">
        <v>187.635054</v>
      </c>
      <c r="C1228">
        <v>5.5819590000000003</v>
      </c>
    </row>
    <row r="1229" spans="1:9" x14ac:dyDescent="0.25">
      <c r="A1229">
        <v>1228</v>
      </c>
    </row>
    <row r="1230" spans="1:9" x14ac:dyDescent="0.25">
      <c r="A1230">
        <v>1229</v>
      </c>
    </row>
    <row r="1231" spans="1:9" x14ac:dyDescent="0.25">
      <c r="A1231">
        <v>1230</v>
      </c>
      <c r="D1231">
        <v>174.44747799999999</v>
      </c>
      <c r="E1231">
        <v>7.3125260000000001</v>
      </c>
      <c r="F1231">
        <v>186.75696400000001</v>
      </c>
      <c r="G1231">
        <v>4.2904119999999999</v>
      </c>
    </row>
    <row r="1232" spans="1:9" x14ac:dyDescent="0.25">
      <c r="A1232">
        <v>1231</v>
      </c>
      <c r="D1232">
        <v>174.44928200000001</v>
      </c>
      <c r="E1232">
        <v>7.2914430000000001</v>
      </c>
      <c r="F1232">
        <v>186.66892100000001</v>
      </c>
      <c r="G1232">
        <v>4.2291749999999997</v>
      </c>
    </row>
    <row r="1233" spans="1:9" x14ac:dyDescent="0.25">
      <c r="A1233">
        <v>1232</v>
      </c>
      <c r="D1233">
        <v>174.462943</v>
      </c>
      <c r="E1233">
        <v>7.3139700000000003</v>
      </c>
      <c r="F1233">
        <v>186.757891</v>
      </c>
      <c r="G1233">
        <v>4.2417009999999999</v>
      </c>
    </row>
    <row r="1234" spans="1:9" x14ac:dyDescent="0.25">
      <c r="A1234">
        <v>1233</v>
      </c>
      <c r="D1234">
        <v>174.438819</v>
      </c>
      <c r="E1234">
        <v>7.3077329999999998</v>
      </c>
      <c r="F1234">
        <v>186.766806</v>
      </c>
      <c r="G1234">
        <v>4.2162369999999996</v>
      </c>
    </row>
    <row r="1235" spans="1:9" x14ac:dyDescent="0.25">
      <c r="A1235">
        <v>1234</v>
      </c>
      <c r="D1235">
        <v>174.43067400000001</v>
      </c>
      <c r="E1235">
        <v>7.3107220000000002</v>
      </c>
      <c r="F1235">
        <v>186.753558</v>
      </c>
      <c r="G1235">
        <v>4.2120620000000004</v>
      </c>
    </row>
    <row r="1236" spans="1:9" x14ac:dyDescent="0.25">
      <c r="A1236">
        <v>1235</v>
      </c>
      <c r="D1236">
        <v>174.42789099999999</v>
      </c>
      <c r="E1236">
        <v>7.30098</v>
      </c>
      <c r="F1236">
        <v>186.74948799999999</v>
      </c>
      <c r="G1236">
        <v>4.2378349999999996</v>
      </c>
    </row>
    <row r="1237" spans="1:9" x14ac:dyDescent="0.25">
      <c r="A1237">
        <v>1236</v>
      </c>
      <c r="D1237">
        <v>174.408614</v>
      </c>
      <c r="E1237">
        <v>7.2639690000000003</v>
      </c>
      <c r="F1237">
        <v>186.75304299999999</v>
      </c>
      <c r="G1237">
        <v>4.2904640000000001</v>
      </c>
    </row>
    <row r="1238" spans="1:9" x14ac:dyDescent="0.25">
      <c r="A1238">
        <v>1237</v>
      </c>
      <c r="D1238">
        <v>174.34778700000001</v>
      </c>
      <c r="E1238">
        <v>7.20634</v>
      </c>
      <c r="F1238">
        <v>186.75696400000001</v>
      </c>
      <c r="G1238">
        <v>4.2904119999999999</v>
      </c>
    </row>
    <row r="1239" spans="1:9" x14ac:dyDescent="0.25">
      <c r="A1239">
        <v>1238</v>
      </c>
      <c r="D1239">
        <v>174.44747799999999</v>
      </c>
      <c r="E1239">
        <v>7.3125260000000001</v>
      </c>
    </row>
    <row r="1240" spans="1:9" x14ac:dyDescent="0.25">
      <c r="A1240">
        <v>1239</v>
      </c>
    </row>
    <row r="1241" spans="1:9" x14ac:dyDescent="0.25">
      <c r="A1241">
        <v>1240</v>
      </c>
    </row>
    <row r="1242" spans="1:9" x14ac:dyDescent="0.25">
      <c r="A1242">
        <v>1241</v>
      </c>
    </row>
    <row r="1243" spans="1:9" x14ac:dyDescent="0.25">
      <c r="A1243">
        <v>1242</v>
      </c>
      <c r="B1243">
        <v>162.681242</v>
      </c>
      <c r="C1243">
        <v>5.9139699999999999</v>
      </c>
    </row>
    <row r="1244" spans="1:9" x14ac:dyDescent="0.25">
      <c r="A1244">
        <v>1243</v>
      </c>
      <c r="B1244">
        <v>162.68119100000001</v>
      </c>
      <c r="C1244">
        <v>5.9268559999999999</v>
      </c>
      <c r="H1244">
        <v>172.423768</v>
      </c>
      <c r="I1244">
        <v>7.8002580000000004</v>
      </c>
    </row>
    <row r="1245" spans="1:9" x14ac:dyDescent="0.25">
      <c r="A1245">
        <v>1244</v>
      </c>
      <c r="B1245">
        <v>162.65706599999999</v>
      </c>
      <c r="C1245">
        <v>5.9271140000000004</v>
      </c>
      <c r="H1245">
        <v>172.31268399999999</v>
      </c>
      <c r="I1245">
        <v>7.8254640000000002</v>
      </c>
    </row>
    <row r="1246" spans="1:9" x14ac:dyDescent="0.25">
      <c r="A1246">
        <v>1245</v>
      </c>
      <c r="B1246">
        <v>162.731911</v>
      </c>
      <c r="C1246">
        <v>5.8839689999999996</v>
      </c>
      <c r="H1246">
        <v>172.34716900000001</v>
      </c>
      <c r="I1246">
        <v>7.82165</v>
      </c>
    </row>
    <row r="1247" spans="1:9" x14ac:dyDescent="0.25">
      <c r="A1247">
        <v>1246</v>
      </c>
      <c r="B1247">
        <v>162.82428200000001</v>
      </c>
      <c r="C1247">
        <v>5.9011339999999999</v>
      </c>
      <c r="H1247">
        <v>172.36289099999999</v>
      </c>
      <c r="I1247">
        <v>7.8082479999999999</v>
      </c>
    </row>
    <row r="1248" spans="1:9" x14ac:dyDescent="0.25">
      <c r="A1248">
        <v>1247</v>
      </c>
      <c r="B1248">
        <v>162.72799499999999</v>
      </c>
      <c r="C1248">
        <v>5.8957220000000001</v>
      </c>
      <c r="H1248">
        <v>172.40330399999999</v>
      </c>
      <c r="I1248">
        <v>7.8120099999999999</v>
      </c>
    </row>
    <row r="1249" spans="1:9" x14ac:dyDescent="0.25">
      <c r="A1249">
        <v>1248</v>
      </c>
      <c r="B1249">
        <v>162.75706600000001</v>
      </c>
      <c r="C1249">
        <v>5.8921650000000003</v>
      </c>
      <c r="H1249">
        <v>172.414231</v>
      </c>
      <c r="I1249">
        <v>7.8755160000000002</v>
      </c>
    </row>
    <row r="1250" spans="1:9" x14ac:dyDescent="0.25">
      <c r="A1250">
        <v>1249</v>
      </c>
      <c r="B1250">
        <v>162.61433399999999</v>
      </c>
      <c r="C1250">
        <v>5.9062890000000001</v>
      </c>
      <c r="H1250">
        <v>172.39665300000001</v>
      </c>
      <c r="I1250">
        <v>7.8832469999999999</v>
      </c>
    </row>
    <row r="1251" spans="1:9" x14ac:dyDescent="0.25">
      <c r="A1251">
        <v>1250</v>
      </c>
      <c r="B1251">
        <v>162.681242</v>
      </c>
      <c r="C1251">
        <v>5.9139699999999999</v>
      </c>
      <c r="H1251">
        <v>172.423768</v>
      </c>
      <c r="I1251">
        <v>7.8002580000000004</v>
      </c>
    </row>
    <row r="1252" spans="1:9" x14ac:dyDescent="0.25">
      <c r="A1252">
        <v>1251</v>
      </c>
      <c r="H1252">
        <v>172.423768</v>
      </c>
      <c r="I1252">
        <v>7.8002580000000004</v>
      </c>
    </row>
    <row r="1253" spans="1:9" x14ac:dyDescent="0.25">
      <c r="A1253">
        <v>1252</v>
      </c>
    </row>
    <row r="1254" spans="1:9" x14ac:dyDescent="0.25">
      <c r="A1254">
        <v>1253</v>
      </c>
      <c r="F1254">
        <v>163.00866500000001</v>
      </c>
      <c r="G1254">
        <v>4.792268</v>
      </c>
    </row>
    <row r="1255" spans="1:9" x14ac:dyDescent="0.25">
      <c r="A1255">
        <v>1254</v>
      </c>
      <c r="F1255">
        <v>162.98655100000002</v>
      </c>
      <c r="G1255">
        <v>4.7315459999999998</v>
      </c>
    </row>
    <row r="1256" spans="1:9" x14ac:dyDescent="0.25">
      <c r="A1256">
        <v>1255</v>
      </c>
      <c r="D1256">
        <v>152.72871600000002</v>
      </c>
      <c r="E1256">
        <v>7.575361</v>
      </c>
      <c r="F1256">
        <v>162.95495299999999</v>
      </c>
      <c r="G1256">
        <v>4.735309</v>
      </c>
    </row>
    <row r="1257" spans="1:9" x14ac:dyDescent="0.25">
      <c r="A1257">
        <v>1256</v>
      </c>
      <c r="D1257">
        <v>152.72871600000002</v>
      </c>
      <c r="E1257">
        <v>7.575361</v>
      </c>
      <c r="F1257">
        <v>162.953149</v>
      </c>
      <c r="G1257">
        <v>4.7232479999999999</v>
      </c>
    </row>
    <row r="1258" spans="1:9" x14ac:dyDescent="0.25">
      <c r="A1258">
        <v>1257</v>
      </c>
      <c r="D1258">
        <v>152.72871600000002</v>
      </c>
      <c r="E1258">
        <v>7.575361</v>
      </c>
      <c r="F1258">
        <v>163.01969500000001</v>
      </c>
      <c r="G1258">
        <v>4.7186079999999997</v>
      </c>
    </row>
    <row r="1259" spans="1:9" x14ac:dyDescent="0.25">
      <c r="A1259">
        <v>1258</v>
      </c>
      <c r="D1259">
        <v>152.72871600000002</v>
      </c>
      <c r="E1259">
        <v>7.575361</v>
      </c>
      <c r="F1259">
        <v>163.04299399999999</v>
      </c>
      <c r="G1259">
        <v>4.7171649999999996</v>
      </c>
    </row>
    <row r="1260" spans="1:9" x14ac:dyDescent="0.25">
      <c r="A1260">
        <v>1259</v>
      </c>
      <c r="D1260">
        <v>152.72871600000002</v>
      </c>
      <c r="E1260">
        <v>7.575361</v>
      </c>
      <c r="F1260">
        <v>163.00866500000001</v>
      </c>
      <c r="G1260">
        <v>4.792268</v>
      </c>
    </row>
    <row r="1261" spans="1:9" x14ac:dyDescent="0.25">
      <c r="A1261">
        <v>1260</v>
      </c>
      <c r="D1261">
        <v>152.72871600000002</v>
      </c>
      <c r="E1261">
        <v>7.575361</v>
      </c>
    </row>
    <row r="1262" spans="1:9" x14ac:dyDescent="0.25">
      <c r="A1262">
        <v>1261</v>
      </c>
      <c r="D1262">
        <v>152.72871600000002</v>
      </c>
      <c r="E1262">
        <v>7.575361</v>
      </c>
    </row>
    <row r="1263" spans="1:9" x14ac:dyDescent="0.25">
      <c r="A1263">
        <v>1262</v>
      </c>
      <c r="D1263">
        <v>152.72871600000002</v>
      </c>
      <c r="E1263">
        <v>7.575361</v>
      </c>
    </row>
    <row r="1264" spans="1:9" x14ac:dyDescent="0.25">
      <c r="A1264">
        <v>1263</v>
      </c>
      <c r="B1264">
        <v>132.793734</v>
      </c>
      <c r="C1264">
        <v>4.8062800000000001</v>
      </c>
    </row>
    <row r="1265" spans="1:9" x14ac:dyDescent="0.25">
      <c r="A1265">
        <v>1264</v>
      </c>
      <c r="B1265">
        <v>132.793734</v>
      </c>
      <c r="C1265">
        <v>4.8062800000000001</v>
      </c>
    </row>
    <row r="1266" spans="1:9" x14ac:dyDescent="0.25">
      <c r="A1266">
        <v>1265</v>
      </c>
      <c r="B1266">
        <v>132.76735100000002</v>
      </c>
      <c r="C1266">
        <v>4.820106</v>
      </c>
    </row>
    <row r="1267" spans="1:9" x14ac:dyDescent="0.25">
      <c r="A1267">
        <v>1266</v>
      </c>
      <c r="B1267">
        <v>132.76199600000001</v>
      </c>
      <c r="C1267">
        <v>4.8400540000000003</v>
      </c>
    </row>
    <row r="1268" spans="1:9" x14ac:dyDescent="0.25">
      <c r="A1268">
        <v>1267</v>
      </c>
      <c r="B1268">
        <v>132.80914100000001</v>
      </c>
      <c r="C1268">
        <v>4.7825569999999997</v>
      </c>
    </row>
    <row r="1269" spans="1:9" x14ac:dyDescent="0.25">
      <c r="A1269">
        <v>1268</v>
      </c>
      <c r="B1269">
        <v>132.78556700000001</v>
      </c>
      <c r="C1269">
        <v>4.8727049999999998</v>
      </c>
      <c r="H1269">
        <v>149.75072699999998</v>
      </c>
      <c r="I1269">
        <v>8.624485</v>
      </c>
    </row>
    <row r="1270" spans="1:9" x14ac:dyDescent="0.25">
      <c r="A1270">
        <v>1269</v>
      </c>
      <c r="B1270">
        <v>132.829748</v>
      </c>
      <c r="C1270">
        <v>4.784853</v>
      </c>
      <c r="H1270">
        <v>149.75072699999998</v>
      </c>
      <c r="I1270">
        <v>8.624485</v>
      </c>
    </row>
    <row r="1271" spans="1:9" x14ac:dyDescent="0.25">
      <c r="A1271">
        <v>1270</v>
      </c>
      <c r="B1271">
        <v>132.803068</v>
      </c>
      <c r="C1271">
        <v>4.8223000000000003</v>
      </c>
      <c r="H1271">
        <v>149.75072699999998</v>
      </c>
      <c r="I1271">
        <v>8.624485</v>
      </c>
    </row>
    <row r="1272" spans="1:9" x14ac:dyDescent="0.25">
      <c r="A1272">
        <v>1271</v>
      </c>
      <c r="B1272">
        <v>132.793734</v>
      </c>
      <c r="C1272">
        <v>4.8062800000000001</v>
      </c>
      <c r="H1272">
        <v>149.75072699999998</v>
      </c>
      <c r="I1272">
        <v>8.624485</v>
      </c>
    </row>
    <row r="1273" spans="1:9" x14ac:dyDescent="0.25">
      <c r="A1273">
        <v>1272</v>
      </c>
      <c r="F1273">
        <v>134.52573599999999</v>
      </c>
      <c r="G1273">
        <v>3.359213</v>
      </c>
      <c r="H1273">
        <v>149.75072699999998</v>
      </c>
      <c r="I1273">
        <v>8.624485</v>
      </c>
    </row>
    <row r="1274" spans="1:9" x14ac:dyDescent="0.25">
      <c r="A1274">
        <v>1273</v>
      </c>
      <c r="F1274">
        <v>134.52312699999999</v>
      </c>
      <c r="G1274">
        <v>3.2335050000000001</v>
      </c>
      <c r="H1274">
        <v>149.75072699999998</v>
      </c>
      <c r="I1274">
        <v>8.624485</v>
      </c>
    </row>
    <row r="1275" spans="1:9" x14ac:dyDescent="0.25">
      <c r="A1275">
        <v>1274</v>
      </c>
      <c r="F1275">
        <v>134.58201100000002</v>
      </c>
      <c r="G1275">
        <v>3.266616</v>
      </c>
      <c r="H1275">
        <v>149.75072699999998</v>
      </c>
      <c r="I1275">
        <v>8.624485</v>
      </c>
    </row>
    <row r="1276" spans="1:9" x14ac:dyDescent="0.25">
      <c r="A1276">
        <v>1275</v>
      </c>
      <c r="F1276">
        <v>134.62312500000002</v>
      </c>
      <c r="G1276">
        <v>3.1616719999999998</v>
      </c>
      <c r="H1276">
        <v>149.75072699999998</v>
      </c>
      <c r="I1276">
        <v>8.624485</v>
      </c>
    </row>
    <row r="1277" spans="1:9" x14ac:dyDescent="0.25">
      <c r="A1277">
        <v>1276</v>
      </c>
      <c r="F1277">
        <v>134.62904600000002</v>
      </c>
      <c r="G1277">
        <v>3.2286069999999998</v>
      </c>
    </row>
    <row r="1278" spans="1:9" x14ac:dyDescent="0.25">
      <c r="A1278">
        <v>1277</v>
      </c>
      <c r="F1278">
        <v>134.644755</v>
      </c>
      <c r="G1278">
        <v>3.2139139999999999</v>
      </c>
    </row>
    <row r="1279" spans="1:9" x14ac:dyDescent="0.25">
      <c r="A1279">
        <v>1278</v>
      </c>
      <c r="F1279">
        <v>134.52573599999999</v>
      </c>
      <c r="G1279">
        <v>3.359213</v>
      </c>
    </row>
    <row r="1280" spans="1:9" x14ac:dyDescent="0.25">
      <c r="A1280">
        <v>1279</v>
      </c>
    </row>
    <row r="1281" spans="1:9" x14ac:dyDescent="0.25">
      <c r="A1281">
        <v>1280</v>
      </c>
      <c r="D1281">
        <v>117.23398</v>
      </c>
      <c r="E1281">
        <v>6.9989210000000002</v>
      </c>
    </row>
    <row r="1282" spans="1:9" x14ac:dyDescent="0.25">
      <c r="A1282">
        <v>1281</v>
      </c>
      <c r="D1282">
        <v>117.282904</v>
      </c>
      <c r="E1282">
        <v>6.9746880000000004</v>
      </c>
    </row>
    <row r="1283" spans="1:9" x14ac:dyDescent="0.25">
      <c r="A1283">
        <v>1282</v>
      </c>
      <c r="D1283">
        <v>117.24081600000001</v>
      </c>
      <c r="E1283">
        <v>7.0120839999999998</v>
      </c>
    </row>
    <row r="1284" spans="1:9" x14ac:dyDescent="0.25">
      <c r="A1284">
        <v>1283</v>
      </c>
      <c r="D1284">
        <v>117.235815</v>
      </c>
      <c r="E1284">
        <v>6.9683099999999998</v>
      </c>
    </row>
    <row r="1285" spans="1:9" x14ac:dyDescent="0.25">
      <c r="A1285">
        <v>1284</v>
      </c>
      <c r="D1285">
        <v>117.24790800000001</v>
      </c>
      <c r="E1285">
        <v>6.9672900000000002</v>
      </c>
    </row>
    <row r="1286" spans="1:9" x14ac:dyDescent="0.25">
      <c r="A1286">
        <v>1285</v>
      </c>
      <c r="B1286">
        <v>110.59126500000001</v>
      </c>
      <c r="C1286">
        <v>5.3349770000000003</v>
      </c>
      <c r="D1286">
        <v>117.29091500000001</v>
      </c>
      <c r="E1286">
        <v>6.9845350000000002</v>
      </c>
    </row>
    <row r="1287" spans="1:9" x14ac:dyDescent="0.25">
      <c r="A1287">
        <v>1286</v>
      </c>
      <c r="B1287">
        <v>110.60151900000001</v>
      </c>
      <c r="C1287">
        <v>5.314978</v>
      </c>
      <c r="D1287">
        <v>117.26193500000001</v>
      </c>
      <c r="E1287">
        <v>7.0746830000000003</v>
      </c>
    </row>
    <row r="1288" spans="1:9" x14ac:dyDescent="0.25">
      <c r="A1288">
        <v>1287</v>
      </c>
      <c r="B1288">
        <v>110.58208300000001</v>
      </c>
      <c r="C1288">
        <v>5.3580880000000004</v>
      </c>
      <c r="D1288">
        <v>117.23398</v>
      </c>
      <c r="E1288">
        <v>6.9989210000000002</v>
      </c>
    </row>
    <row r="1289" spans="1:9" x14ac:dyDescent="0.25">
      <c r="A1289">
        <v>1288</v>
      </c>
      <c r="B1289">
        <v>110.548765</v>
      </c>
      <c r="C1289">
        <v>5.31656</v>
      </c>
    </row>
    <row r="1290" spans="1:9" x14ac:dyDescent="0.25">
      <c r="A1290">
        <v>1289</v>
      </c>
      <c r="B1290">
        <v>110.53152300000001</v>
      </c>
      <c r="C1290">
        <v>5.3243150000000004</v>
      </c>
    </row>
    <row r="1291" spans="1:9" x14ac:dyDescent="0.25">
      <c r="A1291">
        <v>1290</v>
      </c>
      <c r="B1291">
        <v>110.47851400000002</v>
      </c>
      <c r="C1291">
        <v>5.3877810000000004</v>
      </c>
    </row>
    <row r="1292" spans="1:9" x14ac:dyDescent="0.25">
      <c r="A1292">
        <v>1291</v>
      </c>
      <c r="B1292">
        <v>110.38255100000001</v>
      </c>
      <c r="C1292">
        <v>5.3992089999999999</v>
      </c>
    </row>
    <row r="1293" spans="1:9" x14ac:dyDescent="0.25">
      <c r="A1293">
        <v>1292</v>
      </c>
      <c r="B1293">
        <v>110.59126500000001</v>
      </c>
      <c r="C1293">
        <v>5.3349770000000003</v>
      </c>
    </row>
    <row r="1294" spans="1:9" x14ac:dyDescent="0.25">
      <c r="A1294">
        <v>1293</v>
      </c>
      <c r="F1294">
        <v>110.90517600000001</v>
      </c>
      <c r="G1294">
        <v>3.6839919999999999</v>
      </c>
      <c r="H1294">
        <v>111.661665</v>
      </c>
      <c r="I1294">
        <v>7.6481219999999999</v>
      </c>
    </row>
    <row r="1295" spans="1:9" x14ac:dyDescent="0.25">
      <c r="A1295">
        <v>1294</v>
      </c>
      <c r="F1295">
        <v>110.92293000000001</v>
      </c>
      <c r="G1295">
        <v>3.6915429999999998</v>
      </c>
      <c r="H1295">
        <v>111.65712600000001</v>
      </c>
      <c r="I1295">
        <v>7.6877630000000003</v>
      </c>
    </row>
    <row r="1296" spans="1:9" x14ac:dyDescent="0.25">
      <c r="A1296">
        <v>1295</v>
      </c>
      <c r="F1296">
        <v>110.941248</v>
      </c>
      <c r="G1296">
        <v>3.6463920000000001</v>
      </c>
      <c r="H1296">
        <v>111.654528</v>
      </c>
      <c r="I1296">
        <v>7.7054150000000003</v>
      </c>
    </row>
    <row r="1297" spans="1:9" x14ac:dyDescent="0.25">
      <c r="A1297">
        <v>1296</v>
      </c>
      <c r="F1297">
        <v>110.910178</v>
      </c>
      <c r="G1297">
        <v>3.6748599999999998</v>
      </c>
      <c r="H1297">
        <v>111.68921900000001</v>
      </c>
      <c r="I1297">
        <v>7.7142410000000003</v>
      </c>
    </row>
    <row r="1298" spans="1:9" x14ac:dyDescent="0.25">
      <c r="A1298">
        <v>1297</v>
      </c>
      <c r="F1298">
        <v>110.83742700000001</v>
      </c>
      <c r="G1298">
        <v>3.6687379999999998</v>
      </c>
      <c r="H1298">
        <v>111.670344</v>
      </c>
      <c r="I1298">
        <v>7.7114859999999998</v>
      </c>
    </row>
    <row r="1299" spans="1:9" x14ac:dyDescent="0.25">
      <c r="A1299">
        <v>1298</v>
      </c>
      <c r="F1299">
        <v>110.85691300000001</v>
      </c>
      <c r="G1299">
        <v>3.6294029999999999</v>
      </c>
      <c r="H1299">
        <v>111.613303</v>
      </c>
      <c r="I1299">
        <v>7.7408720000000004</v>
      </c>
    </row>
    <row r="1300" spans="1:9" x14ac:dyDescent="0.25">
      <c r="A1300">
        <v>1299</v>
      </c>
      <c r="F1300">
        <v>110.874922</v>
      </c>
      <c r="G1300">
        <v>3.6353719999999998</v>
      </c>
      <c r="H1300">
        <v>111.661665</v>
      </c>
      <c r="I1300">
        <v>7.6481219999999999</v>
      </c>
    </row>
    <row r="1301" spans="1:9" x14ac:dyDescent="0.25">
      <c r="A1301">
        <v>1300</v>
      </c>
      <c r="F1301">
        <v>110.90517600000001</v>
      </c>
      <c r="G1301">
        <v>3.6839919999999999</v>
      </c>
    </row>
    <row r="1302" spans="1:9" x14ac:dyDescent="0.25">
      <c r="A1302">
        <v>1301</v>
      </c>
    </row>
    <row r="1303" spans="1:9" x14ac:dyDescent="0.25">
      <c r="A1303">
        <v>1302</v>
      </c>
    </row>
    <row r="1304" spans="1:9" x14ac:dyDescent="0.25">
      <c r="A1304">
        <v>1303</v>
      </c>
    </row>
    <row r="1305" spans="1:9" x14ac:dyDescent="0.25">
      <c r="A1305">
        <v>1304</v>
      </c>
      <c r="D1305">
        <v>88.246205000000003</v>
      </c>
      <c r="E1305">
        <v>7.3623710000000004</v>
      </c>
    </row>
    <row r="1306" spans="1:9" x14ac:dyDescent="0.25">
      <c r="A1306">
        <v>1305</v>
      </c>
      <c r="D1306">
        <v>88.319006000000002</v>
      </c>
      <c r="E1306">
        <v>7.393033</v>
      </c>
    </row>
    <row r="1307" spans="1:9" x14ac:dyDescent="0.25">
      <c r="A1307">
        <v>1306</v>
      </c>
      <c r="D1307">
        <v>88.268040000000013</v>
      </c>
      <c r="E1307">
        <v>7.3507899999999999</v>
      </c>
    </row>
    <row r="1308" spans="1:9" x14ac:dyDescent="0.25">
      <c r="A1308">
        <v>1307</v>
      </c>
      <c r="D1308">
        <v>88.273754000000011</v>
      </c>
      <c r="E1308">
        <v>7.3505859999999998</v>
      </c>
    </row>
    <row r="1309" spans="1:9" x14ac:dyDescent="0.25">
      <c r="A1309">
        <v>1308</v>
      </c>
      <c r="B1309">
        <v>83.237690000000001</v>
      </c>
      <c r="C1309">
        <v>6.2277370000000003</v>
      </c>
      <c r="D1309">
        <v>88.264469000000005</v>
      </c>
      <c r="E1309">
        <v>7.352678</v>
      </c>
    </row>
    <row r="1310" spans="1:9" x14ac:dyDescent="0.25">
      <c r="A1310">
        <v>1309</v>
      </c>
      <c r="B1310">
        <v>83.233558000000002</v>
      </c>
      <c r="C1310">
        <v>6.2489090000000003</v>
      </c>
      <c r="D1310">
        <v>88.246205000000003</v>
      </c>
      <c r="E1310">
        <v>7.3377299999999996</v>
      </c>
    </row>
    <row r="1311" spans="1:9" x14ac:dyDescent="0.25">
      <c r="A1311">
        <v>1310</v>
      </c>
      <c r="B1311">
        <v>83.288402000000005</v>
      </c>
      <c r="C1311">
        <v>6.2056969999999998</v>
      </c>
      <c r="D1311">
        <v>88.245032000000009</v>
      </c>
      <c r="E1311">
        <v>7.3731879999999999</v>
      </c>
    </row>
    <row r="1312" spans="1:9" x14ac:dyDescent="0.25">
      <c r="A1312">
        <v>1311</v>
      </c>
      <c r="B1312">
        <v>83.241618000000003</v>
      </c>
      <c r="C1312">
        <v>6.2277880000000003</v>
      </c>
      <c r="D1312">
        <v>88.246205000000003</v>
      </c>
      <c r="E1312">
        <v>7.3623710000000004</v>
      </c>
    </row>
    <row r="1313" spans="1:9" x14ac:dyDescent="0.25">
      <c r="A1313">
        <v>1312</v>
      </c>
      <c r="B1313">
        <v>83.213406000000006</v>
      </c>
      <c r="C1313">
        <v>6.2757949999999996</v>
      </c>
    </row>
    <row r="1314" spans="1:9" x14ac:dyDescent="0.25">
      <c r="A1314">
        <v>1313</v>
      </c>
      <c r="B1314">
        <v>83.225241000000011</v>
      </c>
      <c r="C1314">
        <v>6.29406</v>
      </c>
    </row>
    <row r="1315" spans="1:9" x14ac:dyDescent="0.25">
      <c r="A1315">
        <v>1314</v>
      </c>
      <c r="B1315">
        <v>83.241925000000009</v>
      </c>
      <c r="C1315">
        <v>6.2896720000000004</v>
      </c>
    </row>
    <row r="1316" spans="1:9" x14ac:dyDescent="0.25">
      <c r="A1316">
        <v>1315</v>
      </c>
      <c r="B1316">
        <v>83.237690000000001</v>
      </c>
      <c r="C1316">
        <v>6.2277370000000003</v>
      </c>
      <c r="H1316">
        <v>83.536960000000008</v>
      </c>
      <c r="I1316">
        <v>8.8282640000000008</v>
      </c>
    </row>
    <row r="1317" spans="1:9" x14ac:dyDescent="0.25">
      <c r="A1317">
        <v>1316</v>
      </c>
      <c r="F1317">
        <v>82.796744000000004</v>
      </c>
      <c r="G1317">
        <v>4.6469009999999997</v>
      </c>
      <c r="H1317">
        <v>83.440587000000008</v>
      </c>
      <c r="I1317">
        <v>8.7765839999999997</v>
      </c>
    </row>
    <row r="1318" spans="1:9" x14ac:dyDescent="0.25">
      <c r="A1318">
        <v>1317</v>
      </c>
      <c r="F1318">
        <v>82.81965000000001</v>
      </c>
      <c r="G1318">
        <v>4.7158769999999999</v>
      </c>
      <c r="H1318">
        <v>83.451352000000014</v>
      </c>
      <c r="I1318">
        <v>8.7855629999999998</v>
      </c>
    </row>
    <row r="1319" spans="1:9" x14ac:dyDescent="0.25">
      <c r="A1319">
        <v>1318</v>
      </c>
      <c r="F1319">
        <v>82.751440000000002</v>
      </c>
      <c r="G1319">
        <v>4.6624610000000004</v>
      </c>
      <c r="H1319">
        <v>83.496605000000002</v>
      </c>
      <c r="I1319">
        <v>8.8772929999999999</v>
      </c>
    </row>
    <row r="1320" spans="1:9" x14ac:dyDescent="0.25">
      <c r="A1320">
        <v>1319</v>
      </c>
      <c r="F1320">
        <v>82.815824000000006</v>
      </c>
      <c r="G1320">
        <v>4.6660320000000004</v>
      </c>
      <c r="H1320">
        <v>83.498748000000006</v>
      </c>
      <c r="I1320">
        <v>8.8655069999999991</v>
      </c>
    </row>
    <row r="1321" spans="1:9" x14ac:dyDescent="0.25">
      <c r="A1321">
        <v>1320</v>
      </c>
      <c r="F1321">
        <v>82.797254000000009</v>
      </c>
      <c r="G1321">
        <v>4.6751139999999998</v>
      </c>
      <c r="H1321">
        <v>83.492982000000012</v>
      </c>
      <c r="I1321">
        <v>8.8516820000000003</v>
      </c>
    </row>
    <row r="1322" spans="1:9" x14ac:dyDescent="0.25">
      <c r="A1322">
        <v>1321</v>
      </c>
      <c r="F1322">
        <v>82.814447000000001</v>
      </c>
      <c r="G1322">
        <v>4.7066429999999997</v>
      </c>
      <c r="H1322">
        <v>83.392733000000007</v>
      </c>
      <c r="I1322">
        <v>8.8329579999999996</v>
      </c>
    </row>
    <row r="1323" spans="1:9" x14ac:dyDescent="0.25">
      <c r="A1323">
        <v>1322</v>
      </c>
      <c r="F1323">
        <v>82.806488000000002</v>
      </c>
      <c r="G1323">
        <v>4.7103159999999997</v>
      </c>
      <c r="H1323">
        <v>83.536960000000008</v>
      </c>
      <c r="I1323">
        <v>8.8282640000000008</v>
      </c>
    </row>
    <row r="1324" spans="1:9" x14ac:dyDescent="0.25">
      <c r="A1324">
        <v>1323</v>
      </c>
      <c r="F1324">
        <v>82.796744000000004</v>
      </c>
      <c r="G1324">
        <v>4.6469009999999997</v>
      </c>
    </row>
    <row r="1325" spans="1:9" x14ac:dyDescent="0.25">
      <c r="A1325">
        <v>1324</v>
      </c>
    </row>
    <row r="1326" spans="1:9" x14ac:dyDescent="0.25">
      <c r="A1326">
        <v>1325</v>
      </c>
      <c r="D1326">
        <v>66.511451000000008</v>
      </c>
      <c r="E1326">
        <v>7.6360960000000002</v>
      </c>
    </row>
    <row r="1327" spans="1:9" x14ac:dyDescent="0.25">
      <c r="A1327">
        <v>1326</v>
      </c>
      <c r="D1327">
        <v>66.543018000000018</v>
      </c>
      <c r="E1327">
        <v>7.6369290000000003</v>
      </c>
    </row>
    <row r="1328" spans="1:9" x14ac:dyDescent="0.25">
      <c r="A1328">
        <v>1327</v>
      </c>
      <c r="D1328">
        <v>66.522804000000008</v>
      </c>
      <c r="E1328">
        <v>7.6343259999999997</v>
      </c>
    </row>
    <row r="1329" spans="1:9" x14ac:dyDescent="0.25">
      <c r="A1329">
        <v>1328</v>
      </c>
      <c r="D1329">
        <v>66.513176000000016</v>
      </c>
      <c r="E1329">
        <v>7.6372939999999998</v>
      </c>
    </row>
    <row r="1330" spans="1:9" x14ac:dyDescent="0.25">
      <c r="A1330">
        <v>1329</v>
      </c>
      <c r="D1330">
        <v>66.505569000000008</v>
      </c>
      <c r="E1330">
        <v>7.6316689999999996</v>
      </c>
    </row>
    <row r="1331" spans="1:9" x14ac:dyDescent="0.25">
      <c r="A1331">
        <v>1330</v>
      </c>
      <c r="D1331">
        <v>66.528534000000008</v>
      </c>
      <c r="E1331">
        <v>7.6480750000000004</v>
      </c>
    </row>
    <row r="1332" spans="1:9" x14ac:dyDescent="0.25">
      <c r="A1332">
        <v>1331</v>
      </c>
      <c r="B1332">
        <v>60.095295000000007</v>
      </c>
      <c r="C1332">
        <v>6.5687059999999997</v>
      </c>
      <c r="D1332">
        <v>66.541092000000006</v>
      </c>
      <c r="E1332">
        <v>7.6333359999999999</v>
      </c>
    </row>
    <row r="1333" spans="1:9" x14ac:dyDescent="0.25">
      <c r="A1333">
        <v>1332</v>
      </c>
      <c r="B1333">
        <v>60.076961000000011</v>
      </c>
      <c r="C1333">
        <v>6.5699040000000002</v>
      </c>
      <c r="D1333">
        <v>66.541092000000006</v>
      </c>
      <c r="E1333">
        <v>7.6333359999999999</v>
      </c>
    </row>
    <row r="1334" spans="1:9" x14ac:dyDescent="0.25">
      <c r="A1334">
        <v>1333</v>
      </c>
      <c r="B1334">
        <v>60.109718000000008</v>
      </c>
      <c r="C1334">
        <v>6.5532380000000003</v>
      </c>
      <c r="D1334">
        <v>66.511451000000008</v>
      </c>
      <c r="E1334">
        <v>7.6360960000000002</v>
      </c>
    </row>
    <row r="1335" spans="1:9" x14ac:dyDescent="0.25">
      <c r="A1335">
        <v>1334</v>
      </c>
      <c r="B1335">
        <v>60.118519000000006</v>
      </c>
      <c r="C1335">
        <v>6.5363119999999997</v>
      </c>
    </row>
    <row r="1336" spans="1:9" x14ac:dyDescent="0.25">
      <c r="A1336">
        <v>1335</v>
      </c>
      <c r="B1336">
        <v>60.097687000000008</v>
      </c>
      <c r="C1336">
        <v>6.5570399999999998</v>
      </c>
    </row>
    <row r="1337" spans="1:9" x14ac:dyDescent="0.25">
      <c r="A1337">
        <v>1336</v>
      </c>
      <c r="B1337">
        <v>60.113102000000012</v>
      </c>
      <c r="C1337">
        <v>6.6039649999999996</v>
      </c>
    </row>
    <row r="1338" spans="1:9" x14ac:dyDescent="0.25">
      <c r="A1338">
        <v>1337</v>
      </c>
      <c r="B1338">
        <v>60.16852200000001</v>
      </c>
      <c r="C1338">
        <v>6.6605239999999997</v>
      </c>
    </row>
    <row r="1339" spans="1:9" x14ac:dyDescent="0.25">
      <c r="A1339">
        <v>1338</v>
      </c>
      <c r="B1339">
        <v>60.17893200000001</v>
      </c>
      <c r="C1339">
        <v>6.6666169999999996</v>
      </c>
      <c r="H1339">
        <v>61.209610000000005</v>
      </c>
      <c r="I1339">
        <v>9.7320770000000003</v>
      </c>
    </row>
    <row r="1340" spans="1:9" x14ac:dyDescent="0.25">
      <c r="A1340">
        <v>1339</v>
      </c>
      <c r="B1340">
        <v>60.095295000000007</v>
      </c>
      <c r="C1340">
        <v>6.5687059999999997</v>
      </c>
      <c r="F1340">
        <v>60.893005000000009</v>
      </c>
      <c r="G1340">
        <v>5.7571349999999999</v>
      </c>
      <c r="H1340">
        <v>61.213093000000008</v>
      </c>
      <c r="I1340">
        <v>9.7536369999999994</v>
      </c>
    </row>
    <row r="1341" spans="1:9" x14ac:dyDescent="0.25">
      <c r="A1341">
        <v>1340</v>
      </c>
      <c r="F1341">
        <v>60.92587300000001</v>
      </c>
      <c r="G1341">
        <v>5.7716659999999997</v>
      </c>
      <c r="H1341">
        <v>61.22705400000001</v>
      </c>
      <c r="I1341">
        <v>9.7632720000000006</v>
      </c>
    </row>
    <row r="1342" spans="1:9" x14ac:dyDescent="0.25">
      <c r="A1342">
        <v>1341</v>
      </c>
      <c r="F1342">
        <v>60.904361000000009</v>
      </c>
      <c r="G1342">
        <v>5.7561980000000004</v>
      </c>
      <c r="H1342">
        <v>61.249603000000008</v>
      </c>
      <c r="I1342">
        <v>9.7909790000000001</v>
      </c>
    </row>
    <row r="1343" spans="1:9" x14ac:dyDescent="0.25">
      <c r="A1343">
        <v>1342</v>
      </c>
      <c r="F1343">
        <v>60.915455000000009</v>
      </c>
      <c r="G1343">
        <v>5.7638540000000003</v>
      </c>
      <c r="H1343">
        <v>61.294655000000006</v>
      </c>
      <c r="I1343">
        <v>9.8039470000000009</v>
      </c>
    </row>
    <row r="1344" spans="1:9" x14ac:dyDescent="0.25">
      <c r="A1344">
        <v>1343</v>
      </c>
      <c r="F1344">
        <v>60.917331000000011</v>
      </c>
      <c r="G1344">
        <v>5.7429699999999997</v>
      </c>
      <c r="H1344">
        <v>61.286056000000009</v>
      </c>
      <c r="I1344">
        <v>9.8328509999999998</v>
      </c>
    </row>
    <row r="1345" spans="1:9" x14ac:dyDescent="0.25">
      <c r="A1345">
        <v>1344</v>
      </c>
      <c r="F1345">
        <v>60.929256000000009</v>
      </c>
      <c r="G1345">
        <v>5.7149510000000001</v>
      </c>
      <c r="H1345">
        <v>61.26918400000001</v>
      </c>
      <c r="I1345">
        <v>9.7746259999999996</v>
      </c>
    </row>
    <row r="1346" spans="1:9" x14ac:dyDescent="0.25">
      <c r="A1346">
        <v>1345</v>
      </c>
      <c r="D1346">
        <v>44.745136000000009</v>
      </c>
      <c r="E1346">
        <v>8.0597189999999994</v>
      </c>
      <c r="F1346">
        <v>60.855457000000008</v>
      </c>
      <c r="G1346">
        <v>5.7389599999999996</v>
      </c>
      <c r="H1346">
        <v>61.245643000000008</v>
      </c>
      <c r="I1346">
        <v>9.8815469999999994</v>
      </c>
    </row>
    <row r="1347" spans="1:9" x14ac:dyDescent="0.25">
      <c r="A1347">
        <v>1346</v>
      </c>
      <c r="D1347">
        <v>44.745189000000011</v>
      </c>
      <c r="E1347">
        <v>8.0546670000000002</v>
      </c>
      <c r="F1347">
        <v>60.879261000000007</v>
      </c>
      <c r="G1347">
        <v>5.7117209999999998</v>
      </c>
      <c r="H1347">
        <v>61.209610000000005</v>
      </c>
      <c r="I1347">
        <v>9.7320770000000003</v>
      </c>
    </row>
    <row r="1348" spans="1:9" x14ac:dyDescent="0.25">
      <c r="A1348">
        <v>1347</v>
      </c>
      <c r="D1348">
        <v>44.738834000000011</v>
      </c>
      <c r="E1348">
        <v>8.0775830000000006</v>
      </c>
      <c r="F1348">
        <v>60.893005000000009</v>
      </c>
      <c r="G1348">
        <v>5.7571349999999999</v>
      </c>
    </row>
    <row r="1349" spans="1:9" x14ac:dyDescent="0.25">
      <c r="A1349">
        <v>1348</v>
      </c>
      <c r="D1349">
        <v>44.737114000000005</v>
      </c>
      <c r="E1349">
        <v>8.0449800000000007</v>
      </c>
    </row>
    <row r="1350" spans="1:9" x14ac:dyDescent="0.25">
      <c r="A1350">
        <v>1349</v>
      </c>
      <c r="D1350">
        <v>44.740394000000009</v>
      </c>
      <c r="E1350">
        <v>8.0281579999999995</v>
      </c>
    </row>
    <row r="1351" spans="1:9" x14ac:dyDescent="0.25">
      <c r="A1351">
        <v>1350</v>
      </c>
      <c r="D1351">
        <v>44.722217000000008</v>
      </c>
      <c r="E1351">
        <v>8.0294600000000003</v>
      </c>
    </row>
    <row r="1352" spans="1:9" x14ac:dyDescent="0.25">
      <c r="A1352">
        <v>1351</v>
      </c>
      <c r="D1352">
        <v>44.72315600000001</v>
      </c>
      <c r="E1352">
        <v>8.0414910000000006</v>
      </c>
    </row>
    <row r="1353" spans="1:9" x14ac:dyDescent="0.25">
      <c r="A1353">
        <v>1352</v>
      </c>
      <c r="D1353">
        <v>44.707687000000007</v>
      </c>
      <c r="E1353">
        <v>8.0325849999999992</v>
      </c>
    </row>
    <row r="1354" spans="1:9" x14ac:dyDescent="0.25">
      <c r="A1354">
        <v>1353</v>
      </c>
      <c r="D1354">
        <v>44.724666000000006</v>
      </c>
      <c r="E1354">
        <v>7.9812339999999997</v>
      </c>
    </row>
    <row r="1355" spans="1:9" x14ac:dyDescent="0.25">
      <c r="A1355">
        <v>1354</v>
      </c>
      <c r="B1355">
        <v>35.686149000000007</v>
      </c>
      <c r="C1355">
        <v>7.3345500000000001</v>
      </c>
      <c r="D1355">
        <v>44.745136000000009</v>
      </c>
      <c r="E1355">
        <v>8.0597189999999994</v>
      </c>
    </row>
    <row r="1356" spans="1:9" x14ac:dyDescent="0.25">
      <c r="A1356">
        <v>1355</v>
      </c>
      <c r="B1356">
        <v>35.679378000000007</v>
      </c>
      <c r="C1356">
        <v>7.3456440000000001</v>
      </c>
    </row>
    <row r="1357" spans="1:9" x14ac:dyDescent="0.25">
      <c r="A1357">
        <v>1356</v>
      </c>
      <c r="B1357">
        <v>35.701929000000007</v>
      </c>
      <c r="C1357">
        <v>7.3463209999999997</v>
      </c>
    </row>
    <row r="1358" spans="1:9" x14ac:dyDescent="0.25">
      <c r="A1358">
        <v>1357</v>
      </c>
      <c r="B1358">
        <v>35.706718000000009</v>
      </c>
      <c r="C1358">
        <v>7.3286129999999998</v>
      </c>
    </row>
    <row r="1359" spans="1:9" x14ac:dyDescent="0.25">
      <c r="A1359">
        <v>1358</v>
      </c>
      <c r="B1359">
        <v>35.741771000000007</v>
      </c>
      <c r="C1359">
        <v>7.3157490000000003</v>
      </c>
    </row>
    <row r="1360" spans="1:9" x14ac:dyDescent="0.25">
      <c r="A1360">
        <v>1359</v>
      </c>
      <c r="B1360">
        <v>35.690366000000012</v>
      </c>
      <c r="C1360">
        <v>7.3337680000000001</v>
      </c>
    </row>
    <row r="1361" spans="1:9" x14ac:dyDescent="0.25">
      <c r="A1361">
        <v>1360</v>
      </c>
      <c r="B1361">
        <v>35.716303000000011</v>
      </c>
      <c r="C1361">
        <v>7.3236129999999999</v>
      </c>
      <c r="H1361">
        <v>39.954769000000006</v>
      </c>
      <c r="I1361">
        <v>9.9409200000000002</v>
      </c>
    </row>
    <row r="1362" spans="1:9" x14ac:dyDescent="0.25">
      <c r="A1362">
        <v>1361</v>
      </c>
      <c r="B1362">
        <v>35.691929000000009</v>
      </c>
      <c r="C1362">
        <v>7.2997079999999999</v>
      </c>
      <c r="H1362">
        <v>39.94992400000001</v>
      </c>
      <c r="I1362">
        <v>9.9122229999999991</v>
      </c>
    </row>
    <row r="1363" spans="1:9" x14ac:dyDescent="0.25">
      <c r="A1363">
        <v>1362</v>
      </c>
      <c r="B1363">
        <v>35.686149000000007</v>
      </c>
      <c r="C1363">
        <v>7.3345500000000001</v>
      </c>
      <c r="H1363">
        <v>39.930500000000009</v>
      </c>
      <c r="I1363">
        <v>9.931025</v>
      </c>
    </row>
    <row r="1364" spans="1:9" x14ac:dyDescent="0.25">
      <c r="A1364">
        <v>1363</v>
      </c>
      <c r="B1364">
        <v>35.686149000000007</v>
      </c>
      <c r="C1364">
        <v>7.3539760000000003</v>
      </c>
      <c r="H1364">
        <v>39.927273000000007</v>
      </c>
      <c r="I1364">
        <v>9.9551370000000006</v>
      </c>
    </row>
    <row r="1365" spans="1:9" x14ac:dyDescent="0.25">
      <c r="A1365">
        <v>1364</v>
      </c>
      <c r="F1365">
        <v>36.156540000000007</v>
      </c>
      <c r="G1365">
        <v>6.0226420000000003</v>
      </c>
      <c r="H1365">
        <v>39.93237700000001</v>
      </c>
      <c r="I1365">
        <v>9.9698239999999991</v>
      </c>
    </row>
    <row r="1366" spans="1:9" x14ac:dyDescent="0.25">
      <c r="A1366">
        <v>1365</v>
      </c>
      <c r="F1366">
        <v>36.140135000000008</v>
      </c>
      <c r="G1366">
        <v>6.0301419999999997</v>
      </c>
      <c r="H1366">
        <v>39.952217000000012</v>
      </c>
      <c r="I1366">
        <v>9.9536269999999991</v>
      </c>
    </row>
    <row r="1367" spans="1:9" x14ac:dyDescent="0.25">
      <c r="A1367">
        <v>1366</v>
      </c>
      <c r="F1367">
        <v>36.143308000000005</v>
      </c>
      <c r="G1367">
        <v>6.0201950000000002</v>
      </c>
      <c r="H1367">
        <v>39.960552000000007</v>
      </c>
      <c r="I1367">
        <v>9.9641479999999998</v>
      </c>
    </row>
    <row r="1368" spans="1:9" x14ac:dyDescent="0.25">
      <c r="A1368">
        <v>1367</v>
      </c>
      <c r="D1368">
        <v>23.792471000000006</v>
      </c>
      <c r="E1368">
        <v>8.2525220000000008</v>
      </c>
      <c r="F1368">
        <v>36.148205000000004</v>
      </c>
      <c r="G1368">
        <v>6.0133190000000001</v>
      </c>
      <c r="H1368">
        <v>39.881439000000007</v>
      </c>
      <c r="I1368">
        <v>9.8992550000000001</v>
      </c>
    </row>
    <row r="1369" spans="1:9" x14ac:dyDescent="0.25">
      <c r="A1369">
        <v>1368</v>
      </c>
      <c r="D1369">
        <v>23.840645000000009</v>
      </c>
      <c r="E1369">
        <v>8.2816340000000004</v>
      </c>
      <c r="F1369">
        <v>36.124250000000004</v>
      </c>
      <c r="G1369">
        <v>6.0118090000000004</v>
      </c>
      <c r="H1369">
        <v>39.954769000000006</v>
      </c>
      <c r="I1369">
        <v>9.9409200000000002</v>
      </c>
    </row>
    <row r="1370" spans="1:9" x14ac:dyDescent="0.25">
      <c r="A1370">
        <v>1369</v>
      </c>
      <c r="D1370">
        <v>23.749244000000004</v>
      </c>
      <c r="E1370">
        <v>8.2350739999999991</v>
      </c>
      <c r="F1370">
        <v>36.075500000000005</v>
      </c>
      <c r="G1370">
        <v>5.9644680000000001</v>
      </c>
    </row>
    <row r="1371" spans="1:9" x14ac:dyDescent="0.25">
      <c r="A1371">
        <v>1370</v>
      </c>
      <c r="D1371">
        <v>23.779190000000007</v>
      </c>
      <c r="E1371">
        <v>8.2597079999999998</v>
      </c>
      <c r="F1371">
        <v>36.147737000000006</v>
      </c>
      <c r="G1371">
        <v>5.9937889999999996</v>
      </c>
    </row>
    <row r="1372" spans="1:9" x14ac:dyDescent="0.25">
      <c r="A1372">
        <v>1371</v>
      </c>
      <c r="D1372">
        <v>23.764034000000009</v>
      </c>
      <c r="E1372">
        <v>8.2693429999999992</v>
      </c>
      <c r="F1372">
        <v>36.153520000000007</v>
      </c>
      <c r="G1372">
        <v>5.9807170000000003</v>
      </c>
    </row>
    <row r="1373" spans="1:9" x14ac:dyDescent="0.25">
      <c r="A1373">
        <v>1372</v>
      </c>
      <c r="D1373">
        <v>23.810074000000007</v>
      </c>
      <c r="E1373">
        <v>8.2988199999999992</v>
      </c>
      <c r="F1373">
        <v>36.140135000000008</v>
      </c>
      <c r="G1373">
        <v>6.0301419999999997</v>
      </c>
    </row>
    <row r="1374" spans="1:9" x14ac:dyDescent="0.25">
      <c r="A1374">
        <v>1373</v>
      </c>
      <c r="D1374">
        <v>23.782575000000008</v>
      </c>
      <c r="E1374">
        <v>8.2393450000000001</v>
      </c>
      <c r="F1374">
        <v>36.140135000000008</v>
      </c>
      <c r="G1374">
        <v>6.0301419999999997</v>
      </c>
    </row>
    <row r="1375" spans="1:9" x14ac:dyDescent="0.25">
      <c r="A1375">
        <v>1374</v>
      </c>
      <c r="D1375">
        <v>23.80194800000001</v>
      </c>
      <c r="E1375">
        <v>8.235023</v>
      </c>
      <c r="F1375">
        <v>36.140135000000008</v>
      </c>
      <c r="G1375">
        <v>6.0301419999999997</v>
      </c>
    </row>
    <row r="1376" spans="1:9" x14ac:dyDescent="0.25">
      <c r="A1376">
        <v>1375</v>
      </c>
      <c r="D1376">
        <v>23.751795000000008</v>
      </c>
      <c r="E1376">
        <v>8.2415839999999996</v>
      </c>
    </row>
    <row r="1377" spans="1:11" x14ac:dyDescent="0.25">
      <c r="A1377">
        <v>1376</v>
      </c>
      <c r="B1377">
        <v>18.201055000000011</v>
      </c>
      <c r="C1377">
        <v>6.7003139999999997</v>
      </c>
      <c r="D1377">
        <v>23.792471000000006</v>
      </c>
      <c r="E1377">
        <v>8.2525220000000008</v>
      </c>
    </row>
    <row r="1378" spans="1:11" x14ac:dyDescent="0.25">
      <c r="A1378">
        <v>1377</v>
      </c>
      <c r="B1378">
        <v>18.201055000000011</v>
      </c>
      <c r="C1378">
        <v>6.7003139999999997</v>
      </c>
      <c r="D1378">
        <v>23.792471000000006</v>
      </c>
      <c r="E1378">
        <v>8.2525220000000008</v>
      </c>
    </row>
    <row r="1379" spans="1:11" x14ac:dyDescent="0.25">
      <c r="A1379">
        <v>1378</v>
      </c>
      <c r="B1379">
        <v>18.201055000000011</v>
      </c>
      <c r="C1379">
        <v>6.7003139999999997</v>
      </c>
      <c r="D1379">
        <v>23.792471000000006</v>
      </c>
      <c r="E1379">
        <v>8.2525220000000008</v>
      </c>
    </row>
    <row r="1380" spans="1:11" x14ac:dyDescent="0.25">
      <c r="A1380">
        <v>1379</v>
      </c>
      <c r="B1380">
        <v>18.201055000000011</v>
      </c>
      <c r="C1380">
        <v>6.7003139999999997</v>
      </c>
      <c r="D1380">
        <v>23.792471000000006</v>
      </c>
      <c r="E1380">
        <v>8.2525220000000008</v>
      </c>
    </row>
    <row r="1381" spans="1:11" x14ac:dyDescent="0.25">
      <c r="A1381">
        <v>1380</v>
      </c>
      <c r="B1381">
        <v>18.201055000000011</v>
      </c>
      <c r="C1381">
        <v>6.7003139999999997</v>
      </c>
      <c r="D1381">
        <v>23.792471000000006</v>
      </c>
      <c r="E1381">
        <v>8.2525220000000008</v>
      </c>
    </row>
    <row r="1382" spans="1:11" x14ac:dyDescent="0.25">
      <c r="A1382">
        <v>1381</v>
      </c>
      <c r="B1382">
        <v>18.201055000000011</v>
      </c>
      <c r="C1382">
        <v>6.7003139999999997</v>
      </c>
    </row>
    <row r="1383" spans="1:11" x14ac:dyDescent="0.25">
      <c r="A1383">
        <v>1382</v>
      </c>
      <c r="B1383">
        <v>18.201055000000011</v>
      </c>
      <c r="C1383">
        <v>6.7003139999999997</v>
      </c>
      <c r="H1383">
        <v>23.935848000000007</v>
      </c>
      <c r="I1383">
        <v>9.2729859999999995</v>
      </c>
      <c r="J1383">
        <v>39.383758000000007</v>
      </c>
      <c r="K1383">
        <v>13.288914999999999</v>
      </c>
    </row>
    <row r="1384" spans="1:11" x14ac:dyDescent="0.25">
      <c r="A1384">
        <v>1383</v>
      </c>
    </row>
    <row r="1385" spans="1:11" x14ac:dyDescent="0.25">
      <c r="A1385">
        <v>1384</v>
      </c>
    </row>
    <row r="1386" spans="1:11" x14ac:dyDescent="0.25">
      <c r="A1386">
        <v>1385</v>
      </c>
    </row>
    <row r="1387" spans="1:11" x14ac:dyDescent="0.25">
      <c r="A1387">
        <v>1386</v>
      </c>
    </row>
    <row r="1388" spans="1:11" x14ac:dyDescent="0.25">
      <c r="A1388">
        <v>1387</v>
      </c>
    </row>
    <row r="1389" spans="1:11" x14ac:dyDescent="0.25">
      <c r="A1389">
        <v>1388</v>
      </c>
    </row>
    <row r="1390" spans="1:11" x14ac:dyDescent="0.25">
      <c r="A1390">
        <v>1389</v>
      </c>
    </row>
    <row r="1391" spans="1:11" x14ac:dyDescent="0.25">
      <c r="A1391">
        <v>1390</v>
      </c>
    </row>
    <row r="1392" spans="1:1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1" x14ac:dyDescent="0.25">
      <c r="A1409">
        <v>1408</v>
      </c>
    </row>
    <row r="1410" spans="1:11" x14ac:dyDescent="0.25">
      <c r="A1410">
        <v>1409</v>
      </c>
    </row>
    <row r="1411" spans="1:11" x14ac:dyDescent="0.25">
      <c r="A1411">
        <v>1410</v>
      </c>
    </row>
    <row r="1412" spans="1:11" x14ac:dyDescent="0.25">
      <c r="A1412">
        <v>1411</v>
      </c>
    </row>
    <row r="1413" spans="1:11" x14ac:dyDescent="0.25">
      <c r="A1413">
        <v>1412</v>
      </c>
    </row>
    <row r="1414" spans="1:11" x14ac:dyDescent="0.25">
      <c r="A1414">
        <v>1413</v>
      </c>
    </row>
    <row r="1415" spans="1:11" x14ac:dyDescent="0.25">
      <c r="A1415">
        <v>1414</v>
      </c>
    </row>
    <row r="1416" spans="1:11" x14ac:dyDescent="0.25">
      <c r="A1416">
        <v>1415</v>
      </c>
      <c r="J1416">
        <v>39.344490000000008</v>
      </c>
      <c r="K1416">
        <v>13.210534000000001</v>
      </c>
    </row>
    <row r="1417" spans="1:11" x14ac:dyDescent="0.25">
      <c r="A1417">
        <v>1416</v>
      </c>
      <c r="B1417">
        <v>45.388176000000009</v>
      </c>
      <c r="C1417">
        <v>8.0452929999999991</v>
      </c>
    </row>
    <row r="1418" spans="1:11" x14ac:dyDescent="0.25">
      <c r="A1418">
        <v>1417</v>
      </c>
      <c r="B1418">
        <v>45.341041000000011</v>
      </c>
      <c r="C1418">
        <v>8.0938320000000008</v>
      </c>
    </row>
    <row r="1419" spans="1:11" x14ac:dyDescent="0.25">
      <c r="A1419">
        <v>1418</v>
      </c>
      <c r="B1419">
        <v>45.355674000000008</v>
      </c>
      <c r="C1419">
        <v>8.0935199999999998</v>
      </c>
    </row>
    <row r="1420" spans="1:11" x14ac:dyDescent="0.25">
      <c r="A1420">
        <v>1419</v>
      </c>
      <c r="B1420">
        <v>45.348644000000007</v>
      </c>
      <c r="C1420">
        <v>8.0959149999999998</v>
      </c>
    </row>
    <row r="1421" spans="1:11" x14ac:dyDescent="0.25">
      <c r="A1421">
        <v>1420</v>
      </c>
      <c r="B1421">
        <v>45.347706000000009</v>
      </c>
      <c r="C1421">
        <v>8.0947169999999993</v>
      </c>
    </row>
    <row r="1422" spans="1:11" x14ac:dyDescent="0.25">
      <c r="A1422">
        <v>1421</v>
      </c>
      <c r="B1422">
        <v>45.39359300000001</v>
      </c>
      <c r="C1422">
        <v>8.0911749999999998</v>
      </c>
    </row>
    <row r="1423" spans="1:11" x14ac:dyDescent="0.25">
      <c r="A1423">
        <v>1422</v>
      </c>
      <c r="B1423">
        <v>45.369999000000007</v>
      </c>
      <c r="C1423">
        <v>8.0882590000000008</v>
      </c>
      <c r="D1423">
        <v>50.042816000000009</v>
      </c>
      <c r="E1423">
        <v>6.5309480000000004</v>
      </c>
    </row>
    <row r="1424" spans="1:11" x14ac:dyDescent="0.25">
      <c r="A1424">
        <v>1423</v>
      </c>
      <c r="B1424">
        <v>45.363956000000009</v>
      </c>
      <c r="C1424">
        <v>8.0856030000000008</v>
      </c>
      <c r="D1424">
        <v>50.059795000000008</v>
      </c>
      <c r="E1424">
        <v>6.4616290000000003</v>
      </c>
    </row>
    <row r="1425" spans="1:9" x14ac:dyDescent="0.25">
      <c r="A1425">
        <v>1424</v>
      </c>
      <c r="B1425">
        <v>45.363697000000009</v>
      </c>
      <c r="C1425">
        <v>8.1069040000000001</v>
      </c>
      <c r="D1425">
        <v>49.999641000000011</v>
      </c>
      <c r="E1425">
        <v>6.4986059999999997</v>
      </c>
    </row>
    <row r="1426" spans="1:9" x14ac:dyDescent="0.25">
      <c r="A1426">
        <v>1425</v>
      </c>
      <c r="B1426">
        <v>45.328331000000006</v>
      </c>
      <c r="C1426">
        <v>8.1340380000000003</v>
      </c>
      <c r="D1426">
        <v>50.023025000000011</v>
      </c>
      <c r="E1426">
        <v>6.4952730000000001</v>
      </c>
    </row>
    <row r="1427" spans="1:9" x14ac:dyDescent="0.25">
      <c r="A1427">
        <v>1426</v>
      </c>
      <c r="B1427">
        <v>45.388176000000009</v>
      </c>
      <c r="C1427">
        <v>8.0452929999999991</v>
      </c>
      <c r="D1427">
        <v>50.03260800000001</v>
      </c>
      <c r="E1427">
        <v>6.5031369999999997</v>
      </c>
    </row>
    <row r="1428" spans="1:9" x14ac:dyDescent="0.25">
      <c r="A1428">
        <v>1427</v>
      </c>
      <c r="D1428">
        <v>50.050575000000009</v>
      </c>
      <c r="E1428">
        <v>6.5033969999999997</v>
      </c>
    </row>
    <row r="1429" spans="1:9" x14ac:dyDescent="0.25">
      <c r="A1429">
        <v>1428</v>
      </c>
      <c r="D1429">
        <v>50.056774000000011</v>
      </c>
      <c r="E1429">
        <v>6.5123550000000003</v>
      </c>
      <c r="F1429">
        <v>45.093452000000006</v>
      </c>
      <c r="G1429">
        <v>10.228768000000001</v>
      </c>
    </row>
    <row r="1430" spans="1:9" x14ac:dyDescent="0.25">
      <c r="A1430">
        <v>1429</v>
      </c>
      <c r="D1430">
        <v>50.066719000000006</v>
      </c>
      <c r="E1430">
        <v>6.5133970000000003</v>
      </c>
      <c r="F1430">
        <v>45.144436000000006</v>
      </c>
      <c r="G1430">
        <v>10.297202</v>
      </c>
    </row>
    <row r="1431" spans="1:9" x14ac:dyDescent="0.25">
      <c r="A1431">
        <v>1430</v>
      </c>
      <c r="D1431">
        <v>50.050682000000009</v>
      </c>
      <c r="E1431">
        <v>6.5457910000000004</v>
      </c>
      <c r="F1431">
        <v>45.137768000000008</v>
      </c>
      <c r="G1431">
        <v>10.309129</v>
      </c>
      <c r="H1431">
        <v>47.774605000000008</v>
      </c>
      <c r="I1431">
        <v>5.8023420000000003</v>
      </c>
    </row>
    <row r="1432" spans="1:9" x14ac:dyDescent="0.25">
      <c r="A1432">
        <v>1431</v>
      </c>
      <c r="D1432">
        <v>50.042816000000009</v>
      </c>
      <c r="E1432">
        <v>6.5309480000000004</v>
      </c>
      <c r="F1432">
        <v>45.121624000000011</v>
      </c>
      <c r="G1432">
        <v>10.317721000000001</v>
      </c>
      <c r="H1432">
        <v>47.703827000000011</v>
      </c>
      <c r="I1432">
        <v>5.8944720000000004</v>
      </c>
    </row>
    <row r="1433" spans="1:9" x14ac:dyDescent="0.25">
      <c r="A1433">
        <v>1432</v>
      </c>
      <c r="F1433">
        <v>45.143966000000006</v>
      </c>
      <c r="G1433">
        <v>10.307097000000001</v>
      </c>
      <c r="H1433">
        <v>47.70830500000001</v>
      </c>
      <c r="I1433">
        <v>5.8419230000000004</v>
      </c>
    </row>
    <row r="1434" spans="1:9" x14ac:dyDescent="0.25">
      <c r="A1434">
        <v>1433</v>
      </c>
      <c r="F1434">
        <v>45.120895000000012</v>
      </c>
      <c r="G1434">
        <v>10.308242999999999</v>
      </c>
      <c r="H1434">
        <v>47.684612000000008</v>
      </c>
      <c r="I1434">
        <v>5.8548390000000001</v>
      </c>
    </row>
    <row r="1435" spans="1:9" x14ac:dyDescent="0.25">
      <c r="A1435">
        <v>1434</v>
      </c>
      <c r="F1435">
        <v>45.078815000000006</v>
      </c>
      <c r="G1435">
        <v>10.25184</v>
      </c>
      <c r="H1435">
        <v>47.69154000000001</v>
      </c>
      <c r="I1435">
        <v>5.8697340000000002</v>
      </c>
    </row>
    <row r="1436" spans="1:9" x14ac:dyDescent="0.25">
      <c r="A1436">
        <v>1435</v>
      </c>
      <c r="F1436">
        <v>45.08459400000001</v>
      </c>
      <c r="G1436">
        <v>10.216894</v>
      </c>
      <c r="H1436">
        <v>47.688724000000008</v>
      </c>
      <c r="I1436">
        <v>5.8578590000000004</v>
      </c>
    </row>
    <row r="1437" spans="1:9" x14ac:dyDescent="0.25">
      <c r="A1437">
        <v>1436</v>
      </c>
      <c r="F1437">
        <v>45.093452000000006</v>
      </c>
      <c r="G1437">
        <v>10.228768000000001</v>
      </c>
      <c r="H1437">
        <v>47.766742000000008</v>
      </c>
      <c r="I1437">
        <v>5.794009</v>
      </c>
    </row>
    <row r="1438" spans="1:9" x14ac:dyDescent="0.25">
      <c r="A1438">
        <v>1437</v>
      </c>
      <c r="H1438">
        <v>47.710808000000007</v>
      </c>
      <c r="I1438">
        <v>5.8212989999999998</v>
      </c>
    </row>
    <row r="1439" spans="1:9" x14ac:dyDescent="0.25">
      <c r="A1439">
        <v>1438</v>
      </c>
      <c r="H1439">
        <v>47.774605000000008</v>
      </c>
      <c r="I1439">
        <v>5.8023420000000003</v>
      </c>
    </row>
    <row r="1440" spans="1:9" x14ac:dyDescent="0.25">
      <c r="A1440">
        <v>1439</v>
      </c>
    </row>
    <row r="1441" spans="1:9" x14ac:dyDescent="0.25">
      <c r="A1441">
        <v>1440</v>
      </c>
    </row>
    <row r="1442" spans="1:9" x14ac:dyDescent="0.25">
      <c r="A1442">
        <v>1441</v>
      </c>
    </row>
    <row r="1443" spans="1:9" x14ac:dyDescent="0.25">
      <c r="A1443">
        <v>1442</v>
      </c>
      <c r="B1443">
        <v>70.737882000000013</v>
      </c>
      <c r="C1443">
        <v>8.5671560000000007</v>
      </c>
    </row>
    <row r="1444" spans="1:9" x14ac:dyDescent="0.25">
      <c r="A1444">
        <v>1443</v>
      </c>
      <c r="B1444">
        <v>70.694517000000005</v>
      </c>
      <c r="C1444">
        <v>8.5618499999999997</v>
      </c>
    </row>
    <row r="1445" spans="1:9" x14ac:dyDescent="0.25">
      <c r="A1445">
        <v>1444</v>
      </c>
      <c r="B1445">
        <v>70.746759000000011</v>
      </c>
      <c r="C1445">
        <v>8.5668500000000005</v>
      </c>
    </row>
    <row r="1446" spans="1:9" x14ac:dyDescent="0.25">
      <c r="A1446">
        <v>1445</v>
      </c>
      <c r="B1446">
        <v>70.728699000000006</v>
      </c>
      <c r="C1446">
        <v>8.5481770000000008</v>
      </c>
      <c r="D1446">
        <v>72.528707000000011</v>
      </c>
      <c r="E1446">
        <v>7.1647800000000004</v>
      </c>
    </row>
    <row r="1447" spans="1:9" x14ac:dyDescent="0.25">
      <c r="A1447">
        <v>1446</v>
      </c>
      <c r="B1447">
        <v>70.726811000000012</v>
      </c>
      <c r="C1447">
        <v>8.5512899999999998</v>
      </c>
      <c r="D1447">
        <v>72.561206000000013</v>
      </c>
      <c r="E1447">
        <v>7.112895</v>
      </c>
    </row>
    <row r="1448" spans="1:9" x14ac:dyDescent="0.25">
      <c r="A1448">
        <v>1447</v>
      </c>
      <c r="B1448">
        <v>70.693752000000003</v>
      </c>
      <c r="C1448">
        <v>8.5391980000000007</v>
      </c>
      <c r="D1448">
        <v>72.560798000000005</v>
      </c>
      <c r="E1448">
        <v>7.134118</v>
      </c>
    </row>
    <row r="1449" spans="1:9" x14ac:dyDescent="0.25">
      <c r="A1449">
        <v>1448</v>
      </c>
      <c r="B1449">
        <v>70.666253000000012</v>
      </c>
      <c r="C1449">
        <v>8.6244990000000001</v>
      </c>
      <c r="D1449">
        <v>72.517942000000005</v>
      </c>
      <c r="E1449">
        <v>7.1551879999999999</v>
      </c>
    </row>
    <row r="1450" spans="1:9" x14ac:dyDescent="0.25">
      <c r="A1450">
        <v>1449</v>
      </c>
      <c r="B1450">
        <v>70.728852000000003</v>
      </c>
      <c r="C1450">
        <v>8.6375600000000006</v>
      </c>
      <c r="D1450">
        <v>72.558553000000003</v>
      </c>
      <c r="E1450">
        <v>7.1220780000000001</v>
      </c>
    </row>
    <row r="1451" spans="1:9" x14ac:dyDescent="0.25">
      <c r="A1451">
        <v>1450</v>
      </c>
      <c r="B1451">
        <v>70.737882000000013</v>
      </c>
      <c r="C1451">
        <v>8.5671560000000007</v>
      </c>
      <c r="D1451">
        <v>72.502790000000005</v>
      </c>
      <c r="E1451">
        <v>7.1594230000000003</v>
      </c>
    </row>
    <row r="1452" spans="1:9" x14ac:dyDescent="0.25">
      <c r="A1452">
        <v>1451</v>
      </c>
      <c r="D1452">
        <v>72.451212000000012</v>
      </c>
      <c r="E1452">
        <v>7.120139</v>
      </c>
    </row>
    <row r="1453" spans="1:9" x14ac:dyDescent="0.25">
      <c r="A1453">
        <v>1452</v>
      </c>
      <c r="D1453">
        <v>72.528707000000011</v>
      </c>
      <c r="E1453">
        <v>7.1647800000000004</v>
      </c>
      <c r="F1453">
        <v>71.620795000000001</v>
      </c>
      <c r="G1453">
        <v>10.090648</v>
      </c>
      <c r="H1453">
        <v>72.501668000000009</v>
      </c>
      <c r="I1453">
        <v>6.0302470000000001</v>
      </c>
    </row>
    <row r="1454" spans="1:9" x14ac:dyDescent="0.25">
      <c r="A1454">
        <v>1453</v>
      </c>
      <c r="F1454">
        <v>71.630948000000004</v>
      </c>
      <c r="G1454">
        <v>10.084066999999999</v>
      </c>
      <c r="H1454">
        <v>72.50483100000001</v>
      </c>
      <c r="I1454">
        <v>6.0904480000000003</v>
      </c>
    </row>
    <row r="1455" spans="1:9" x14ac:dyDescent="0.25">
      <c r="A1455">
        <v>1454</v>
      </c>
      <c r="F1455">
        <v>71.639825000000002</v>
      </c>
      <c r="G1455">
        <v>10.074271</v>
      </c>
      <c r="H1455">
        <v>72.519830000000013</v>
      </c>
      <c r="I1455">
        <v>6.0410630000000003</v>
      </c>
    </row>
    <row r="1456" spans="1:9" x14ac:dyDescent="0.25">
      <c r="A1456">
        <v>1455</v>
      </c>
      <c r="F1456">
        <v>71.608500000000006</v>
      </c>
      <c r="G1456">
        <v>10.074883</v>
      </c>
      <c r="H1456">
        <v>72.527330000000006</v>
      </c>
      <c r="I1456">
        <v>6.0222879999999996</v>
      </c>
    </row>
    <row r="1457" spans="1:9" x14ac:dyDescent="0.25">
      <c r="A1457">
        <v>1456</v>
      </c>
      <c r="F1457">
        <v>71.606306000000004</v>
      </c>
      <c r="G1457">
        <v>9.9979990000000001</v>
      </c>
      <c r="H1457">
        <v>72.534217000000012</v>
      </c>
      <c r="I1457">
        <v>6.0095340000000004</v>
      </c>
    </row>
    <row r="1458" spans="1:9" x14ac:dyDescent="0.25">
      <c r="A1458">
        <v>1457</v>
      </c>
      <c r="F1458">
        <v>71.59227700000001</v>
      </c>
      <c r="G1458">
        <v>10.052334</v>
      </c>
      <c r="H1458">
        <v>72.530238000000011</v>
      </c>
      <c r="I1458">
        <v>5.9909629999999998</v>
      </c>
    </row>
    <row r="1459" spans="1:9" x14ac:dyDescent="0.25">
      <c r="A1459">
        <v>1458</v>
      </c>
      <c r="F1459">
        <v>71.626050000000006</v>
      </c>
      <c r="G1459">
        <v>10.116565</v>
      </c>
      <c r="H1459">
        <v>72.525952000000004</v>
      </c>
      <c r="I1459">
        <v>5.9954020000000003</v>
      </c>
    </row>
    <row r="1460" spans="1:9" x14ac:dyDescent="0.25">
      <c r="A1460">
        <v>1459</v>
      </c>
      <c r="B1460">
        <v>85.379416000000006</v>
      </c>
      <c r="C1460">
        <v>8.2542639999999992</v>
      </c>
      <c r="F1460">
        <v>71.620795000000001</v>
      </c>
      <c r="G1460">
        <v>10.090648</v>
      </c>
      <c r="H1460">
        <v>72.495444000000006</v>
      </c>
      <c r="I1460">
        <v>6.0183600000000004</v>
      </c>
    </row>
    <row r="1461" spans="1:9" x14ac:dyDescent="0.25">
      <c r="A1461">
        <v>1460</v>
      </c>
      <c r="B1461">
        <v>85.403394000000006</v>
      </c>
      <c r="C1461">
        <v>8.2579370000000001</v>
      </c>
      <c r="H1461">
        <v>72.501668000000009</v>
      </c>
      <c r="I1461">
        <v>6.0302470000000001</v>
      </c>
    </row>
    <row r="1462" spans="1:9" x14ac:dyDescent="0.25">
      <c r="A1462">
        <v>1461</v>
      </c>
      <c r="B1462">
        <v>85.41900600000001</v>
      </c>
      <c r="C1462">
        <v>8.2622219999999995</v>
      </c>
      <c r="H1462">
        <v>72.501668000000009</v>
      </c>
      <c r="I1462">
        <v>6.0302470000000001</v>
      </c>
    </row>
    <row r="1463" spans="1:9" x14ac:dyDescent="0.25">
      <c r="A1463">
        <v>1462</v>
      </c>
      <c r="B1463">
        <v>85.419924000000009</v>
      </c>
      <c r="C1463">
        <v>8.2650290000000002</v>
      </c>
      <c r="H1463">
        <v>72.501668000000009</v>
      </c>
      <c r="I1463">
        <v>6.0302470000000001</v>
      </c>
    </row>
    <row r="1464" spans="1:9" x14ac:dyDescent="0.25">
      <c r="A1464">
        <v>1463</v>
      </c>
      <c r="B1464">
        <v>85.414975000000013</v>
      </c>
      <c r="C1464">
        <v>8.2694170000000007</v>
      </c>
    </row>
    <row r="1465" spans="1:9" x14ac:dyDescent="0.25">
      <c r="A1465">
        <v>1464</v>
      </c>
      <c r="B1465">
        <v>85.411506000000003</v>
      </c>
      <c r="C1465">
        <v>8.266356</v>
      </c>
    </row>
    <row r="1466" spans="1:9" x14ac:dyDescent="0.25">
      <c r="A1466">
        <v>1465</v>
      </c>
      <c r="B1466">
        <v>85.397832000000008</v>
      </c>
      <c r="C1466">
        <v>8.2707429999999995</v>
      </c>
    </row>
    <row r="1467" spans="1:9" x14ac:dyDescent="0.25">
      <c r="A1467">
        <v>1466</v>
      </c>
      <c r="B1467">
        <v>85.393853000000007</v>
      </c>
      <c r="C1467">
        <v>8.2724259999999994</v>
      </c>
      <c r="D1467">
        <v>90.091721000000007</v>
      </c>
      <c r="E1467">
        <v>6.2214109999999998</v>
      </c>
    </row>
    <row r="1468" spans="1:9" x14ac:dyDescent="0.25">
      <c r="A1468">
        <v>1467</v>
      </c>
      <c r="B1468">
        <v>85.405129000000002</v>
      </c>
      <c r="C1468">
        <v>8.2569169999999996</v>
      </c>
      <c r="D1468">
        <v>90.039377999999999</v>
      </c>
      <c r="E1468">
        <v>6.2268189999999999</v>
      </c>
    </row>
    <row r="1469" spans="1:9" x14ac:dyDescent="0.25">
      <c r="A1469">
        <v>1468</v>
      </c>
      <c r="B1469">
        <v>85.409924000000004</v>
      </c>
      <c r="C1469">
        <v>8.2793139999999994</v>
      </c>
      <c r="D1469">
        <v>90.054018000000013</v>
      </c>
      <c r="E1469">
        <v>6.237889</v>
      </c>
    </row>
    <row r="1470" spans="1:9" x14ac:dyDescent="0.25">
      <c r="A1470">
        <v>1469</v>
      </c>
      <c r="B1470">
        <v>85.379416000000006</v>
      </c>
      <c r="C1470">
        <v>8.2542639999999992</v>
      </c>
      <c r="D1470">
        <v>90.069069000000013</v>
      </c>
      <c r="E1470">
        <v>6.2279410000000004</v>
      </c>
    </row>
    <row r="1471" spans="1:9" x14ac:dyDescent="0.25">
      <c r="A1471">
        <v>1470</v>
      </c>
      <c r="B1471">
        <v>85.379416000000006</v>
      </c>
      <c r="C1471">
        <v>8.2542639999999992</v>
      </c>
      <c r="D1471">
        <v>90.052487000000013</v>
      </c>
      <c r="E1471">
        <v>6.2115640000000001</v>
      </c>
    </row>
    <row r="1472" spans="1:9" x14ac:dyDescent="0.25">
      <c r="A1472">
        <v>1471</v>
      </c>
      <c r="D1472">
        <v>90.037131000000016</v>
      </c>
      <c r="E1472">
        <v>6.2111559999999999</v>
      </c>
    </row>
    <row r="1473" spans="1:9" x14ac:dyDescent="0.25">
      <c r="A1473">
        <v>1472</v>
      </c>
      <c r="D1473">
        <v>89.971472000000006</v>
      </c>
      <c r="E1473">
        <v>6.1979930000000003</v>
      </c>
    </row>
    <row r="1474" spans="1:9" x14ac:dyDescent="0.25">
      <c r="A1474">
        <v>1473</v>
      </c>
      <c r="D1474">
        <v>89.980910000000009</v>
      </c>
      <c r="E1474">
        <v>6.2566639999999998</v>
      </c>
      <c r="F1474">
        <v>87.167027000000004</v>
      </c>
      <c r="G1474">
        <v>10.05213</v>
      </c>
    </row>
    <row r="1475" spans="1:9" x14ac:dyDescent="0.25">
      <c r="A1475">
        <v>1474</v>
      </c>
      <c r="D1475">
        <v>90.091721000000007</v>
      </c>
      <c r="E1475">
        <v>6.2214109999999998</v>
      </c>
      <c r="F1475">
        <v>87.165242000000006</v>
      </c>
      <c r="G1475">
        <v>10.060650000000001</v>
      </c>
    </row>
    <row r="1476" spans="1:9" x14ac:dyDescent="0.25">
      <c r="A1476">
        <v>1475</v>
      </c>
      <c r="D1476">
        <v>90.091721000000007</v>
      </c>
      <c r="E1476">
        <v>6.2214109999999998</v>
      </c>
      <c r="F1476">
        <v>87.159935000000004</v>
      </c>
      <c r="G1476">
        <v>10.073149000000001</v>
      </c>
      <c r="H1476">
        <v>88.827706000000006</v>
      </c>
      <c r="I1476">
        <v>5.4436450000000001</v>
      </c>
    </row>
    <row r="1477" spans="1:9" x14ac:dyDescent="0.25">
      <c r="A1477">
        <v>1476</v>
      </c>
      <c r="F1477">
        <v>87.118355000000008</v>
      </c>
      <c r="G1477">
        <v>10.08427</v>
      </c>
      <c r="H1477">
        <v>88.803419000000005</v>
      </c>
      <c r="I1477">
        <v>5.4395129999999998</v>
      </c>
    </row>
    <row r="1478" spans="1:9" x14ac:dyDescent="0.25">
      <c r="A1478">
        <v>1477</v>
      </c>
      <c r="F1478">
        <v>87.086876000000004</v>
      </c>
      <c r="G1478">
        <v>10.082639</v>
      </c>
      <c r="H1478">
        <v>88.810818000000012</v>
      </c>
      <c r="I1478">
        <v>5.4563990000000002</v>
      </c>
    </row>
    <row r="1479" spans="1:9" x14ac:dyDescent="0.25">
      <c r="A1479">
        <v>1478</v>
      </c>
      <c r="F1479">
        <v>87.082642000000007</v>
      </c>
      <c r="G1479">
        <v>10.052079000000001</v>
      </c>
      <c r="H1479">
        <v>88.813471000000007</v>
      </c>
      <c r="I1479">
        <v>5.455889</v>
      </c>
    </row>
    <row r="1480" spans="1:9" x14ac:dyDescent="0.25">
      <c r="A1480">
        <v>1479</v>
      </c>
      <c r="F1480">
        <v>87.062950000000001</v>
      </c>
      <c r="G1480">
        <v>10.005703</v>
      </c>
      <c r="H1480">
        <v>88.819594000000009</v>
      </c>
      <c r="I1480">
        <v>5.4324209999999997</v>
      </c>
    </row>
    <row r="1481" spans="1:9" x14ac:dyDescent="0.25">
      <c r="A1481">
        <v>1480</v>
      </c>
      <c r="F1481">
        <v>87.066521000000009</v>
      </c>
      <c r="G1481">
        <v>10.04912</v>
      </c>
      <c r="H1481">
        <v>88.833165000000008</v>
      </c>
      <c r="I1481">
        <v>5.4059939999999997</v>
      </c>
    </row>
    <row r="1482" spans="1:9" x14ac:dyDescent="0.25">
      <c r="A1482">
        <v>1481</v>
      </c>
      <c r="F1482">
        <v>87.167027000000004</v>
      </c>
      <c r="G1482">
        <v>10.05213</v>
      </c>
      <c r="H1482">
        <v>88.80076600000001</v>
      </c>
      <c r="I1482">
        <v>5.4404820000000003</v>
      </c>
    </row>
    <row r="1483" spans="1:9" x14ac:dyDescent="0.25">
      <c r="A1483">
        <v>1482</v>
      </c>
      <c r="H1483">
        <v>88.83796000000001</v>
      </c>
      <c r="I1483">
        <v>5.433033</v>
      </c>
    </row>
    <row r="1484" spans="1:9" x14ac:dyDescent="0.25">
      <c r="A1484">
        <v>1483</v>
      </c>
      <c r="H1484">
        <v>88.852652000000006</v>
      </c>
      <c r="I1484">
        <v>5.4337479999999996</v>
      </c>
    </row>
    <row r="1485" spans="1:9" x14ac:dyDescent="0.25">
      <c r="A1485">
        <v>1484</v>
      </c>
      <c r="H1485">
        <v>88.827706000000006</v>
      </c>
      <c r="I1485">
        <v>5.4436450000000001</v>
      </c>
    </row>
    <row r="1486" spans="1:9" x14ac:dyDescent="0.25">
      <c r="A1486">
        <v>1485</v>
      </c>
      <c r="B1486">
        <v>108.62039800000001</v>
      </c>
      <c r="C1486">
        <v>7.0748350000000002</v>
      </c>
    </row>
    <row r="1487" spans="1:9" x14ac:dyDescent="0.25">
      <c r="A1487">
        <v>1486</v>
      </c>
      <c r="B1487">
        <v>108.59601000000001</v>
      </c>
      <c r="C1487">
        <v>7.0913649999999997</v>
      </c>
    </row>
    <row r="1488" spans="1:9" x14ac:dyDescent="0.25">
      <c r="A1488">
        <v>1487</v>
      </c>
      <c r="B1488">
        <v>108.590349</v>
      </c>
      <c r="C1488">
        <v>7.107793</v>
      </c>
    </row>
    <row r="1489" spans="1:9" x14ac:dyDescent="0.25">
      <c r="A1489">
        <v>1488</v>
      </c>
      <c r="B1489">
        <v>108.59657100000001</v>
      </c>
      <c r="C1489">
        <v>7.1012120000000003</v>
      </c>
    </row>
    <row r="1490" spans="1:9" x14ac:dyDescent="0.25">
      <c r="A1490">
        <v>1489</v>
      </c>
      <c r="B1490">
        <v>108.62667300000001</v>
      </c>
      <c r="C1490">
        <v>7.0826409999999997</v>
      </c>
    </row>
    <row r="1491" spans="1:9" x14ac:dyDescent="0.25">
      <c r="A1491">
        <v>1490</v>
      </c>
      <c r="B1491">
        <v>108.63759100000001</v>
      </c>
      <c r="C1491">
        <v>7.0659580000000002</v>
      </c>
      <c r="D1491">
        <v>113.05940100000001</v>
      </c>
      <c r="E1491">
        <v>4.8062800000000001</v>
      </c>
    </row>
    <row r="1492" spans="1:9" x14ac:dyDescent="0.25">
      <c r="A1492">
        <v>1491</v>
      </c>
      <c r="B1492">
        <v>108.643969</v>
      </c>
      <c r="C1492">
        <v>7.0751410000000003</v>
      </c>
      <c r="D1492">
        <v>113.092512</v>
      </c>
      <c r="E1492">
        <v>4.7650579999999998</v>
      </c>
    </row>
    <row r="1493" spans="1:9" x14ac:dyDescent="0.25">
      <c r="A1493">
        <v>1492</v>
      </c>
      <c r="B1493">
        <v>108.65177400000002</v>
      </c>
      <c r="C1493">
        <v>7.0542749999999996</v>
      </c>
      <c r="D1493">
        <v>113.071696</v>
      </c>
      <c r="E1493">
        <v>4.7680170000000004</v>
      </c>
    </row>
    <row r="1494" spans="1:9" x14ac:dyDescent="0.25">
      <c r="A1494">
        <v>1493</v>
      </c>
      <c r="B1494">
        <v>108.64029500000001</v>
      </c>
      <c r="C1494">
        <v>7.0880999999999998</v>
      </c>
      <c r="D1494">
        <v>113.03077900000001</v>
      </c>
      <c r="E1494">
        <v>4.7814350000000001</v>
      </c>
    </row>
    <row r="1495" spans="1:9" x14ac:dyDescent="0.25">
      <c r="A1495">
        <v>1494</v>
      </c>
      <c r="B1495">
        <v>108.62039800000001</v>
      </c>
      <c r="C1495">
        <v>7.0748350000000002</v>
      </c>
      <c r="D1495">
        <v>113.07078000000001</v>
      </c>
      <c r="E1495">
        <v>4.8037799999999997</v>
      </c>
    </row>
    <row r="1496" spans="1:9" x14ac:dyDescent="0.25">
      <c r="A1496">
        <v>1495</v>
      </c>
      <c r="D1496">
        <v>113.07139000000001</v>
      </c>
      <c r="E1496">
        <v>4.8381660000000002</v>
      </c>
    </row>
    <row r="1497" spans="1:9" x14ac:dyDescent="0.25">
      <c r="A1497">
        <v>1496</v>
      </c>
      <c r="D1497">
        <v>113.05919500000002</v>
      </c>
      <c r="E1497">
        <v>4.8318909999999997</v>
      </c>
    </row>
    <row r="1498" spans="1:9" x14ac:dyDescent="0.25">
      <c r="A1498">
        <v>1497</v>
      </c>
      <c r="D1498">
        <v>113.07307700000001</v>
      </c>
      <c r="E1498">
        <v>4.8354119999999998</v>
      </c>
    </row>
    <row r="1499" spans="1:9" x14ac:dyDescent="0.25">
      <c r="A1499">
        <v>1498</v>
      </c>
      <c r="D1499">
        <v>113.09751300000001</v>
      </c>
      <c r="E1499">
        <v>4.8865819999999998</v>
      </c>
    </row>
    <row r="1500" spans="1:9" x14ac:dyDescent="0.25">
      <c r="A1500">
        <v>1499</v>
      </c>
      <c r="D1500">
        <v>113.05940100000001</v>
      </c>
      <c r="E1500">
        <v>4.8062800000000001</v>
      </c>
      <c r="F1500">
        <v>111.38311200000001</v>
      </c>
      <c r="G1500">
        <v>8.6182759999999998</v>
      </c>
      <c r="H1500">
        <v>112.068228</v>
      </c>
      <c r="I1500">
        <v>4.4235449999999998</v>
      </c>
    </row>
    <row r="1501" spans="1:9" x14ac:dyDescent="0.25">
      <c r="A1501">
        <v>1500</v>
      </c>
      <c r="F1501">
        <v>111.45331000000002</v>
      </c>
      <c r="G1501">
        <v>8.7157710000000002</v>
      </c>
      <c r="H1501">
        <v>112.068228</v>
      </c>
      <c r="I1501">
        <v>4.4235449999999998</v>
      </c>
    </row>
    <row r="1502" spans="1:9" x14ac:dyDescent="0.25">
      <c r="A1502">
        <v>1501</v>
      </c>
      <c r="F1502">
        <v>111.45703300000001</v>
      </c>
      <c r="G1502">
        <v>8.7044949999999996</v>
      </c>
      <c r="H1502">
        <v>112.05037100000001</v>
      </c>
      <c r="I1502">
        <v>4.3862509999999997</v>
      </c>
    </row>
    <row r="1503" spans="1:9" x14ac:dyDescent="0.25">
      <c r="A1503">
        <v>1502</v>
      </c>
      <c r="F1503">
        <v>111.436678</v>
      </c>
      <c r="G1503">
        <v>8.7441870000000002</v>
      </c>
      <c r="H1503">
        <v>112.085623</v>
      </c>
      <c r="I1503">
        <v>4.3946690000000004</v>
      </c>
    </row>
    <row r="1504" spans="1:9" x14ac:dyDescent="0.25">
      <c r="A1504">
        <v>1503</v>
      </c>
      <c r="F1504">
        <v>111.47228800000001</v>
      </c>
      <c r="G1504">
        <v>8.7280650000000009</v>
      </c>
      <c r="H1504">
        <v>112.04822800000001</v>
      </c>
      <c r="I1504">
        <v>4.4102300000000003</v>
      </c>
    </row>
    <row r="1505" spans="1:9" x14ac:dyDescent="0.25">
      <c r="A1505">
        <v>1504</v>
      </c>
      <c r="F1505">
        <v>111.40994900000001</v>
      </c>
      <c r="G1505">
        <v>8.7165870000000005</v>
      </c>
      <c r="H1505">
        <v>112.05782200000002</v>
      </c>
      <c r="I1505">
        <v>4.3816079999999999</v>
      </c>
    </row>
    <row r="1506" spans="1:9" x14ac:dyDescent="0.25">
      <c r="A1506">
        <v>1505</v>
      </c>
      <c r="F1506">
        <v>111.40678200000001</v>
      </c>
      <c r="G1506">
        <v>8.6603150000000007</v>
      </c>
      <c r="H1506">
        <v>112.06378800000002</v>
      </c>
      <c r="I1506">
        <v>4.3629870000000004</v>
      </c>
    </row>
    <row r="1507" spans="1:9" x14ac:dyDescent="0.25">
      <c r="A1507">
        <v>1506</v>
      </c>
      <c r="B1507">
        <v>129.20172000000002</v>
      </c>
      <c r="C1507">
        <v>6.6929670000000003</v>
      </c>
      <c r="F1507">
        <v>111.38311200000001</v>
      </c>
      <c r="G1507">
        <v>8.6182759999999998</v>
      </c>
      <c r="H1507">
        <v>112.11694900000001</v>
      </c>
      <c r="I1507">
        <v>4.3715070000000003</v>
      </c>
    </row>
    <row r="1508" spans="1:9" x14ac:dyDescent="0.25">
      <c r="A1508">
        <v>1507</v>
      </c>
      <c r="B1508">
        <v>129.20172000000002</v>
      </c>
      <c r="C1508">
        <v>6.6929670000000003</v>
      </c>
      <c r="H1508">
        <v>112.11046800000001</v>
      </c>
      <c r="I1508">
        <v>4.4622669999999998</v>
      </c>
    </row>
    <row r="1509" spans="1:9" x14ac:dyDescent="0.25">
      <c r="A1509">
        <v>1508</v>
      </c>
      <c r="B1509">
        <v>129.238146</v>
      </c>
      <c r="C1509">
        <v>6.651491</v>
      </c>
      <c r="H1509">
        <v>112.068228</v>
      </c>
      <c r="I1509">
        <v>4.4235449999999998</v>
      </c>
    </row>
    <row r="1510" spans="1:9" x14ac:dyDescent="0.25">
      <c r="A1510">
        <v>1509</v>
      </c>
      <c r="B1510">
        <v>129.268046</v>
      </c>
      <c r="C1510">
        <v>6.6286339999999999</v>
      </c>
    </row>
    <row r="1511" spans="1:9" x14ac:dyDescent="0.25">
      <c r="A1511">
        <v>1510</v>
      </c>
      <c r="B1511">
        <v>129.26059900000001</v>
      </c>
      <c r="C1511">
        <v>6.6732750000000003</v>
      </c>
    </row>
    <row r="1512" spans="1:9" x14ac:dyDescent="0.25">
      <c r="A1512">
        <v>1511</v>
      </c>
      <c r="B1512">
        <v>129.27115900000001</v>
      </c>
      <c r="C1512">
        <v>6.685162</v>
      </c>
    </row>
    <row r="1513" spans="1:9" x14ac:dyDescent="0.25">
      <c r="A1513">
        <v>1512</v>
      </c>
      <c r="B1513">
        <v>129.276411</v>
      </c>
      <c r="C1513">
        <v>6.6581229999999998</v>
      </c>
    </row>
    <row r="1514" spans="1:9" x14ac:dyDescent="0.25">
      <c r="A1514">
        <v>1513</v>
      </c>
      <c r="B1514">
        <v>129.28008500000001</v>
      </c>
      <c r="C1514">
        <v>6.6552150000000001</v>
      </c>
    </row>
    <row r="1515" spans="1:9" x14ac:dyDescent="0.25">
      <c r="A1515">
        <v>1514</v>
      </c>
      <c r="B1515">
        <v>129.30911900000001</v>
      </c>
      <c r="C1515">
        <v>6.6042480000000001</v>
      </c>
      <c r="D1515">
        <v>134.34665900000002</v>
      </c>
      <c r="E1515">
        <v>4.8508190000000004</v>
      </c>
    </row>
    <row r="1516" spans="1:9" x14ac:dyDescent="0.25">
      <c r="A1516">
        <v>1515</v>
      </c>
      <c r="B1516">
        <v>129.40589700000001</v>
      </c>
      <c r="C1516">
        <v>6.5761370000000001</v>
      </c>
      <c r="D1516">
        <v>134.34665900000002</v>
      </c>
      <c r="E1516">
        <v>4.8508190000000004</v>
      </c>
    </row>
    <row r="1517" spans="1:9" x14ac:dyDescent="0.25">
      <c r="A1517">
        <v>1516</v>
      </c>
      <c r="B1517">
        <v>129.20172000000002</v>
      </c>
      <c r="C1517">
        <v>6.6929670000000003</v>
      </c>
      <c r="D1517">
        <v>134.34665900000002</v>
      </c>
      <c r="E1517">
        <v>4.8508190000000004</v>
      </c>
    </row>
    <row r="1518" spans="1:9" x14ac:dyDescent="0.25">
      <c r="A1518">
        <v>1517</v>
      </c>
      <c r="D1518">
        <v>134.34665900000002</v>
      </c>
      <c r="E1518">
        <v>4.8508190000000004</v>
      </c>
    </row>
    <row r="1519" spans="1:9" x14ac:dyDescent="0.25">
      <c r="A1519">
        <v>1518</v>
      </c>
      <c r="D1519">
        <v>134.34665900000002</v>
      </c>
      <c r="E1519">
        <v>4.8508190000000004</v>
      </c>
    </row>
    <row r="1520" spans="1:9" x14ac:dyDescent="0.25">
      <c r="A1520">
        <v>1519</v>
      </c>
      <c r="D1520">
        <v>134.34665900000002</v>
      </c>
      <c r="E1520">
        <v>4.8508190000000004</v>
      </c>
    </row>
    <row r="1521" spans="1:9" x14ac:dyDescent="0.25">
      <c r="A1521">
        <v>1520</v>
      </c>
      <c r="D1521">
        <v>134.34665900000002</v>
      </c>
      <c r="E1521">
        <v>4.8508190000000004</v>
      </c>
      <c r="F1521">
        <v>132.23620400000001</v>
      </c>
      <c r="G1521">
        <v>8.3823179999999997</v>
      </c>
    </row>
    <row r="1522" spans="1:9" x14ac:dyDescent="0.25">
      <c r="A1522">
        <v>1521</v>
      </c>
      <c r="D1522">
        <v>134.34665900000002</v>
      </c>
      <c r="E1522">
        <v>4.8508190000000004</v>
      </c>
      <c r="F1522">
        <v>132.24171699999999</v>
      </c>
      <c r="G1522">
        <v>8.4725180000000009</v>
      </c>
      <c r="H1522">
        <v>132.91974500000001</v>
      </c>
      <c r="I1522">
        <v>4.3282439999999998</v>
      </c>
    </row>
    <row r="1523" spans="1:9" x14ac:dyDescent="0.25">
      <c r="A1523">
        <v>1522</v>
      </c>
      <c r="F1523">
        <v>132.25416799999999</v>
      </c>
      <c r="G1523">
        <v>8.4380810000000004</v>
      </c>
      <c r="H1523">
        <v>132.91974500000001</v>
      </c>
      <c r="I1523">
        <v>4.3282439999999998</v>
      </c>
    </row>
    <row r="1524" spans="1:9" x14ac:dyDescent="0.25">
      <c r="A1524">
        <v>1523</v>
      </c>
      <c r="F1524">
        <v>132.29579800000002</v>
      </c>
      <c r="G1524">
        <v>8.4693039999999993</v>
      </c>
      <c r="H1524">
        <v>132.91974500000001</v>
      </c>
      <c r="I1524">
        <v>4.3282439999999998</v>
      </c>
    </row>
    <row r="1525" spans="1:9" x14ac:dyDescent="0.25">
      <c r="A1525">
        <v>1524</v>
      </c>
      <c r="F1525">
        <v>132.26478</v>
      </c>
      <c r="G1525">
        <v>8.4563459999999999</v>
      </c>
      <c r="H1525">
        <v>132.91974500000001</v>
      </c>
      <c r="I1525">
        <v>4.3282439999999998</v>
      </c>
    </row>
    <row r="1526" spans="1:9" x14ac:dyDescent="0.25">
      <c r="A1526">
        <v>1525</v>
      </c>
      <c r="F1526">
        <v>132.28620700000002</v>
      </c>
      <c r="G1526">
        <v>8.4838439999999995</v>
      </c>
      <c r="H1526">
        <v>132.91974500000001</v>
      </c>
      <c r="I1526">
        <v>4.3282439999999998</v>
      </c>
    </row>
    <row r="1527" spans="1:9" x14ac:dyDescent="0.25">
      <c r="A1527">
        <v>1526</v>
      </c>
      <c r="F1527">
        <v>132.31457</v>
      </c>
      <c r="G1527">
        <v>8.4819049999999994</v>
      </c>
      <c r="H1527">
        <v>132.91974500000001</v>
      </c>
      <c r="I1527">
        <v>4.3282439999999998</v>
      </c>
    </row>
    <row r="1528" spans="1:9" x14ac:dyDescent="0.25">
      <c r="A1528">
        <v>1527</v>
      </c>
      <c r="F1528">
        <v>132.23620400000001</v>
      </c>
      <c r="G1528">
        <v>8.3823179999999997</v>
      </c>
      <c r="H1528">
        <v>132.91974500000001</v>
      </c>
      <c r="I1528">
        <v>4.3282439999999998</v>
      </c>
    </row>
    <row r="1529" spans="1:9" x14ac:dyDescent="0.25">
      <c r="A1529">
        <v>1528</v>
      </c>
      <c r="H1529">
        <v>132.91974500000001</v>
      </c>
      <c r="I1529">
        <v>4.3282439999999998</v>
      </c>
    </row>
    <row r="1530" spans="1:9" x14ac:dyDescent="0.25">
      <c r="A1530">
        <v>1529</v>
      </c>
    </row>
    <row r="1531" spans="1:9" x14ac:dyDescent="0.25">
      <c r="A1531">
        <v>1530</v>
      </c>
    </row>
    <row r="1532" spans="1:9" x14ac:dyDescent="0.25">
      <c r="A1532">
        <v>1531</v>
      </c>
    </row>
    <row r="1533" spans="1:9" x14ac:dyDescent="0.25">
      <c r="A1533">
        <v>1532</v>
      </c>
      <c r="D1533">
        <v>161.39593200000002</v>
      </c>
      <c r="E1533">
        <v>6.4437119999999997</v>
      </c>
    </row>
    <row r="1534" spans="1:9" x14ac:dyDescent="0.25">
      <c r="A1534">
        <v>1533</v>
      </c>
      <c r="D1534">
        <v>161.41685999999999</v>
      </c>
      <c r="E1534">
        <v>6.6565459999999996</v>
      </c>
    </row>
    <row r="1535" spans="1:9" x14ac:dyDescent="0.25">
      <c r="A1535">
        <v>1534</v>
      </c>
      <c r="D1535">
        <v>161.439851</v>
      </c>
      <c r="E1535">
        <v>6.632835</v>
      </c>
    </row>
    <row r="1536" spans="1:9" x14ac:dyDescent="0.25">
      <c r="A1536">
        <v>1535</v>
      </c>
      <c r="D1536">
        <v>161.43093300000001</v>
      </c>
      <c r="E1536">
        <v>6.6251550000000003</v>
      </c>
    </row>
    <row r="1537" spans="1:9" x14ac:dyDescent="0.25">
      <c r="A1537">
        <v>1536</v>
      </c>
      <c r="B1537">
        <v>165.108149</v>
      </c>
      <c r="C1537">
        <v>8.1616499999999998</v>
      </c>
      <c r="D1537">
        <v>161.44015999999999</v>
      </c>
      <c r="E1537">
        <v>6.628196</v>
      </c>
    </row>
    <row r="1538" spans="1:9" x14ac:dyDescent="0.25">
      <c r="A1538">
        <v>1537</v>
      </c>
      <c r="B1538">
        <v>165.13799399999999</v>
      </c>
      <c r="C1538">
        <v>8.1474740000000008</v>
      </c>
      <c r="D1538">
        <v>161.499695</v>
      </c>
      <c r="E1538">
        <v>6.6609280000000002</v>
      </c>
    </row>
    <row r="1539" spans="1:9" x14ac:dyDescent="0.25">
      <c r="A1539">
        <v>1538</v>
      </c>
      <c r="B1539">
        <v>165.12789000000001</v>
      </c>
      <c r="C1539">
        <v>8.17</v>
      </c>
      <c r="D1539">
        <v>161.46500500000002</v>
      </c>
      <c r="E1539">
        <v>6.6940730000000004</v>
      </c>
    </row>
    <row r="1540" spans="1:9" x14ac:dyDescent="0.25">
      <c r="A1540">
        <v>1539</v>
      </c>
      <c r="B1540">
        <v>165.12680900000001</v>
      </c>
      <c r="C1540">
        <v>8.1881450000000005</v>
      </c>
      <c r="D1540">
        <v>161.54959300000002</v>
      </c>
      <c r="E1540">
        <v>6.7137120000000001</v>
      </c>
    </row>
    <row r="1541" spans="1:9" x14ac:dyDescent="0.25">
      <c r="A1541">
        <v>1540</v>
      </c>
      <c r="B1541">
        <v>165.12093200000001</v>
      </c>
      <c r="C1541">
        <v>8.1582480000000004</v>
      </c>
      <c r="D1541">
        <v>161.41685999999999</v>
      </c>
      <c r="E1541">
        <v>6.6565459999999996</v>
      </c>
    </row>
    <row r="1542" spans="1:9" x14ac:dyDescent="0.25">
      <c r="A1542">
        <v>1541</v>
      </c>
      <c r="B1542">
        <v>165.13773600000002</v>
      </c>
      <c r="C1542">
        <v>8.1698459999999997</v>
      </c>
      <c r="D1542">
        <v>161.41685999999999</v>
      </c>
      <c r="E1542">
        <v>6.6565459999999996</v>
      </c>
    </row>
    <row r="1543" spans="1:9" x14ac:dyDescent="0.25">
      <c r="A1543">
        <v>1542</v>
      </c>
      <c r="B1543">
        <v>165.14675600000001</v>
      </c>
      <c r="C1543">
        <v>8.1774749999999994</v>
      </c>
      <c r="D1543">
        <v>161.41685999999999</v>
      </c>
      <c r="E1543">
        <v>6.6565459999999996</v>
      </c>
    </row>
    <row r="1544" spans="1:9" x14ac:dyDescent="0.25">
      <c r="A1544">
        <v>1543</v>
      </c>
      <c r="B1544">
        <v>165.14067499999999</v>
      </c>
      <c r="C1544">
        <v>8.1128359999999997</v>
      </c>
    </row>
    <row r="1545" spans="1:9" x14ac:dyDescent="0.25">
      <c r="A1545">
        <v>1544</v>
      </c>
      <c r="B1545">
        <v>165.108149</v>
      </c>
      <c r="C1545">
        <v>8.1616499999999998</v>
      </c>
      <c r="H1545">
        <v>163.69216900000001</v>
      </c>
      <c r="I1545">
        <v>4.8671139999999999</v>
      </c>
    </row>
    <row r="1546" spans="1:9" x14ac:dyDescent="0.25">
      <c r="A1546">
        <v>1545</v>
      </c>
      <c r="B1546">
        <v>165.108149</v>
      </c>
      <c r="C1546">
        <v>8.1616499999999998</v>
      </c>
      <c r="F1546">
        <v>163.91407700000002</v>
      </c>
      <c r="G1546">
        <v>8.7910319999999995</v>
      </c>
      <c r="H1546">
        <v>163.69412800000001</v>
      </c>
      <c r="I1546">
        <v>4.8430410000000004</v>
      </c>
    </row>
    <row r="1547" spans="1:9" x14ac:dyDescent="0.25">
      <c r="A1547">
        <v>1546</v>
      </c>
      <c r="F1547">
        <v>163.883509</v>
      </c>
      <c r="G1547">
        <v>8.7923200000000001</v>
      </c>
      <c r="H1547">
        <v>163.65216900000001</v>
      </c>
      <c r="I1547">
        <v>4.8630409999999999</v>
      </c>
    </row>
    <row r="1548" spans="1:9" x14ac:dyDescent="0.25">
      <c r="A1548">
        <v>1547</v>
      </c>
      <c r="F1548">
        <v>163.88134500000001</v>
      </c>
      <c r="G1548">
        <v>8.8256189999999997</v>
      </c>
      <c r="H1548">
        <v>163.62876800000001</v>
      </c>
      <c r="I1548">
        <v>4.8314950000000003</v>
      </c>
    </row>
    <row r="1549" spans="1:9" x14ac:dyDescent="0.25">
      <c r="A1549">
        <v>1548</v>
      </c>
      <c r="F1549">
        <v>163.830985</v>
      </c>
      <c r="G1549">
        <v>8.8289179999999998</v>
      </c>
      <c r="H1549">
        <v>163.62670600000001</v>
      </c>
      <c r="I1549">
        <v>4.8442780000000001</v>
      </c>
    </row>
    <row r="1550" spans="1:9" x14ac:dyDescent="0.25">
      <c r="A1550">
        <v>1549</v>
      </c>
      <c r="F1550">
        <v>163.756551</v>
      </c>
      <c r="G1550">
        <v>8.8040210000000005</v>
      </c>
      <c r="H1550">
        <v>163.614799</v>
      </c>
      <c r="I1550">
        <v>4.8286090000000002</v>
      </c>
    </row>
    <row r="1551" spans="1:9" x14ac:dyDescent="0.25">
      <c r="A1551">
        <v>1550</v>
      </c>
      <c r="F1551">
        <v>163.752015</v>
      </c>
      <c r="G1551">
        <v>8.8335050000000006</v>
      </c>
      <c r="H1551">
        <v>163.64727199999999</v>
      </c>
      <c r="I1551">
        <v>4.7861859999999998</v>
      </c>
    </row>
    <row r="1552" spans="1:9" x14ac:dyDescent="0.25">
      <c r="A1552">
        <v>1551</v>
      </c>
      <c r="F1552">
        <v>163.73098400000001</v>
      </c>
      <c r="G1552">
        <v>8.8624740000000006</v>
      </c>
      <c r="H1552">
        <v>163.638046</v>
      </c>
      <c r="I1552">
        <v>4.8063399999999996</v>
      </c>
    </row>
    <row r="1553" spans="1:9" x14ac:dyDescent="0.25">
      <c r="A1553">
        <v>1552</v>
      </c>
      <c r="F1553">
        <v>163.91407700000002</v>
      </c>
      <c r="G1553">
        <v>8.7910319999999995</v>
      </c>
      <c r="H1553">
        <v>163.69216900000001</v>
      </c>
      <c r="I1553">
        <v>4.8671139999999999</v>
      </c>
    </row>
    <row r="1554" spans="1:9" x14ac:dyDescent="0.25">
      <c r="A1554">
        <v>1553</v>
      </c>
    </row>
    <row r="1555" spans="1:9" x14ac:dyDescent="0.25">
      <c r="A1555">
        <v>1554</v>
      </c>
    </row>
    <row r="1556" spans="1:9" x14ac:dyDescent="0.25">
      <c r="A1556">
        <v>1555</v>
      </c>
    </row>
    <row r="1557" spans="1:9" x14ac:dyDescent="0.25">
      <c r="A1557">
        <v>1556</v>
      </c>
      <c r="D1557">
        <v>185.685519</v>
      </c>
      <c r="E1557">
        <v>6.4831960000000004</v>
      </c>
    </row>
    <row r="1558" spans="1:9" x14ac:dyDescent="0.25">
      <c r="A1558">
        <v>1557</v>
      </c>
      <c r="D1558">
        <v>185.69979699999999</v>
      </c>
      <c r="E1558">
        <v>6.4885570000000001</v>
      </c>
    </row>
    <row r="1559" spans="1:9" x14ac:dyDescent="0.25">
      <c r="A1559">
        <v>1558</v>
      </c>
      <c r="D1559">
        <v>185.653662</v>
      </c>
      <c r="E1559">
        <v>6.4696910000000001</v>
      </c>
    </row>
    <row r="1560" spans="1:9" x14ac:dyDescent="0.25">
      <c r="A1560">
        <v>1559</v>
      </c>
      <c r="D1560">
        <v>185.67273599999999</v>
      </c>
      <c r="E1560">
        <v>6.4834019999999999</v>
      </c>
    </row>
    <row r="1561" spans="1:9" x14ac:dyDescent="0.25">
      <c r="A1561">
        <v>1560</v>
      </c>
      <c r="D1561">
        <v>185.70062100000001</v>
      </c>
      <c r="E1561">
        <v>6.4842779999999998</v>
      </c>
    </row>
    <row r="1562" spans="1:9" x14ac:dyDescent="0.25">
      <c r="A1562">
        <v>1561</v>
      </c>
      <c r="B1562">
        <v>191.58046999999999</v>
      </c>
      <c r="C1562">
        <v>7.8727320000000001</v>
      </c>
      <c r="D1562">
        <v>185.68866199999999</v>
      </c>
      <c r="E1562">
        <v>6.4684020000000002</v>
      </c>
    </row>
    <row r="1563" spans="1:9" x14ac:dyDescent="0.25">
      <c r="A1563">
        <v>1562</v>
      </c>
      <c r="B1563">
        <v>191.588458</v>
      </c>
      <c r="C1563">
        <v>7.9059799999999996</v>
      </c>
      <c r="D1563">
        <v>185.71021100000002</v>
      </c>
      <c r="E1563">
        <v>6.4725260000000002</v>
      </c>
    </row>
    <row r="1564" spans="1:9" x14ac:dyDescent="0.25">
      <c r="A1564">
        <v>1563</v>
      </c>
      <c r="B1564">
        <v>191.652117</v>
      </c>
      <c r="C1564">
        <v>7.8984030000000001</v>
      </c>
      <c r="D1564">
        <v>185.764746</v>
      </c>
      <c r="E1564">
        <v>6.4608239999999997</v>
      </c>
    </row>
    <row r="1565" spans="1:9" x14ac:dyDescent="0.25">
      <c r="A1565">
        <v>1564</v>
      </c>
      <c r="B1565">
        <v>191.62237400000001</v>
      </c>
      <c r="C1565">
        <v>7.8822159999999997</v>
      </c>
      <c r="D1565">
        <v>185.84350799999999</v>
      </c>
      <c r="E1565">
        <v>6.4082470000000002</v>
      </c>
    </row>
    <row r="1566" spans="1:9" x14ac:dyDescent="0.25">
      <c r="A1566">
        <v>1565</v>
      </c>
      <c r="B1566">
        <v>191.617221</v>
      </c>
      <c r="C1566">
        <v>7.8849999999999998</v>
      </c>
      <c r="D1566">
        <v>185.685519</v>
      </c>
      <c r="E1566">
        <v>6.4831960000000004</v>
      </c>
    </row>
    <row r="1567" spans="1:9" x14ac:dyDescent="0.25">
      <c r="A1567">
        <v>1566</v>
      </c>
      <c r="B1567">
        <v>191.66613599999999</v>
      </c>
      <c r="C1567">
        <v>7.8881959999999998</v>
      </c>
    </row>
    <row r="1568" spans="1:9" x14ac:dyDescent="0.25">
      <c r="A1568">
        <v>1567</v>
      </c>
      <c r="B1568">
        <v>191.61773600000001</v>
      </c>
      <c r="C1568">
        <v>7.8879380000000001</v>
      </c>
    </row>
    <row r="1569" spans="1:9" x14ac:dyDescent="0.25">
      <c r="A1569">
        <v>1568</v>
      </c>
      <c r="B1569">
        <v>191.67077900000001</v>
      </c>
      <c r="C1569">
        <v>7.897113</v>
      </c>
      <c r="H1569">
        <v>189.532374</v>
      </c>
      <c r="I1569">
        <v>4.7271650000000003</v>
      </c>
    </row>
    <row r="1570" spans="1:9" x14ac:dyDescent="0.25">
      <c r="A1570">
        <v>1569</v>
      </c>
      <c r="B1570">
        <v>191.58046999999999</v>
      </c>
      <c r="C1570">
        <v>7.8727320000000001</v>
      </c>
      <c r="F1570">
        <v>190.506449</v>
      </c>
      <c r="G1570">
        <v>8.9212880000000006</v>
      </c>
      <c r="H1570">
        <v>189.477217</v>
      </c>
      <c r="I1570">
        <v>4.739433</v>
      </c>
    </row>
    <row r="1571" spans="1:9" x14ac:dyDescent="0.25">
      <c r="A1571">
        <v>1570</v>
      </c>
      <c r="B1571">
        <v>191.58046999999999</v>
      </c>
      <c r="C1571">
        <v>7.8727320000000001</v>
      </c>
      <c r="F1571">
        <v>190.566497</v>
      </c>
      <c r="G1571">
        <v>8.8407210000000003</v>
      </c>
      <c r="H1571">
        <v>189.40423100000001</v>
      </c>
      <c r="I1571">
        <v>4.7639170000000002</v>
      </c>
    </row>
    <row r="1572" spans="1:9" x14ac:dyDescent="0.25">
      <c r="A1572">
        <v>1571</v>
      </c>
      <c r="F1572">
        <v>190.45923099999999</v>
      </c>
      <c r="G1572">
        <v>8.8958239999999993</v>
      </c>
      <c r="H1572">
        <v>189.47830500000001</v>
      </c>
      <c r="I1572">
        <v>4.7339690000000001</v>
      </c>
    </row>
    <row r="1573" spans="1:9" x14ac:dyDescent="0.25">
      <c r="A1573">
        <v>1572</v>
      </c>
      <c r="F1573">
        <v>190.45124300000001</v>
      </c>
      <c r="G1573">
        <v>8.9087630000000004</v>
      </c>
      <c r="H1573">
        <v>189.456965</v>
      </c>
      <c r="I1573">
        <v>4.7525769999999996</v>
      </c>
    </row>
    <row r="1574" spans="1:9" x14ac:dyDescent="0.25">
      <c r="A1574">
        <v>1573</v>
      </c>
      <c r="F1574">
        <v>190.47407799999999</v>
      </c>
      <c r="G1574">
        <v>8.9153099999999998</v>
      </c>
      <c r="H1574">
        <v>189.429179</v>
      </c>
      <c r="I1574">
        <v>4.7469590000000004</v>
      </c>
    </row>
    <row r="1575" spans="1:9" x14ac:dyDescent="0.25">
      <c r="A1575">
        <v>1574</v>
      </c>
      <c r="F1575">
        <v>190.48124200000001</v>
      </c>
      <c r="G1575">
        <v>8.9223710000000001</v>
      </c>
      <c r="H1575">
        <v>189.44536500000001</v>
      </c>
      <c r="I1575">
        <v>4.7462369999999998</v>
      </c>
    </row>
    <row r="1576" spans="1:9" x14ac:dyDescent="0.25">
      <c r="A1576">
        <v>1575</v>
      </c>
      <c r="F1576">
        <v>190.51449099999999</v>
      </c>
      <c r="G1576">
        <v>8.9191749999999992</v>
      </c>
      <c r="H1576">
        <v>189.454489</v>
      </c>
      <c r="I1576">
        <v>4.771185</v>
      </c>
    </row>
    <row r="1577" spans="1:9" x14ac:dyDescent="0.25">
      <c r="A1577">
        <v>1576</v>
      </c>
      <c r="F1577">
        <v>190.46010799999999</v>
      </c>
      <c r="G1577">
        <v>8.9003099999999993</v>
      </c>
      <c r="H1577">
        <v>189.532374</v>
      </c>
      <c r="I1577">
        <v>4.7271650000000003</v>
      </c>
    </row>
    <row r="1578" spans="1:9" x14ac:dyDescent="0.25">
      <c r="A1578">
        <v>1577</v>
      </c>
      <c r="F1578">
        <v>190.506449</v>
      </c>
      <c r="G1578">
        <v>8.9212880000000006</v>
      </c>
      <c r="H1578">
        <v>189.532374</v>
      </c>
      <c r="I1578">
        <v>4.7271650000000003</v>
      </c>
    </row>
    <row r="1579" spans="1:9" x14ac:dyDescent="0.25">
      <c r="A1579">
        <v>1578</v>
      </c>
      <c r="F1579">
        <v>190.506449</v>
      </c>
      <c r="G1579">
        <v>8.9212880000000006</v>
      </c>
    </row>
    <row r="1580" spans="1:9" x14ac:dyDescent="0.25">
      <c r="A1580">
        <v>1579</v>
      </c>
    </row>
    <row r="1581" spans="1:9" x14ac:dyDescent="0.25">
      <c r="A1581">
        <v>1580</v>
      </c>
    </row>
    <row r="1582" spans="1:9" x14ac:dyDescent="0.25">
      <c r="A1582">
        <v>1581</v>
      </c>
      <c r="D1582">
        <v>210.68660199999999</v>
      </c>
      <c r="E1582">
        <v>5.8402580000000004</v>
      </c>
    </row>
    <row r="1583" spans="1:9" x14ac:dyDescent="0.25">
      <c r="A1583">
        <v>1582</v>
      </c>
      <c r="D1583">
        <v>210.728095</v>
      </c>
      <c r="E1583">
        <v>5.7968039999999998</v>
      </c>
    </row>
    <row r="1584" spans="1:9" x14ac:dyDescent="0.25">
      <c r="A1584">
        <v>1583</v>
      </c>
      <c r="D1584">
        <v>210.73356100000001</v>
      </c>
      <c r="E1584">
        <v>5.8094849999999996</v>
      </c>
    </row>
    <row r="1585" spans="1:9" x14ac:dyDescent="0.25">
      <c r="A1585">
        <v>1584</v>
      </c>
      <c r="D1585">
        <v>210.648764</v>
      </c>
      <c r="E1585">
        <v>5.8361340000000004</v>
      </c>
    </row>
    <row r="1586" spans="1:9" x14ac:dyDescent="0.25">
      <c r="A1586">
        <v>1585</v>
      </c>
      <c r="D1586">
        <v>210.67035900000002</v>
      </c>
      <c r="E1586">
        <v>5.8134540000000001</v>
      </c>
    </row>
    <row r="1587" spans="1:9" x14ac:dyDescent="0.25">
      <c r="A1587">
        <v>1586</v>
      </c>
      <c r="B1587">
        <v>215.906609</v>
      </c>
      <c r="C1587">
        <v>6.8686220000000002</v>
      </c>
      <c r="D1587">
        <v>212.06966600000001</v>
      </c>
      <c r="E1587">
        <v>5.723732</v>
      </c>
    </row>
    <row r="1588" spans="1:9" x14ac:dyDescent="0.25">
      <c r="A1588">
        <v>1587</v>
      </c>
      <c r="B1588">
        <v>215.89094599999999</v>
      </c>
      <c r="C1588">
        <v>6.8704080000000003</v>
      </c>
      <c r="D1588">
        <v>212.080941</v>
      </c>
      <c r="E1588">
        <v>5.7669949999999996</v>
      </c>
    </row>
    <row r="1589" spans="1:9" x14ac:dyDescent="0.25">
      <c r="A1589">
        <v>1588</v>
      </c>
      <c r="B1589">
        <v>215.87854899999999</v>
      </c>
      <c r="C1589">
        <v>6.8643359999999998</v>
      </c>
      <c r="D1589">
        <v>211.990486</v>
      </c>
      <c r="E1589">
        <v>5.6934279999999999</v>
      </c>
    </row>
    <row r="1590" spans="1:9" x14ac:dyDescent="0.25">
      <c r="A1590">
        <v>1589</v>
      </c>
      <c r="B1590">
        <v>215.86589699999999</v>
      </c>
      <c r="C1590">
        <v>6.8646929999999999</v>
      </c>
      <c r="D1590">
        <v>210.68660199999999</v>
      </c>
      <c r="E1590">
        <v>5.8402580000000004</v>
      </c>
    </row>
    <row r="1591" spans="1:9" x14ac:dyDescent="0.25">
      <c r="A1591">
        <v>1590</v>
      </c>
      <c r="B1591">
        <v>215.87798799999999</v>
      </c>
      <c r="C1591">
        <v>6.8537239999999997</v>
      </c>
      <c r="D1591">
        <v>210.68660199999999</v>
      </c>
      <c r="E1591">
        <v>5.8402580000000004</v>
      </c>
    </row>
    <row r="1592" spans="1:9" x14ac:dyDescent="0.25">
      <c r="A1592">
        <v>1591</v>
      </c>
      <c r="B1592">
        <v>215.869519</v>
      </c>
      <c r="C1592">
        <v>6.8546430000000003</v>
      </c>
    </row>
    <row r="1593" spans="1:9" x14ac:dyDescent="0.25">
      <c r="A1593">
        <v>1592</v>
      </c>
      <c r="B1593">
        <v>215.84304</v>
      </c>
      <c r="C1593">
        <v>6.7853089999999998</v>
      </c>
    </row>
    <row r="1594" spans="1:9" x14ac:dyDescent="0.25">
      <c r="A1594">
        <v>1593</v>
      </c>
      <c r="B1594">
        <v>215.906609</v>
      </c>
      <c r="C1594">
        <v>6.8686220000000002</v>
      </c>
      <c r="H1594">
        <v>214.387147</v>
      </c>
      <c r="I1594">
        <v>4.1376410000000003</v>
      </c>
    </row>
    <row r="1595" spans="1:9" x14ac:dyDescent="0.25">
      <c r="A1595">
        <v>1594</v>
      </c>
      <c r="F1595">
        <v>215.88712000000001</v>
      </c>
      <c r="G1595">
        <v>7.8043389999999997</v>
      </c>
      <c r="H1595">
        <v>214.42765499999999</v>
      </c>
      <c r="I1595">
        <v>4.1036130000000002</v>
      </c>
    </row>
    <row r="1596" spans="1:9" x14ac:dyDescent="0.25">
      <c r="A1596">
        <v>1595</v>
      </c>
      <c r="F1596">
        <v>215.85635600000001</v>
      </c>
      <c r="G1596">
        <v>7.8464280000000004</v>
      </c>
      <c r="H1596">
        <v>214.42428799999999</v>
      </c>
      <c r="I1596">
        <v>4.1159080000000001</v>
      </c>
    </row>
    <row r="1597" spans="1:9" x14ac:dyDescent="0.25">
      <c r="A1597">
        <v>1596</v>
      </c>
      <c r="F1597">
        <v>215.827786</v>
      </c>
      <c r="G1597">
        <v>7.8510710000000001</v>
      </c>
      <c r="H1597">
        <v>214.39791199999999</v>
      </c>
      <c r="I1597">
        <v>4.0877970000000001</v>
      </c>
    </row>
    <row r="1598" spans="1:9" x14ac:dyDescent="0.25">
      <c r="A1598">
        <v>1597</v>
      </c>
      <c r="F1598">
        <v>215.82293999999999</v>
      </c>
      <c r="G1598">
        <v>7.859591</v>
      </c>
      <c r="H1598">
        <v>214.35526099999998</v>
      </c>
      <c r="I1598">
        <v>4.1118779999999999</v>
      </c>
    </row>
    <row r="1599" spans="1:9" x14ac:dyDescent="0.25">
      <c r="A1599">
        <v>1598</v>
      </c>
      <c r="F1599">
        <v>215.78615600000001</v>
      </c>
      <c r="G1599">
        <v>7.8908129999999996</v>
      </c>
      <c r="H1599">
        <v>214.37281100000001</v>
      </c>
      <c r="I1599">
        <v>4.1399879999999998</v>
      </c>
    </row>
    <row r="1600" spans="1:9" x14ac:dyDescent="0.25">
      <c r="A1600">
        <v>1599</v>
      </c>
      <c r="F1600">
        <v>215.76100399999999</v>
      </c>
      <c r="G1600">
        <v>7.8499480000000004</v>
      </c>
      <c r="H1600">
        <v>214.37117900000001</v>
      </c>
      <c r="I1600">
        <v>4.092848</v>
      </c>
    </row>
    <row r="1601" spans="1:9" x14ac:dyDescent="0.25">
      <c r="A1601">
        <v>1600</v>
      </c>
      <c r="F1601">
        <v>215.73192399999999</v>
      </c>
      <c r="G1601">
        <v>7.8578049999999999</v>
      </c>
      <c r="H1601">
        <v>214.387147</v>
      </c>
      <c r="I1601">
        <v>4.1376410000000003</v>
      </c>
    </row>
    <row r="1602" spans="1:9" x14ac:dyDescent="0.25">
      <c r="A1602">
        <v>1601</v>
      </c>
      <c r="F1602">
        <v>215.88712000000001</v>
      </c>
      <c r="G1602">
        <v>7.8043389999999997</v>
      </c>
    </row>
    <row r="1603" spans="1:9" x14ac:dyDescent="0.25">
      <c r="A1603">
        <v>1602</v>
      </c>
      <c r="F1603">
        <v>215.88712000000001</v>
      </c>
      <c r="G1603">
        <v>7.8043389999999997</v>
      </c>
    </row>
    <row r="1604" spans="1:9" x14ac:dyDescent="0.25">
      <c r="A1604">
        <v>1603</v>
      </c>
    </row>
    <row r="1605" spans="1:9" x14ac:dyDescent="0.25">
      <c r="A1605">
        <v>1604</v>
      </c>
      <c r="D1605">
        <v>232.447126</v>
      </c>
      <c r="E1605">
        <v>5.2376870000000002</v>
      </c>
    </row>
    <row r="1606" spans="1:9" x14ac:dyDescent="0.25">
      <c r="A1606">
        <v>1605</v>
      </c>
      <c r="D1606">
        <v>232.47385700000001</v>
      </c>
      <c r="E1606">
        <v>5.1825359999999998</v>
      </c>
    </row>
    <row r="1607" spans="1:9" x14ac:dyDescent="0.25">
      <c r="A1607">
        <v>1606</v>
      </c>
      <c r="D1607">
        <v>232.475694</v>
      </c>
      <c r="E1607">
        <v>5.1963109999999997</v>
      </c>
    </row>
    <row r="1608" spans="1:9" x14ac:dyDescent="0.25">
      <c r="A1608">
        <v>1607</v>
      </c>
      <c r="D1608">
        <v>232.470439</v>
      </c>
      <c r="E1608">
        <v>5.1984529999999998</v>
      </c>
    </row>
    <row r="1609" spans="1:9" x14ac:dyDescent="0.25">
      <c r="A1609">
        <v>1608</v>
      </c>
      <c r="D1609">
        <v>232.46095</v>
      </c>
      <c r="E1609">
        <v>5.2037089999999999</v>
      </c>
    </row>
    <row r="1610" spans="1:9" x14ac:dyDescent="0.25">
      <c r="A1610">
        <v>1609</v>
      </c>
      <c r="D1610">
        <v>232.47931600000001</v>
      </c>
      <c r="E1610">
        <v>5.1825359999999998</v>
      </c>
    </row>
    <row r="1611" spans="1:9" x14ac:dyDescent="0.25">
      <c r="A1611">
        <v>1610</v>
      </c>
      <c r="D1611">
        <v>232.49528599999999</v>
      </c>
      <c r="E1611">
        <v>5.1907500000000004</v>
      </c>
    </row>
    <row r="1612" spans="1:9" x14ac:dyDescent="0.25">
      <c r="A1612">
        <v>1611</v>
      </c>
      <c r="B1612">
        <v>239.76735400000001</v>
      </c>
      <c r="C1612">
        <v>6.4161450000000002</v>
      </c>
      <c r="D1612">
        <v>232.44988000000001</v>
      </c>
      <c r="E1612">
        <v>5.2573290000000004</v>
      </c>
    </row>
    <row r="1613" spans="1:9" x14ac:dyDescent="0.25">
      <c r="A1613">
        <v>1612</v>
      </c>
      <c r="B1613">
        <v>239.80270899999999</v>
      </c>
      <c r="C1613">
        <v>6.3990549999999997</v>
      </c>
      <c r="D1613">
        <v>232.447126</v>
      </c>
      <c r="E1613">
        <v>5.2376870000000002</v>
      </c>
    </row>
    <row r="1614" spans="1:9" x14ac:dyDescent="0.25">
      <c r="A1614">
        <v>1613</v>
      </c>
      <c r="B1614">
        <v>239.816688</v>
      </c>
      <c r="C1614">
        <v>6.4196660000000003</v>
      </c>
      <c r="D1614">
        <v>232.447126</v>
      </c>
      <c r="E1614">
        <v>5.2376870000000002</v>
      </c>
    </row>
    <row r="1615" spans="1:9" x14ac:dyDescent="0.25">
      <c r="A1615">
        <v>1614</v>
      </c>
      <c r="B1615">
        <v>239.83561700000001</v>
      </c>
      <c r="C1615">
        <v>6.4251250000000004</v>
      </c>
    </row>
    <row r="1616" spans="1:9" x14ac:dyDescent="0.25">
      <c r="A1616">
        <v>1615</v>
      </c>
      <c r="B1616">
        <v>239.82209699999999</v>
      </c>
      <c r="C1616">
        <v>6.4098699999999997</v>
      </c>
    </row>
    <row r="1617" spans="1:9" x14ac:dyDescent="0.25">
      <c r="A1617">
        <v>1616</v>
      </c>
      <c r="B1617">
        <v>239.80873199999999</v>
      </c>
      <c r="C1617">
        <v>6.4995079999999996</v>
      </c>
    </row>
    <row r="1618" spans="1:9" x14ac:dyDescent="0.25">
      <c r="A1618">
        <v>1617</v>
      </c>
      <c r="B1618">
        <v>239.74439599999999</v>
      </c>
      <c r="C1618">
        <v>6.4294609999999999</v>
      </c>
      <c r="H1618">
        <v>237.25417099999999</v>
      </c>
      <c r="I1618">
        <v>3.6022620000000001</v>
      </c>
    </row>
    <row r="1619" spans="1:9" x14ac:dyDescent="0.25">
      <c r="A1619">
        <v>1618</v>
      </c>
      <c r="B1619">
        <v>239.76735400000001</v>
      </c>
      <c r="C1619">
        <v>6.4161450000000002</v>
      </c>
      <c r="H1619">
        <v>237.23406900000001</v>
      </c>
      <c r="I1619">
        <v>3.5933329999999999</v>
      </c>
    </row>
    <row r="1620" spans="1:9" x14ac:dyDescent="0.25">
      <c r="A1620">
        <v>1619</v>
      </c>
      <c r="F1620">
        <v>239.70557199999999</v>
      </c>
      <c r="G1620">
        <v>7.6827129999999997</v>
      </c>
      <c r="H1620">
        <v>237.26350500000001</v>
      </c>
      <c r="I1620">
        <v>3.6204749999999999</v>
      </c>
    </row>
    <row r="1621" spans="1:9" x14ac:dyDescent="0.25">
      <c r="A1621">
        <v>1620</v>
      </c>
      <c r="F1621">
        <v>239.66685100000001</v>
      </c>
      <c r="G1621">
        <v>7.7157200000000001</v>
      </c>
      <c r="H1621">
        <v>237.25166999999999</v>
      </c>
      <c r="I1621">
        <v>3.6255259999999998</v>
      </c>
    </row>
    <row r="1622" spans="1:9" x14ac:dyDescent="0.25">
      <c r="A1622">
        <v>1621</v>
      </c>
      <c r="F1622">
        <v>239.67077799999998</v>
      </c>
      <c r="G1622">
        <v>7.7251589999999997</v>
      </c>
      <c r="H1622">
        <v>237.23060000000001</v>
      </c>
      <c r="I1622">
        <v>3.5773139999999999</v>
      </c>
    </row>
    <row r="1623" spans="1:9" x14ac:dyDescent="0.25">
      <c r="A1623">
        <v>1622</v>
      </c>
      <c r="F1623">
        <v>239.669858</v>
      </c>
      <c r="G1623">
        <v>7.752453</v>
      </c>
      <c r="H1623">
        <v>237.24957799999999</v>
      </c>
      <c r="I1623">
        <v>3.556549</v>
      </c>
    </row>
    <row r="1624" spans="1:9" x14ac:dyDescent="0.25">
      <c r="A1624">
        <v>1623</v>
      </c>
      <c r="F1624">
        <v>239.68741</v>
      </c>
      <c r="G1624">
        <v>7.7107720000000004</v>
      </c>
      <c r="H1624">
        <v>237.236671</v>
      </c>
      <c r="I1624">
        <v>3.5819559999999999</v>
      </c>
    </row>
    <row r="1625" spans="1:9" x14ac:dyDescent="0.25">
      <c r="A1625">
        <v>1624</v>
      </c>
      <c r="F1625">
        <v>239.68771699999999</v>
      </c>
      <c r="G1625">
        <v>7.7459230000000003</v>
      </c>
      <c r="H1625">
        <v>237.24794500000002</v>
      </c>
      <c r="I1625">
        <v>3.6669520000000002</v>
      </c>
    </row>
    <row r="1626" spans="1:9" x14ac:dyDescent="0.25">
      <c r="A1626">
        <v>1625</v>
      </c>
      <c r="D1626">
        <v>255.97406100000001</v>
      </c>
      <c r="E1626">
        <v>4.8301059999999998</v>
      </c>
      <c r="F1626">
        <v>239.69873799999999</v>
      </c>
      <c r="G1626">
        <v>7.7421470000000001</v>
      </c>
      <c r="H1626">
        <v>237.25417099999999</v>
      </c>
      <c r="I1626">
        <v>3.6022620000000001</v>
      </c>
    </row>
    <row r="1627" spans="1:9" x14ac:dyDescent="0.25">
      <c r="A1627">
        <v>1626</v>
      </c>
      <c r="D1627">
        <v>255.99350100000001</v>
      </c>
      <c r="E1627">
        <v>4.8705119999999997</v>
      </c>
      <c r="F1627">
        <v>239.70327700000001</v>
      </c>
      <c r="G1627">
        <v>7.799696</v>
      </c>
    </row>
    <row r="1628" spans="1:9" x14ac:dyDescent="0.25">
      <c r="A1628">
        <v>1627</v>
      </c>
      <c r="D1628">
        <v>256.011304</v>
      </c>
      <c r="E1628">
        <v>4.8247489999999997</v>
      </c>
      <c r="F1628">
        <v>239.678585</v>
      </c>
      <c r="G1628">
        <v>7.7272509999999999</v>
      </c>
    </row>
    <row r="1629" spans="1:9" x14ac:dyDescent="0.25">
      <c r="A1629">
        <v>1628</v>
      </c>
      <c r="D1629">
        <v>255.96105299999999</v>
      </c>
      <c r="E1629">
        <v>4.8266359999999997</v>
      </c>
      <c r="F1629">
        <v>239.68552199999999</v>
      </c>
      <c r="G1629">
        <v>7.7565860000000004</v>
      </c>
    </row>
    <row r="1630" spans="1:9" x14ac:dyDescent="0.25">
      <c r="A1630">
        <v>1629</v>
      </c>
      <c r="D1630">
        <v>255.94344899999999</v>
      </c>
      <c r="E1630">
        <v>4.8213819999999998</v>
      </c>
      <c r="F1630">
        <v>239.70557199999999</v>
      </c>
      <c r="G1630">
        <v>7.6827129999999997</v>
      </c>
    </row>
    <row r="1631" spans="1:9" x14ac:dyDescent="0.25">
      <c r="A1631">
        <v>1630</v>
      </c>
      <c r="D1631">
        <v>255.94467299999999</v>
      </c>
      <c r="E1631">
        <v>4.8067900000000003</v>
      </c>
      <c r="F1631">
        <v>239.70557199999999</v>
      </c>
      <c r="G1631">
        <v>7.6827129999999997</v>
      </c>
    </row>
    <row r="1632" spans="1:9" x14ac:dyDescent="0.25">
      <c r="A1632">
        <v>1631</v>
      </c>
      <c r="D1632">
        <v>255.93687199999999</v>
      </c>
      <c r="E1632">
        <v>4.7841389999999997</v>
      </c>
    </row>
    <row r="1633" spans="1:11" x14ac:dyDescent="0.25">
      <c r="A1633">
        <v>1632</v>
      </c>
      <c r="D1633">
        <v>255.92299</v>
      </c>
      <c r="E1633">
        <v>4.7941380000000002</v>
      </c>
    </row>
    <row r="1634" spans="1:11" x14ac:dyDescent="0.25">
      <c r="A1634">
        <v>1633</v>
      </c>
      <c r="B1634">
        <v>262.254144</v>
      </c>
      <c r="C1634">
        <v>6.5826669999999998</v>
      </c>
      <c r="D1634">
        <v>255.93794</v>
      </c>
      <c r="E1634">
        <v>4.7920980000000002</v>
      </c>
    </row>
    <row r="1635" spans="1:11" x14ac:dyDescent="0.25">
      <c r="A1635">
        <v>1634</v>
      </c>
      <c r="B1635">
        <v>262.313219</v>
      </c>
      <c r="C1635">
        <v>6.5531790000000001</v>
      </c>
      <c r="D1635">
        <v>255.97416100000001</v>
      </c>
      <c r="E1635">
        <v>4.8226570000000004</v>
      </c>
    </row>
    <row r="1636" spans="1:11" x14ac:dyDescent="0.25">
      <c r="A1636">
        <v>1635</v>
      </c>
      <c r="B1636">
        <v>262.31882999999999</v>
      </c>
      <c r="C1636">
        <v>6.5346089999999997</v>
      </c>
      <c r="D1636">
        <v>256.00727599999999</v>
      </c>
      <c r="E1636">
        <v>4.8560220000000003</v>
      </c>
    </row>
    <row r="1637" spans="1:11" x14ac:dyDescent="0.25">
      <c r="A1637">
        <v>1636</v>
      </c>
      <c r="B1637">
        <v>262.29572100000001</v>
      </c>
      <c r="C1637">
        <v>6.5427210000000002</v>
      </c>
      <c r="D1637">
        <v>255.97406100000001</v>
      </c>
      <c r="E1637">
        <v>4.8301059999999998</v>
      </c>
    </row>
    <row r="1638" spans="1:11" x14ac:dyDescent="0.25">
      <c r="A1638">
        <v>1637</v>
      </c>
      <c r="B1638">
        <v>262.29419100000001</v>
      </c>
      <c r="C1638">
        <v>6.5313939999999997</v>
      </c>
    </row>
    <row r="1639" spans="1:11" x14ac:dyDescent="0.25">
      <c r="A1639">
        <v>1638</v>
      </c>
      <c r="B1639">
        <v>262.30261000000002</v>
      </c>
      <c r="C1639">
        <v>6.5291499999999996</v>
      </c>
    </row>
    <row r="1640" spans="1:11" x14ac:dyDescent="0.25">
      <c r="A1640">
        <v>1639</v>
      </c>
      <c r="B1640">
        <v>262.30010700000003</v>
      </c>
      <c r="C1640">
        <v>6.5961360000000004</v>
      </c>
    </row>
    <row r="1641" spans="1:11" x14ac:dyDescent="0.25">
      <c r="A1641">
        <v>1640</v>
      </c>
      <c r="B1641">
        <v>262.307863</v>
      </c>
      <c r="C1641">
        <v>6.6021559999999999</v>
      </c>
    </row>
    <row r="1642" spans="1:11" x14ac:dyDescent="0.25">
      <c r="A1642">
        <v>1641</v>
      </c>
      <c r="B1642">
        <v>262.28822100000002</v>
      </c>
      <c r="C1642">
        <v>6.5641480000000003</v>
      </c>
      <c r="H1642">
        <v>258.15583600000002</v>
      </c>
      <c r="I1642">
        <v>3.520378</v>
      </c>
    </row>
    <row r="1643" spans="1:11" x14ac:dyDescent="0.25">
      <c r="A1643">
        <v>1642</v>
      </c>
      <c r="B1643">
        <v>262.28434500000003</v>
      </c>
      <c r="C1643">
        <v>6.6439909999999998</v>
      </c>
      <c r="H1643">
        <v>258.11088699999999</v>
      </c>
      <c r="I1643">
        <v>3.4894609999999999</v>
      </c>
    </row>
    <row r="1644" spans="1:11" x14ac:dyDescent="0.25">
      <c r="A1644">
        <v>1643</v>
      </c>
      <c r="B1644">
        <v>262.254144</v>
      </c>
      <c r="C1644">
        <v>6.5826669999999998</v>
      </c>
      <c r="F1644">
        <v>260.71549700000003</v>
      </c>
      <c r="G1644">
        <v>8.4339999999999993</v>
      </c>
      <c r="H1644">
        <v>258.15869299999997</v>
      </c>
      <c r="I1644">
        <v>3.4607890000000001</v>
      </c>
    </row>
    <row r="1645" spans="1:11" x14ac:dyDescent="0.25">
      <c r="A1645">
        <v>1644</v>
      </c>
      <c r="B1645">
        <v>262.254144</v>
      </c>
      <c r="C1645">
        <v>6.5826669999999998</v>
      </c>
      <c r="F1645">
        <v>260.71549700000003</v>
      </c>
      <c r="G1645">
        <v>8.4339999999999993</v>
      </c>
      <c r="H1645">
        <v>258.140176</v>
      </c>
      <c r="I1645">
        <v>3.4708909999999999</v>
      </c>
    </row>
    <row r="1646" spans="1:11" x14ac:dyDescent="0.25">
      <c r="A1646">
        <v>1645</v>
      </c>
      <c r="F1646">
        <v>260.71549700000003</v>
      </c>
      <c r="G1646">
        <v>8.4339999999999993</v>
      </c>
      <c r="H1646">
        <v>258.11502200000001</v>
      </c>
      <c r="I1646">
        <v>3.4915020000000001</v>
      </c>
    </row>
    <row r="1647" spans="1:11" x14ac:dyDescent="0.25">
      <c r="A1647">
        <v>1646</v>
      </c>
      <c r="F1647">
        <v>260.71549700000003</v>
      </c>
      <c r="G1647">
        <v>8.4339999999999993</v>
      </c>
      <c r="H1647">
        <v>258.15583600000002</v>
      </c>
      <c r="I1647">
        <v>3.520378</v>
      </c>
      <c r="J1647">
        <v>236.142595</v>
      </c>
      <c r="K1647">
        <v>13.401751000000001</v>
      </c>
    </row>
    <row r="1648" spans="1:1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1" x14ac:dyDescent="0.25">
      <c r="A1665">
        <v>1664</v>
      </c>
    </row>
    <row r="1666" spans="1:11" x14ac:dyDescent="0.25">
      <c r="A1666">
        <v>1665</v>
      </c>
    </row>
    <row r="1667" spans="1:11" x14ac:dyDescent="0.25">
      <c r="A1667">
        <v>1666</v>
      </c>
    </row>
    <row r="1668" spans="1:11" x14ac:dyDescent="0.25">
      <c r="A1668">
        <v>1667</v>
      </c>
    </row>
    <row r="1669" spans="1:11" x14ac:dyDescent="0.25">
      <c r="A1669">
        <v>1668</v>
      </c>
    </row>
    <row r="1670" spans="1:11" x14ac:dyDescent="0.25">
      <c r="A1670">
        <v>1669</v>
      </c>
    </row>
    <row r="1671" spans="1:11" x14ac:dyDescent="0.25">
      <c r="A1671">
        <v>1670</v>
      </c>
    </row>
    <row r="1672" spans="1:11" x14ac:dyDescent="0.25">
      <c r="A1672">
        <v>1671</v>
      </c>
    </row>
    <row r="1673" spans="1:11" x14ac:dyDescent="0.25">
      <c r="A1673">
        <v>1672</v>
      </c>
    </row>
    <row r="1674" spans="1:11" x14ac:dyDescent="0.25">
      <c r="A1674">
        <v>1673</v>
      </c>
    </row>
    <row r="1675" spans="1:11" x14ac:dyDescent="0.25">
      <c r="A1675">
        <v>1674</v>
      </c>
    </row>
    <row r="1676" spans="1:11" x14ac:dyDescent="0.25">
      <c r="A1676">
        <v>1675</v>
      </c>
    </row>
    <row r="1677" spans="1:11" x14ac:dyDescent="0.25">
      <c r="A1677">
        <v>1676</v>
      </c>
    </row>
    <row r="1678" spans="1:11" x14ac:dyDescent="0.25">
      <c r="A1678">
        <v>1677</v>
      </c>
    </row>
    <row r="1679" spans="1:11" x14ac:dyDescent="0.25">
      <c r="A1679">
        <v>1678</v>
      </c>
    </row>
    <row r="1680" spans="1:11" x14ac:dyDescent="0.25">
      <c r="A1680">
        <v>1679</v>
      </c>
      <c r="J1680">
        <v>236.06581399999999</v>
      </c>
      <c r="K1680">
        <v>13.51695</v>
      </c>
    </row>
    <row r="1681" spans="1:9" x14ac:dyDescent="0.25">
      <c r="A1681">
        <v>1680</v>
      </c>
      <c r="D1681">
        <v>234.732158</v>
      </c>
      <c r="E1681">
        <v>6.6320519999999998</v>
      </c>
      <c r="F1681">
        <v>246.600469</v>
      </c>
      <c r="G1681">
        <v>3.1318269999999999</v>
      </c>
    </row>
    <row r="1682" spans="1:9" x14ac:dyDescent="0.25">
      <c r="A1682">
        <v>1681</v>
      </c>
      <c r="D1682">
        <v>234.723026</v>
      </c>
      <c r="E1682">
        <v>6.6640410000000001</v>
      </c>
      <c r="F1682">
        <v>246.56618600000002</v>
      </c>
      <c r="G1682">
        <v>3.130398</v>
      </c>
    </row>
    <row r="1683" spans="1:9" x14ac:dyDescent="0.25">
      <c r="A1683">
        <v>1682</v>
      </c>
      <c r="D1683">
        <v>234.739913</v>
      </c>
      <c r="E1683">
        <v>6.6336339999999998</v>
      </c>
      <c r="F1683">
        <v>246.58271500000001</v>
      </c>
      <c r="G1683">
        <v>3.1093790000000001</v>
      </c>
    </row>
    <row r="1684" spans="1:9" x14ac:dyDescent="0.25">
      <c r="A1684">
        <v>1683</v>
      </c>
      <c r="D1684">
        <v>234.717567</v>
      </c>
      <c r="E1684">
        <v>6.6018499999999998</v>
      </c>
      <c r="F1684">
        <v>246.618886</v>
      </c>
      <c r="G1684">
        <v>3.1403470000000002</v>
      </c>
    </row>
    <row r="1685" spans="1:9" x14ac:dyDescent="0.25">
      <c r="A1685">
        <v>1684</v>
      </c>
      <c r="D1685">
        <v>234.71935400000001</v>
      </c>
      <c r="E1685">
        <v>6.6101150000000004</v>
      </c>
      <c r="F1685">
        <v>246.59959900000001</v>
      </c>
      <c r="G1685">
        <v>3.1271840000000002</v>
      </c>
    </row>
    <row r="1686" spans="1:9" x14ac:dyDescent="0.25">
      <c r="A1686">
        <v>1685</v>
      </c>
      <c r="D1686">
        <v>234.710016</v>
      </c>
      <c r="E1686">
        <v>6.602411</v>
      </c>
      <c r="F1686">
        <v>246.61577399999999</v>
      </c>
      <c r="G1686">
        <v>3.1218270000000001</v>
      </c>
    </row>
    <row r="1687" spans="1:9" x14ac:dyDescent="0.25">
      <c r="A1687">
        <v>1686</v>
      </c>
      <c r="D1687">
        <v>234.71216000000001</v>
      </c>
      <c r="E1687">
        <v>6.6087879999999997</v>
      </c>
      <c r="F1687">
        <v>246.63612899999998</v>
      </c>
      <c r="G1687">
        <v>3.1263679999999998</v>
      </c>
    </row>
    <row r="1688" spans="1:9" x14ac:dyDescent="0.25">
      <c r="A1688">
        <v>1687</v>
      </c>
      <c r="D1688">
        <v>234.67899700000001</v>
      </c>
      <c r="E1688">
        <v>6.621645</v>
      </c>
      <c r="F1688">
        <v>246.73056600000001</v>
      </c>
      <c r="G1688">
        <v>3.1275409999999999</v>
      </c>
    </row>
    <row r="1689" spans="1:9" x14ac:dyDescent="0.25">
      <c r="A1689">
        <v>1688</v>
      </c>
      <c r="D1689">
        <v>234.701751</v>
      </c>
      <c r="E1689">
        <v>6.6254710000000001</v>
      </c>
      <c r="F1689">
        <v>246.65097600000001</v>
      </c>
      <c r="G1689">
        <v>3.1419790000000001</v>
      </c>
    </row>
    <row r="1690" spans="1:9" x14ac:dyDescent="0.25">
      <c r="A1690">
        <v>1689</v>
      </c>
      <c r="D1690">
        <v>234.68124299999999</v>
      </c>
      <c r="E1690">
        <v>6.6523580000000004</v>
      </c>
      <c r="F1690">
        <v>246.600469</v>
      </c>
      <c r="G1690">
        <v>3.1318269999999999</v>
      </c>
    </row>
    <row r="1691" spans="1:9" x14ac:dyDescent="0.25">
      <c r="A1691">
        <v>1690</v>
      </c>
      <c r="D1691">
        <v>234.66093799999999</v>
      </c>
      <c r="E1691">
        <v>6.63042</v>
      </c>
      <c r="F1691">
        <v>246.600469</v>
      </c>
      <c r="G1691">
        <v>3.1318269999999999</v>
      </c>
    </row>
    <row r="1692" spans="1:9" x14ac:dyDescent="0.25">
      <c r="A1692">
        <v>1691</v>
      </c>
      <c r="D1692">
        <v>234.732158</v>
      </c>
      <c r="E1692">
        <v>6.6320519999999998</v>
      </c>
      <c r="F1692">
        <v>246.600469</v>
      </c>
      <c r="G1692">
        <v>3.1318269999999999</v>
      </c>
    </row>
    <row r="1693" spans="1:9" x14ac:dyDescent="0.25">
      <c r="A1693">
        <v>1692</v>
      </c>
      <c r="D1693">
        <v>234.732158</v>
      </c>
      <c r="E1693">
        <v>6.6320519999999998</v>
      </c>
    </row>
    <row r="1694" spans="1:9" x14ac:dyDescent="0.25">
      <c r="A1694">
        <v>1693</v>
      </c>
    </row>
    <row r="1695" spans="1:9" x14ac:dyDescent="0.25">
      <c r="A1695">
        <v>1694</v>
      </c>
      <c r="B1695">
        <v>223.98889199999999</v>
      </c>
      <c r="C1695">
        <v>5.1518240000000004</v>
      </c>
    </row>
    <row r="1696" spans="1:9" x14ac:dyDescent="0.25">
      <c r="A1696">
        <v>1695</v>
      </c>
      <c r="B1696">
        <v>223.99220800000001</v>
      </c>
      <c r="C1696">
        <v>5.1694760000000004</v>
      </c>
      <c r="H1696">
        <v>234.700681</v>
      </c>
      <c r="I1696">
        <v>7.5879209999999997</v>
      </c>
    </row>
    <row r="1697" spans="1:9" x14ac:dyDescent="0.25">
      <c r="A1697">
        <v>1696</v>
      </c>
      <c r="B1697">
        <v>223.966036</v>
      </c>
      <c r="C1697">
        <v>5.1450379999999996</v>
      </c>
      <c r="H1697">
        <v>234.566249</v>
      </c>
      <c r="I1697">
        <v>7.6001649999999996</v>
      </c>
    </row>
    <row r="1698" spans="1:9" x14ac:dyDescent="0.25">
      <c r="A1698">
        <v>1697</v>
      </c>
      <c r="B1698">
        <v>224.01710499999999</v>
      </c>
      <c r="C1698">
        <v>5.094735</v>
      </c>
      <c r="H1698">
        <v>234.56966499999999</v>
      </c>
      <c r="I1698">
        <v>7.5891960000000003</v>
      </c>
    </row>
    <row r="1699" spans="1:9" x14ac:dyDescent="0.25">
      <c r="A1699">
        <v>1698</v>
      </c>
      <c r="B1699">
        <v>223.97220799999999</v>
      </c>
      <c r="C1699">
        <v>5.1082029999999996</v>
      </c>
      <c r="H1699">
        <v>234.61405300000001</v>
      </c>
      <c r="I1699">
        <v>7.5934819999999998</v>
      </c>
    </row>
    <row r="1700" spans="1:9" x14ac:dyDescent="0.25">
      <c r="A1700">
        <v>1699</v>
      </c>
      <c r="B1700">
        <v>223.975728</v>
      </c>
      <c r="C1700">
        <v>5.1004490000000002</v>
      </c>
      <c r="H1700">
        <v>234.64741799999999</v>
      </c>
      <c r="I1700">
        <v>7.5952679999999999</v>
      </c>
    </row>
    <row r="1701" spans="1:9" x14ac:dyDescent="0.25">
      <c r="A1701">
        <v>1700</v>
      </c>
      <c r="B1701">
        <v>223.955118</v>
      </c>
      <c r="C1701">
        <v>5.1813630000000002</v>
      </c>
      <c r="H1701">
        <v>234.66649799999999</v>
      </c>
      <c r="I1701">
        <v>7.5930739999999997</v>
      </c>
    </row>
    <row r="1702" spans="1:9" x14ac:dyDescent="0.25">
      <c r="A1702">
        <v>1701</v>
      </c>
      <c r="B1702">
        <v>223.91996699999999</v>
      </c>
      <c r="C1702">
        <v>5.2014639999999996</v>
      </c>
      <c r="H1702">
        <v>234.66461100000001</v>
      </c>
      <c r="I1702">
        <v>7.5870030000000002</v>
      </c>
    </row>
    <row r="1703" spans="1:9" x14ac:dyDescent="0.25">
      <c r="A1703">
        <v>1702</v>
      </c>
      <c r="B1703">
        <v>223.939864</v>
      </c>
      <c r="C1703">
        <v>5.1899850000000001</v>
      </c>
      <c r="H1703">
        <v>234.66736600000002</v>
      </c>
      <c r="I1703">
        <v>7.5608820000000003</v>
      </c>
    </row>
    <row r="1704" spans="1:9" x14ac:dyDescent="0.25">
      <c r="A1704">
        <v>1703</v>
      </c>
      <c r="B1704">
        <v>223.90425299999998</v>
      </c>
      <c r="C1704">
        <v>5.2398290000000003</v>
      </c>
      <c r="F1704">
        <v>227.33330899999999</v>
      </c>
      <c r="G1704">
        <v>4.4314020000000003</v>
      </c>
      <c r="H1704">
        <v>234.645174</v>
      </c>
      <c r="I1704">
        <v>7.5525659999999997</v>
      </c>
    </row>
    <row r="1705" spans="1:9" x14ac:dyDescent="0.25">
      <c r="A1705">
        <v>1704</v>
      </c>
      <c r="B1705">
        <v>223.98889199999999</v>
      </c>
      <c r="C1705">
        <v>5.1518240000000004</v>
      </c>
      <c r="F1705">
        <v>227.312341</v>
      </c>
      <c r="G1705">
        <v>4.356865</v>
      </c>
      <c r="H1705">
        <v>234.700681</v>
      </c>
      <c r="I1705">
        <v>7.5879209999999997</v>
      </c>
    </row>
    <row r="1706" spans="1:9" x14ac:dyDescent="0.25">
      <c r="A1706">
        <v>1705</v>
      </c>
      <c r="F1706">
        <v>227.31519800000001</v>
      </c>
      <c r="G1706">
        <v>4.3454879999999996</v>
      </c>
      <c r="H1706">
        <v>234.700681</v>
      </c>
      <c r="I1706">
        <v>7.5879209999999997</v>
      </c>
    </row>
    <row r="1707" spans="1:9" x14ac:dyDescent="0.25">
      <c r="A1707">
        <v>1706</v>
      </c>
      <c r="F1707">
        <v>227.32591199999999</v>
      </c>
      <c r="G1707">
        <v>4.351661</v>
      </c>
    </row>
    <row r="1708" spans="1:9" x14ac:dyDescent="0.25">
      <c r="A1708">
        <v>1707</v>
      </c>
      <c r="F1708">
        <v>227.364328</v>
      </c>
      <c r="G1708">
        <v>4.3638029999999999</v>
      </c>
    </row>
    <row r="1709" spans="1:9" x14ac:dyDescent="0.25">
      <c r="A1709">
        <v>1708</v>
      </c>
      <c r="F1709">
        <v>227.39075500000001</v>
      </c>
      <c r="G1709">
        <v>4.3768640000000003</v>
      </c>
    </row>
    <row r="1710" spans="1:9" x14ac:dyDescent="0.25">
      <c r="A1710">
        <v>1709</v>
      </c>
      <c r="F1710">
        <v>227.28086300000001</v>
      </c>
      <c r="G1710">
        <v>4.3802310000000002</v>
      </c>
    </row>
    <row r="1711" spans="1:9" x14ac:dyDescent="0.25">
      <c r="A1711">
        <v>1710</v>
      </c>
      <c r="F1711">
        <v>227.26821000000001</v>
      </c>
      <c r="G1711">
        <v>4.3981890000000003</v>
      </c>
    </row>
    <row r="1712" spans="1:9" x14ac:dyDescent="0.25">
      <c r="A1712">
        <v>1711</v>
      </c>
      <c r="D1712">
        <v>210.01469299999999</v>
      </c>
      <c r="E1712">
        <v>7.3515980000000001</v>
      </c>
      <c r="F1712">
        <v>227.33330899999999</v>
      </c>
      <c r="G1712">
        <v>4.4314020000000003</v>
      </c>
    </row>
    <row r="1713" spans="1:9" x14ac:dyDescent="0.25">
      <c r="A1713">
        <v>1712</v>
      </c>
      <c r="D1713">
        <v>210.02691100000001</v>
      </c>
      <c r="E1713">
        <v>7.3412369999999996</v>
      </c>
    </row>
    <row r="1714" spans="1:9" x14ac:dyDescent="0.25">
      <c r="A1714">
        <v>1713</v>
      </c>
      <c r="D1714">
        <v>209.99407500000001</v>
      </c>
      <c r="E1714">
        <v>7.3592269999999997</v>
      </c>
    </row>
    <row r="1715" spans="1:9" x14ac:dyDescent="0.25">
      <c r="A1715">
        <v>1714</v>
      </c>
      <c r="D1715">
        <v>209.954745</v>
      </c>
      <c r="E1715">
        <v>7.3700520000000003</v>
      </c>
    </row>
    <row r="1716" spans="1:9" x14ac:dyDescent="0.25">
      <c r="A1716">
        <v>1715</v>
      </c>
      <c r="D1716">
        <v>210.00129200000001</v>
      </c>
      <c r="E1716">
        <v>7.3707219999999998</v>
      </c>
    </row>
    <row r="1717" spans="1:9" x14ac:dyDescent="0.25">
      <c r="A1717">
        <v>1716</v>
      </c>
      <c r="D1717">
        <v>209.97448600000001</v>
      </c>
      <c r="E1717">
        <v>7.3534030000000001</v>
      </c>
    </row>
    <row r="1718" spans="1:9" x14ac:dyDescent="0.25">
      <c r="A1718">
        <v>1717</v>
      </c>
      <c r="D1718">
        <v>209.981345</v>
      </c>
      <c r="E1718">
        <v>7.3706699999999996</v>
      </c>
    </row>
    <row r="1719" spans="1:9" x14ac:dyDescent="0.25">
      <c r="A1719">
        <v>1718</v>
      </c>
      <c r="D1719">
        <v>210.04629399999999</v>
      </c>
      <c r="E1719">
        <v>7.3955669999999998</v>
      </c>
    </row>
    <row r="1720" spans="1:9" x14ac:dyDescent="0.25">
      <c r="A1720">
        <v>1719</v>
      </c>
      <c r="B1720">
        <v>202.624953</v>
      </c>
      <c r="C1720">
        <v>6.0594849999999996</v>
      </c>
      <c r="D1720">
        <v>210.01469299999999</v>
      </c>
      <c r="E1720">
        <v>7.3515980000000001</v>
      </c>
    </row>
    <row r="1721" spans="1:9" x14ac:dyDescent="0.25">
      <c r="A1721">
        <v>1720</v>
      </c>
      <c r="B1721">
        <v>202.65592800000002</v>
      </c>
      <c r="C1721">
        <v>6.050103</v>
      </c>
      <c r="D1721">
        <v>210.01469299999999</v>
      </c>
      <c r="E1721">
        <v>7.3515980000000001</v>
      </c>
    </row>
    <row r="1722" spans="1:9" x14ac:dyDescent="0.25">
      <c r="A1722">
        <v>1721</v>
      </c>
      <c r="B1722">
        <v>202.7</v>
      </c>
      <c r="C1722">
        <v>6.0435569999999998</v>
      </c>
    </row>
    <row r="1723" spans="1:9" x14ac:dyDescent="0.25">
      <c r="A1723">
        <v>1722</v>
      </c>
      <c r="B1723">
        <v>202.69330100000002</v>
      </c>
      <c r="C1723">
        <v>6.0409790000000001</v>
      </c>
    </row>
    <row r="1724" spans="1:9" x14ac:dyDescent="0.25">
      <c r="A1724">
        <v>1723</v>
      </c>
      <c r="B1724">
        <v>202.70185700000002</v>
      </c>
      <c r="C1724">
        <v>6.0454129999999999</v>
      </c>
      <c r="H1724">
        <v>207.35072200000002</v>
      </c>
      <c r="I1724">
        <v>9.2543819999999997</v>
      </c>
    </row>
    <row r="1725" spans="1:9" x14ac:dyDescent="0.25">
      <c r="A1725">
        <v>1724</v>
      </c>
      <c r="B1725">
        <v>202.64144400000001</v>
      </c>
      <c r="C1725">
        <v>6.1442269999999999</v>
      </c>
      <c r="H1725">
        <v>207.39026100000001</v>
      </c>
      <c r="I1725">
        <v>9.2704120000000003</v>
      </c>
    </row>
    <row r="1726" spans="1:9" x14ac:dyDescent="0.25">
      <c r="A1726">
        <v>1725</v>
      </c>
      <c r="B1726">
        <v>202.624953</v>
      </c>
      <c r="C1726">
        <v>6.0594849999999996</v>
      </c>
      <c r="F1726">
        <v>204.82680400000001</v>
      </c>
      <c r="G1726">
        <v>5.3332470000000001</v>
      </c>
      <c r="H1726">
        <v>207.41618600000001</v>
      </c>
      <c r="I1726">
        <v>9.2546389999999992</v>
      </c>
    </row>
    <row r="1727" spans="1:9" x14ac:dyDescent="0.25">
      <c r="A1727">
        <v>1726</v>
      </c>
      <c r="F1727">
        <v>204.85753099999999</v>
      </c>
      <c r="G1727">
        <v>5.3690199999999999</v>
      </c>
      <c r="H1727">
        <v>207.417269</v>
      </c>
      <c r="I1727">
        <v>9.2547940000000004</v>
      </c>
    </row>
    <row r="1728" spans="1:9" x14ac:dyDescent="0.25">
      <c r="A1728">
        <v>1727</v>
      </c>
      <c r="F1728">
        <v>204.84196299999999</v>
      </c>
      <c r="G1728">
        <v>5.3567010000000002</v>
      </c>
      <c r="H1728">
        <v>207.41881799999999</v>
      </c>
      <c r="I1728">
        <v>9.2694329999999994</v>
      </c>
    </row>
    <row r="1729" spans="1:9" x14ac:dyDescent="0.25">
      <c r="A1729">
        <v>1728</v>
      </c>
      <c r="F1729">
        <v>204.853095</v>
      </c>
      <c r="G1729">
        <v>5.3361340000000004</v>
      </c>
      <c r="H1729">
        <v>207.40922799999998</v>
      </c>
      <c r="I1729">
        <v>9.2220619999999993</v>
      </c>
    </row>
    <row r="1730" spans="1:9" x14ac:dyDescent="0.25">
      <c r="A1730">
        <v>1729</v>
      </c>
      <c r="F1730">
        <v>204.842063</v>
      </c>
      <c r="G1730">
        <v>5.3192269999999997</v>
      </c>
      <c r="H1730">
        <v>207.33773300000001</v>
      </c>
      <c r="I1730">
        <v>9.2701550000000008</v>
      </c>
    </row>
    <row r="1731" spans="1:9" x14ac:dyDescent="0.25">
      <c r="A1731">
        <v>1730</v>
      </c>
      <c r="F1731">
        <v>204.872016</v>
      </c>
      <c r="G1731">
        <v>5.3461340000000002</v>
      </c>
      <c r="H1731">
        <v>207.35072200000002</v>
      </c>
      <c r="I1731">
        <v>9.2543819999999997</v>
      </c>
    </row>
    <row r="1732" spans="1:9" x14ac:dyDescent="0.25">
      <c r="A1732">
        <v>1731</v>
      </c>
      <c r="F1732">
        <v>204.84227200000001</v>
      </c>
      <c r="G1732">
        <v>5.3297939999999997</v>
      </c>
    </row>
    <row r="1733" spans="1:9" x14ac:dyDescent="0.25">
      <c r="A1733">
        <v>1732</v>
      </c>
      <c r="F1733">
        <v>204.82680400000001</v>
      </c>
      <c r="G1733">
        <v>5.3332470000000001</v>
      </c>
    </row>
    <row r="1734" spans="1:9" x14ac:dyDescent="0.25">
      <c r="A1734">
        <v>1733</v>
      </c>
    </row>
    <row r="1735" spans="1:9" x14ac:dyDescent="0.25">
      <c r="A1735">
        <v>1734</v>
      </c>
    </row>
    <row r="1736" spans="1:9" x14ac:dyDescent="0.25">
      <c r="A1736">
        <v>1735</v>
      </c>
    </row>
    <row r="1737" spans="1:9" x14ac:dyDescent="0.25">
      <c r="A1737">
        <v>1736</v>
      </c>
      <c r="D1737">
        <v>182.12706600000001</v>
      </c>
      <c r="E1737">
        <v>8.3922170000000005</v>
      </c>
    </row>
    <row r="1738" spans="1:9" x14ac:dyDescent="0.25">
      <c r="A1738">
        <v>1737</v>
      </c>
      <c r="D1738">
        <v>182.156756</v>
      </c>
      <c r="E1738">
        <v>8.3947939999999992</v>
      </c>
    </row>
    <row r="1739" spans="1:9" x14ac:dyDescent="0.25">
      <c r="A1739">
        <v>1738</v>
      </c>
      <c r="D1739">
        <v>182.15098399999999</v>
      </c>
      <c r="E1739">
        <v>8.4051039999999997</v>
      </c>
    </row>
    <row r="1740" spans="1:9" x14ac:dyDescent="0.25">
      <c r="A1740">
        <v>1739</v>
      </c>
      <c r="D1740">
        <v>182.13732400000001</v>
      </c>
      <c r="E1740">
        <v>8.397062</v>
      </c>
    </row>
    <row r="1741" spans="1:9" x14ac:dyDescent="0.25">
      <c r="A1741">
        <v>1740</v>
      </c>
      <c r="D1741">
        <v>182.13088099999999</v>
      </c>
      <c r="E1741">
        <v>8.3858250000000005</v>
      </c>
    </row>
    <row r="1742" spans="1:9" x14ac:dyDescent="0.25">
      <c r="A1742">
        <v>1741</v>
      </c>
      <c r="B1742">
        <v>176.48984999999999</v>
      </c>
      <c r="C1742">
        <v>6.618042</v>
      </c>
      <c r="D1742">
        <v>182.09443899999999</v>
      </c>
      <c r="E1742">
        <v>8.3701539999999994</v>
      </c>
    </row>
    <row r="1743" spans="1:9" x14ac:dyDescent="0.25">
      <c r="A1743">
        <v>1742</v>
      </c>
      <c r="B1743">
        <v>176.48407800000001</v>
      </c>
      <c r="C1743">
        <v>6.6137629999999996</v>
      </c>
      <c r="D1743">
        <v>182.10505599999999</v>
      </c>
      <c r="E1743">
        <v>8.3600519999999996</v>
      </c>
    </row>
    <row r="1744" spans="1:9" x14ac:dyDescent="0.25">
      <c r="A1744">
        <v>1743</v>
      </c>
      <c r="B1744">
        <v>176.516705</v>
      </c>
      <c r="C1744">
        <v>6.6242789999999996</v>
      </c>
      <c r="D1744">
        <v>182.12706600000001</v>
      </c>
      <c r="E1744">
        <v>8.3922170000000005</v>
      </c>
    </row>
    <row r="1745" spans="1:9" x14ac:dyDescent="0.25">
      <c r="A1745">
        <v>1744</v>
      </c>
      <c r="B1745">
        <v>176.49948899999998</v>
      </c>
      <c r="C1745">
        <v>6.6494850000000003</v>
      </c>
    </row>
    <row r="1746" spans="1:9" x14ac:dyDescent="0.25">
      <c r="A1746">
        <v>1745</v>
      </c>
      <c r="B1746">
        <v>176.49778800000001</v>
      </c>
      <c r="C1746">
        <v>6.6810830000000001</v>
      </c>
    </row>
    <row r="1747" spans="1:9" x14ac:dyDescent="0.25">
      <c r="A1747">
        <v>1746</v>
      </c>
      <c r="B1747">
        <v>176.558663</v>
      </c>
      <c r="C1747">
        <v>6.6667009999999998</v>
      </c>
      <c r="F1747">
        <v>178.209025</v>
      </c>
      <c r="G1747">
        <v>5.3196909999999997</v>
      </c>
      <c r="H1747">
        <v>178.84938499999998</v>
      </c>
      <c r="I1747">
        <v>9.8956700000000009</v>
      </c>
    </row>
    <row r="1748" spans="1:9" x14ac:dyDescent="0.25">
      <c r="A1748">
        <v>1747</v>
      </c>
      <c r="B1748">
        <v>176.48984999999999</v>
      </c>
      <c r="C1748">
        <v>6.618042</v>
      </c>
      <c r="F1748">
        <v>178.21113800000001</v>
      </c>
      <c r="G1748">
        <v>5.292681</v>
      </c>
      <c r="H1748">
        <v>178.79407600000002</v>
      </c>
      <c r="I1748">
        <v>9.864846</v>
      </c>
    </row>
    <row r="1749" spans="1:9" x14ac:dyDescent="0.25">
      <c r="A1749">
        <v>1748</v>
      </c>
      <c r="F1749">
        <v>178.19918100000001</v>
      </c>
      <c r="G1749">
        <v>5.3240210000000001</v>
      </c>
      <c r="H1749">
        <v>178.80026100000001</v>
      </c>
      <c r="I1749">
        <v>9.8760820000000002</v>
      </c>
    </row>
    <row r="1750" spans="1:9" x14ac:dyDescent="0.25">
      <c r="A1750">
        <v>1749</v>
      </c>
      <c r="F1750">
        <v>178.198353</v>
      </c>
      <c r="G1750">
        <v>5.292732</v>
      </c>
      <c r="H1750">
        <v>178.833663</v>
      </c>
      <c r="I1750">
        <v>9.9809800000000006</v>
      </c>
    </row>
    <row r="1751" spans="1:9" x14ac:dyDescent="0.25">
      <c r="A1751">
        <v>1750</v>
      </c>
      <c r="F1751">
        <v>178.22021000000001</v>
      </c>
      <c r="G1751">
        <v>5.2988660000000003</v>
      </c>
      <c r="H1751">
        <v>178.81000399999999</v>
      </c>
      <c r="I1751">
        <v>9.9707220000000003</v>
      </c>
    </row>
    <row r="1752" spans="1:9" x14ac:dyDescent="0.25">
      <c r="A1752">
        <v>1751</v>
      </c>
      <c r="F1752">
        <v>178.28170499999999</v>
      </c>
      <c r="G1752">
        <v>5.2507729999999997</v>
      </c>
      <c r="H1752">
        <v>178.87521000000001</v>
      </c>
      <c r="I1752">
        <v>10.006959</v>
      </c>
    </row>
    <row r="1753" spans="1:9" x14ac:dyDescent="0.25">
      <c r="A1753">
        <v>1752</v>
      </c>
      <c r="F1753">
        <v>178.33871500000001</v>
      </c>
      <c r="G1753">
        <v>5.2344330000000001</v>
      </c>
      <c r="H1753">
        <v>178.89876599999999</v>
      </c>
      <c r="I1753">
        <v>9.9919589999999996</v>
      </c>
    </row>
    <row r="1754" spans="1:9" x14ac:dyDescent="0.25">
      <c r="A1754">
        <v>1753</v>
      </c>
      <c r="F1754">
        <v>178.262067</v>
      </c>
      <c r="G1754">
        <v>5.2470100000000004</v>
      </c>
      <c r="H1754">
        <v>178.81056999999998</v>
      </c>
      <c r="I1754">
        <v>9.9246390000000009</v>
      </c>
    </row>
    <row r="1755" spans="1:9" x14ac:dyDescent="0.25">
      <c r="A1755">
        <v>1754</v>
      </c>
      <c r="F1755">
        <v>178.209025</v>
      </c>
      <c r="G1755">
        <v>5.3196909999999997</v>
      </c>
      <c r="H1755">
        <v>178.84938499999998</v>
      </c>
      <c r="I1755">
        <v>9.8956700000000009</v>
      </c>
    </row>
    <row r="1756" spans="1:9" x14ac:dyDescent="0.25">
      <c r="A1756">
        <v>1755</v>
      </c>
    </row>
    <row r="1757" spans="1:9" x14ac:dyDescent="0.25">
      <c r="A1757">
        <v>1756</v>
      </c>
    </row>
    <row r="1758" spans="1:9" x14ac:dyDescent="0.25">
      <c r="A1758">
        <v>1757</v>
      </c>
      <c r="D1758">
        <v>158.15681000000001</v>
      </c>
      <c r="E1758">
        <v>8.2001539999999995</v>
      </c>
    </row>
    <row r="1759" spans="1:9" x14ac:dyDescent="0.25">
      <c r="A1759">
        <v>1758</v>
      </c>
      <c r="D1759">
        <v>158.15681000000001</v>
      </c>
      <c r="E1759">
        <v>8.2001539999999995</v>
      </c>
    </row>
    <row r="1760" spans="1:9" x14ac:dyDescent="0.25">
      <c r="A1760">
        <v>1759</v>
      </c>
      <c r="D1760">
        <v>158.15681000000001</v>
      </c>
      <c r="E1760">
        <v>8.2001539999999995</v>
      </c>
    </row>
    <row r="1761" spans="1:9" x14ac:dyDescent="0.25">
      <c r="A1761">
        <v>1760</v>
      </c>
      <c r="D1761">
        <v>158.13206600000001</v>
      </c>
      <c r="E1761">
        <v>8.2510820000000002</v>
      </c>
    </row>
    <row r="1762" spans="1:9" x14ac:dyDescent="0.25">
      <c r="A1762">
        <v>1761</v>
      </c>
      <c r="D1762">
        <v>158.14361300000002</v>
      </c>
      <c r="E1762">
        <v>8.2263400000000004</v>
      </c>
    </row>
    <row r="1763" spans="1:9" x14ac:dyDescent="0.25">
      <c r="A1763">
        <v>1762</v>
      </c>
      <c r="B1763">
        <v>153.540211</v>
      </c>
      <c r="C1763">
        <v>6.8174229999999998</v>
      </c>
      <c r="D1763">
        <v>158.12268499999999</v>
      </c>
      <c r="E1763">
        <v>8.1675780000000007</v>
      </c>
    </row>
    <row r="1764" spans="1:9" x14ac:dyDescent="0.25">
      <c r="A1764">
        <v>1763</v>
      </c>
      <c r="B1764">
        <v>153.540211</v>
      </c>
      <c r="C1764">
        <v>6.8174229999999998</v>
      </c>
      <c r="D1764">
        <v>158.10098400000001</v>
      </c>
      <c r="E1764">
        <v>8.1412890000000004</v>
      </c>
    </row>
    <row r="1765" spans="1:9" x14ac:dyDescent="0.25">
      <c r="A1765">
        <v>1764</v>
      </c>
      <c r="B1765">
        <v>153.540211</v>
      </c>
      <c r="C1765">
        <v>6.8174229999999998</v>
      </c>
      <c r="D1765">
        <v>158.07809700000001</v>
      </c>
      <c r="E1765">
        <v>8.1805149999999998</v>
      </c>
    </row>
    <row r="1766" spans="1:9" x14ac:dyDescent="0.25">
      <c r="A1766">
        <v>1765</v>
      </c>
      <c r="B1766">
        <v>153.540211</v>
      </c>
      <c r="C1766">
        <v>6.8174229999999998</v>
      </c>
      <c r="D1766">
        <v>158.15681000000001</v>
      </c>
      <c r="E1766">
        <v>8.2001539999999995</v>
      </c>
    </row>
    <row r="1767" spans="1:9" x14ac:dyDescent="0.25">
      <c r="A1767">
        <v>1766</v>
      </c>
      <c r="B1767">
        <v>153.540211</v>
      </c>
      <c r="C1767">
        <v>6.8174229999999998</v>
      </c>
    </row>
    <row r="1768" spans="1:9" x14ac:dyDescent="0.25">
      <c r="A1768">
        <v>1767</v>
      </c>
      <c r="B1768">
        <v>153.540211</v>
      </c>
      <c r="C1768">
        <v>6.8174229999999998</v>
      </c>
    </row>
    <row r="1769" spans="1:9" x14ac:dyDescent="0.25">
      <c r="A1769">
        <v>1768</v>
      </c>
      <c r="B1769">
        <v>153.540211</v>
      </c>
      <c r="C1769">
        <v>6.8174229999999998</v>
      </c>
    </row>
    <row r="1770" spans="1:9" x14ac:dyDescent="0.25">
      <c r="A1770">
        <v>1769</v>
      </c>
      <c r="B1770">
        <v>153.540211</v>
      </c>
      <c r="C1770">
        <v>6.8174229999999998</v>
      </c>
      <c r="F1770">
        <v>154.406139</v>
      </c>
      <c r="G1770">
        <v>6.2379379999999998</v>
      </c>
      <c r="H1770">
        <v>154.77304599999999</v>
      </c>
      <c r="I1770">
        <v>10.109742000000001</v>
      </c>
    </row>
    <row r="1771" spans="1:9" x14ac:dyDescent="0.25">
      <c r="A1771">
        <v>1770</v>
      </c>
      <c r="F1771">
        <v>154.406139</v>
      </c>
      <c r="G1771">
        <v>6.2379379999999998</v>
      </c>
      <c r="H1771">
        <v>154.77304599999999</v>
      </c>
      <c r="I1771">
        <v>10.109742000000001</v>
      </c>
    </row>
    <row r="1772" spans="1:9" x14ac:dyDescent="0.25">
      <c r="A1772">
        <v>1771</v>
      </c>
      <c r="F1772">
        <v>154.30340699999999</v>
      </c>
      <c r="G1772">
        <v>6.1903100000000002</v>
      </c>
      <c r="H1772">
        <v>154.77304599999999</v>
      </c>
      <c r="I1772">
        <v>10.109742000000001</v>
      </c>
    </row>
    <row r="1773" spans="1:9" x14ac:dyDescent="0.25">
      <c r="A1773">
        <v>1772</v>
      </c>
      <c r="F1773">
        <v>154.32557199999999</v>
      </c>
      <c r="G1773">
        <v>6.1939690000000001</v>
      </c>
      <c r="H1773">
        <v>154.77304599999999</v>
      </c>
      <c r="I1773">
        <v>10.109742000000001</v>
      </c>
    </row>
    <row r="1774" spans="1:9" x14ac:dyDescent="0.25">
      <c r="A1774">
        <v>1773</v>
      </c>
      <c r="F1774">
        <v>154.31758200000002</v>
      </c>
      <c r="G1774">
        <v>6.1451029999999998</v>
      </c>
      <c r="H1774">
        <v>154.77304599999999</v>
      </c>
      <c r="I1774">
        <v>10.109742000000001</v>
      </c>
    </row>
    <row r="1775" spans="1:9" x14ac:dyDescent="0.25">
      <c r="A1775">
        <v>1774</v>
      </c>
      <c r="F1775">
        <v>154.299026</v>
      </c>
      <c r="G1775">
        <v>6.1744329999999996</v>
      </c>
      <c r="H1775">
        <v>154.77304599999999</v>
      </c>
      <c r="I1775">
        <v>10.109742000000001</v>
      </c>
    </row>
    <row r="1776" spans="1:9" x14ac:dyDescent="0.25">
      <c r="A1776">
        <v>1775</v>
      </c>
      <c r="F1776">
        <v>154.406139</v>
      </c>
      <c r="G1776">
        <v>6.2379379999999998</v>
      </c>
      <c r="H1776">
        <v>154.77304599999999</v>
      </c>
      <c r="I1776">
        <v>10.109742000000001</v>
      </c>
    </row>
    <row r="1777" spans="1:9" x14ac:dyDescent="0.25">
      <c r="A1777">
        <v>1776</v>
      </c>
      <c r="F1777">
        <v>154.406139</v>
      </c>
      <c r="G1777">
        <v>6.2379379999999998</v>
      </c>
      <c r="H1777">
        <v>154.77304599999999</v>
      </c>
      <c r="I1777">
        <v>10.109742000000001</v>
      </c>
    </row>
    <row r="1778" spans="1:9" x14ac:dyDescent="0.25">
      <c r="A1778">
        <v>1777</v>
      </c>
    </row>
    <row r="1779" spans="1:9" x14ac:dyDescent="0.25">
      <c r="A1779">
        <v>1778</v>
      </c>
    </row>
    <row r="1780" spans="1:9" x14ac:dyDescent="0.25">
      <c r="A1780">
        <v>1779</v>
      </c>
    </row>
    <row r="1781" spans="1:9" x14ac:dyDescent="0.25">
      <c r="A1781">
        <v>1780</v>
      </c>
      <c r="D1781">
        <v>124.44926700000001</v>
      </c>
      <c r="E1781">
        <v>6.514049</v>
      </c>
    </row>
    <row r="1782" spans="1:9" x14ac:dyDescent="0.25">
      <c r="A1782">
        <v>1781</v>
      </c>
      <c r="D1782">
        <v>124.476359</v>
      </c>
      <c r="E1782">
        <v>6.4657340000000003</v>
      </c>
    </row>
    <row r="1783" spans="1:9" x14ac:dyDescent="0.25">
      <c r="A1783">
        <v>1782</v>
      </c>
      <c r="D1783">
        <v>124.46885900000001</v>
      </c>
      <c r="E1783">
        <v>6.4923149999999996</v>
      </c>
    </row>
    <row r="1784" spans="1:9" x14ac:dyDescent="0.25">
      <c r="A1784">
        <v>1783</v>
      </c>
      <c r="D1784">
        <v>124.449984</v>
      </c>
      <c r="E1784">
        <v>6.4933350000000001</v>
      </c>
    </row>
    <row r="1785" spans="1:9" x14ac:dyDescent="0.25">
      <c r="A1785">
        <v>1784</v>
      </c>
      <c r="D1785">
        <v>124.50931400000002</v>
      </c>
      <c r="E1785">
        <v>6.5085379999999997</v>
      </c>
    </row>
    <row r="1786" spans="1:9" x14ac:dyDescent="0.25">
      <c r="A1786">
        <v>1785</v>
      </c>
      <c r="B1786">
        <v>118.86134600000001</v>
      </c>
      <c r="C1786">
        <v>4.8189330000000004</v>
      </c>
      <c r="D1786">
        <v>124.48156600000002</v>
      </c>
      <c r="E1786">
        <v>6.530119</v>
      </c>
    </row>
    <row r="1787" spans="1:9" x14ac:dyDescent="0.25">
      <c r="A1787">
        <v>1786</v>
      </c>
      <c r="B1787">
        <v>118.86578200000001</v>
      </c>
      <c r="C1787">
        <v>4.8395950000000001</v>
      </c>
      <c r="D1787">
        <v>124.51620300000002</v>
      </c>
      <c r="E1787">
        <v>6.5510359999999999</v>
      </c>
    </row>
    <row r="1788" spans="1:9" x14ac:dyDescent="0.25">
      <c r="A1788">
        <v>1787</v>
      </c>
      <c r="B1788">
        <v>118.78680600000001</v>
      </c>
      <c r="C1788">
        <v>4.8510739999999997</v>
      </c>
      <c r="D1788">
        <v>124.44926700000001</v>
      </c>
      <c r="E1788">
        <v>6.514049</v>
      </c>
    </row>
    <row r="1789" spans="1:9" x14ac:dyDescent="0.25">
      <c r="A1789">
        <v>1788</v>
      </c>
      <c r="B1789">
        <v>118.77308500000001</v>
      </c>
      <c r="C1789">
        <v>4.8627060000000002</v>
      </c>
      <c r="D1789">
        <v>124.44926700000001</v>
      </c>
      <c r="E1789">
        <v>6.514049</v>
      </c>
    </row>
    <row r="1790" spans="1:9" x14ac:dyDescent="0.25">
      <c r="A1790">
        <v>1789</v>
      </c>
      <c r="B1790">
        <v>118.83808000000002</v>
      </c>
      <c r="C1790">
        <v>4.8951019999999996</v>
      </c>
    </row>
    <row r="1791" spans="1:9" x14ac:dyDescent="0.25">
      <c r="A1791">
        <v>1790</v>
      </c>
      <c r="B1791">
        <v>118.81935700000001</v>
      </c>
      <c r="C1791">
        <v>4.9348450000000001</v>
      </c>
    </row>
    <row r="1792" spans="1:9" x14ac:dyDescent="0.25">
      <c r="A1792">
        <v>1791</v>
      </c>
      <c r="B1792">
        <v>118.76828600000002</v>
      </c>
      <c r="C1792">
        <v>4.9296410000000002</v>
      </c>
    </row>
    <row r="1793" spans="1:9" x14ac:dyDescent="0.25">
      <c r="A1793">
        <v>1792</v>
      </c>
      <c r="B1793">
        <v>118.86134600000001</v>
      </c>
      <c r="C1793">
        <v>4.8189330000000004</v>
      </c>
      <c r="F1793">
        <v>119.14816500000001</v>
      </c>
      <c r="G1793">
        <v>3.4929809999999999</v>
      </c>
      <c r="H1793">
        <v>119.19448700000001</v>
      </c>
      <c r="I1793">
        <v>7.794594</v>
      </c>
    </row>
    <row r="1794" spans="1:9" x14ac:dyDescent="0.25">
      <c r="A1794">
        <v>1793</v>
      </c>
      <c r="F1794">
        <v>119.17918200000001</v>
      </c>
      <c r="G1794">
        <v>3.4594119999999999</v>
      </c>
      <c r="H1794">
        <v>119.19903000000001</v>
      </c>
      <c r="I1794">
        <v>7.7820429999999998</v>
      </c>
    </row>
    <row r="1795" spans="1:9" x14ac:dyDescent="0.25">
      <c r="A1795">
        <v>1794</v>
      </c>
      <c r="F1795">
        <v>119.13745300000001</v>
      </c>
      <c r="G1795">
        <v>3.4322189999999999</v>
      </c>
      <c r="H1795">
        <v>119.20902900000002</v>
      </c>
      <c r="I1795">
        <v>7.7948490000000001</v>
      </c>
    </row>
    <row r="1796" spans="1:9" x14ac:dyDescent="0.25">
      <c r="A1796">
        <v>1795</v>
      </c>
      <c r="F1796">
        <v>119.16530800000001</v>
      </c>
      <c r="G1796">
        <v>3.4561980000000001</v>
      </c>
      <c r="H1796">
        <v>119.19433400000001</v>
      </c>
      <c r="I1796">
        <v>7.794594</v>
      </c>
    </row>
    <row r="1797" spans="1:9" x14ac:dyDescent="0.25">
      <c r="A1797">
        <v>1796</v>
      </c>
      <c r="F1797">
        <v>119.12204600000001</v>
      </c>
      <c r="G1797">
        <v>3.4088020000000001</v>
      </c>
      <c r="H1797">
        <v>119.234488</v>
      </c>
      <c r="I1797">
        <v>7.7814319999999997</v>
      </c>
    </row>
    <row r="1798" spans="1:9" x14ac:dyDescent="0.25">
      <c r="A1798">
        <v>1797</v>
      </c>
      <c r="F1798">
        <v>119.08577200000001</v>
      </c>
      <c r="G1798">
        <v>3.38462</v>
      </c>
      <c r="H1798">
        <v>119.22555800000001</v>
      </c>
      <c r="I1798">
        <v>7.7809210000000002</v>
      </c>
    </row>
    <row r="1799" spans="1:9" x14ac:dyDescent="0.25">
      <c r="A1799">
        <v>1798</v>
      </c>
      <c r="F1799">
        <v>119.063883</v>
      </c>
      <c r="G1799">
        <v>3.3403870000000002</v>
      </c>
      <c r="H1799">
        <v>119.22280700000002</v>
      </c>
      <c r="I1799">
        <v>7.799747</v>
      </c>
    </row>
    <row r="1800" spans="1:9" x14ac:dyDescent="0.25">
      <c r="A1800">
        <v>1799</v>
      </c>
      <c r="F1800">
        <v>119.14816500000001</v>
      </c>
      <c r="G1800">
        <v>3.4929809999999999</v>
      </c>
      <c r="H1800">
        <v>119.21857300000001</v>
      </c>
      <c r="I1800">
        <v>7.8602020000000001</v>
      </c>
    </row>
    <row r="1801" spans="1:9" x14ac:dyDescent="0.25">
      <c r="A1801">
        <v>1800</v>
      </c>
      <c r="F1801">
        <v>119.14816500000001</v>
      </c>
      <c r="G1801">
        <v>3.4929809999999999</v>
      </c>
      <c r="H1801">
        <v>119.19448700000001</v>
      </c>
      <c r="I1801">
        <v>7.794594</v>
      </c>
    </row>
    <row r="1802" spans="1:9" x14ac:dyDescent="0.25">
      <c r="A1802">
        <v>1801</v>
      </c>
    </row>
    <row r="1803" spans="1:9" x14ac:dyDescent="0.25">
      <c r="A1803">
        <v>1802</v>
      </c>
      <c r="D1803">
        <v>97.582913000000005</v>
      </c>
      <c r="E1803">
        <v>5.8449</v>
      </c>
    </row>
    <row r="1804" spans="1:9" x14ac:dyDescent="0.25">
      <c r="A1804">
        <v>1803</v>
      </c>
      <c r="D1804">
        <v>97.559445000000011</v>
      </c>
      <c r="E1804">
        <v>5.8379099999999999</v>
      </c>
    </row>
    <row r="1805" spans="1:9" x14ac:dyDescent="0.25">
      <c r="A1805">
        <v>1804</v>
      </c>
      <c r="D1805">
        <v>97.60337100000001</v>
      </c>
      <c r="E1805">
        <v>5.8879590000000004</v>
      </c>
    </row>
    <row r="1806" spans="1:9" x14ac:dyDescent="0.25">
      <c r="A1806">
        <v>1805</v>
      </c>
      <c r="D1806">
        <v>97.608422000000004</v>
      </c>
      <c r="E1806">
        <v>5.8835199999999999</v>
      </c>
    </row>
    <row r="1807" spans="1:9" x14ac:dyDescent="0.25">
      <c r="A1807">
        <v>1806</v>
      </c>
      <c r="D1807">
        <v>97.578831000000008</v>
      </c>
      <c r="E1807">
        <v>5.8565319999999996</v>
      </c>
    </row>
    <row r="1808" spans="1:9" x14ac:dyDescent="0.25">
      <c r="A1808">
        <v>1807</v>
      </c>
      <c r="D1808">
        <v>97.54444500000001</v>
      </c>
      <c r="E1808">
        <v>5.8160740000000004</v>
      </c>
    </row>
    <row r="1809" spans="1:9" x14ac:dyDescent="0.25">
      <c r="A1809">
        <v>1808</v>
      </c>
      <c r="D1809">
        <v>97.555208000000007</v>
      </c>
      <c r="E1809">
        <v>5.8234209999999997</v>
      </c>
    </row>
    <row r="1810" spans="1:9" x14ac:dyDescent="0.25">
      <c r="A1810">
        <v>1809</v>
      </c>
      <c r="B1810">
        <v>91.084474999999998</v>
      </c>
      <c r="C1810">
        <v>4.5636910000000004</v>
      </c>
      <c r="D1810">
        <v>97.542916000000005</v>
      </c>
      <c r="E1810">
        <v>5.8540320000000001</v>
      </c>
    </row>
    <row r="1811" spans="1:9" x14ac:dyDescent="0.25">
      <c r="A1811">
        <v>1810</v>
      </c>
      <c r="B1811">
        <v>91.067334000000017</v>
      </c>
      <c r="C1811">
        <v>4.5380289999999999</v>
      </c>
      <c r="D1811">
        <v>97.49500900000001</v>
      </c>
      <c r="E1811">
        <v>5.8851009999999997</v>
      </c>
    </row>
    <row r="1812" spans="1:9" x14ac:dyDescent="0.25">
      <c r="A1812">
        <v>1811</v>
      </c>
      <c r="B1812">
        <v>91.117942999999997</v>
      </c>
      <c r="C1812">
        <v>4.5298660000000002</v>
      </c>
      <c r="D1812">
        <v>97.582913000000005</v>
      </c>
      <c r="E1812">
        <v>5.8449</v>
      </c>
    </row>
    <row r="1813" spans="1:9" x14ac:dyDescent="0.25">
      <c r="A1813">
        <v>1812</v>
      </c>
      <c r="B1813">
        <v>91.107077000000004</v>
      </c>
      <c r="C1813">
        <v>4.5838939999999999</v>
      </c>
    </row>
    <row r="1814" spans="1:9" x14ac:dyDescent="0.25">
      <c r="A1814">
        <v>1813</v>
      </c>
      <c r="B1814">
        <v>91.099066000000008</v>
      </c>
      <c r="C1814">
        <v>4.5868019999999996</v>
      </c>
    </row>
    <row r="1815" spans="1:9" x14ac:dyDescent="0.25">
      <c r="A1815">
        <v>1814</v>
      </c>
      <c r="B1815">
        <v>91.13554400000001</v>
      </c>
      <c r="C1815">
        <v>4.6027709999999997</v>
      </c>
    </row>
    <row r="1816" spans="1:9" x14ac:dyDescent="0.25">
      <c r="A1816">
        <v>1815</v>
      </c>
      <c r="B1816">
        <v>91.003561000000005</v>
      </c>
      <c r="C1816">
        <v>4.6726140000000003</v>
      </c>
      <c r="F1816">
        <v>92.759692999999999</v>
      </c>
      <c r="G1816">
        <v>3.9710179999999999</v>
      </c>
      <c r="H1816">
        <v>93.099116000000009</v>
      </c>
      <c r="I1816">
        <v>8.0445810000000009</v>
      </c>
    </row>
    <row r="1817" spans="1:9" x14ac:dyDescent="0.25">
      <c r="A1817">
        <v>1816</v>
      </c>
      <c r="B1817">
        <v>91.084474999999998</v>
      </c>
      <c r="C1817">
        <v>4.5636910000000004</v>
      </c>
      <c r="F1817">
        <v>92.785561000000001</v>
      </c>
      <c r="G1817">
        <v>3.9759660000000001</v>
      </c>
      <c r="H1817">
        <v>93.088043999999996</v>
      </c>
      <c r="I1817">
        <v>8.0091750000000008</v>
      </c>
    </row>
    <row r="1818" spans="1:9" x14ac:dyDescent="0.25">
      <c r="A1818">
        <v>1817</v>
      </c>
      <c r="F1818">
        <v>92.781681000000006</v>
      </c>
      <c r="G1818">
        <v>3.964283</v>
      </c>
      <c r="H1818">
        <v>93.107941000000011</v>
      </c>
      <c r="I1818">
        <v>8.0531520000000008</v>
      </c>
    </row>
    <row r="1819" spans="1:9" x14ac:dyDescent="0.25">
      <c r="A1819">
        <v>1818</v>
      </c>
      <c r="F1819">
        <v>92.764336000000014</v>
      </c>
      <c r="G1819">
        <v>3.9713750000000001</v>
      </c>
      <c r="H1819">
        <v>93.089320000000015</v>
      </c>
      <c r="I1819">
        <v>8.0525400000000005</v>
      </c>
    </row>
    <row r="1820" spans="1:9" x14ac:dyDescent="0.25">
      <c r="A1820">
        <v>1819</v>
      </c>
      <c r="F1820">
        <v>92.758572000000015</v>
      </c>
      <c r="G1820">
        <v>3.9547940000000001</v>
      </c>
      <c r="H1820">
        <v>93.101769000000004</v>
      </c>
      <c r="I1820">
        <v>8.0524889999999996</v>
      </c>
    </row>
    <row r="1821" spans="1:9" x14ac:dyDescent="0.25">
      <c r="A1821">
        <v>1820</v>
      </c>
      <c r="F1821">
        <v>92.775255000000016</v>
      </c>
      <c r="G1821">
        <v>3.944693</v>
      </c>
      <c r="H1821">
        <v>93.116309000000001</v>
      </c>
      <c r="I1821">
        <v>8.0486620000000002</v>
      </c>
    </row>
    <row r="1822" spans="1:9" x14ac:dyDescent="0.25">
      <c r="A1822">
        <v>1821</v>
      </c>
      <c r="F1822">
        <v>92.714186000000012</v>
      </c>
      <c r="G1822">
        <v>3.9511720000000001</v>
      </c>
      <c r="H1822">
        <v>93.114624000000006</v>
      </c>
      <c r="I1822">
        <v>8.0491720000000004</v>
      </c>
    </row>
    <row r="1823" spans="1:9" x14ac:dyDescent="0.25">
      <c r="A1823">
        <v>1822</v>
      </c>
      <c r="F1823">
        <v>92.718573000000006</v>
      </c>
      <c r="G1823">
        <v>3.9283670000000002</v>
      </c>
      <c r="H1823">
        <v>93.099116000000009</v>
      </c>
      <c r="I1823">
        <v>8.0445810000000009</v>
      </c>
    </row>
    <row r="1824" spans="1:9" x14ac:dyDescent="0.25">
      <c r="A1824">
        <v>1823</v>
      </c>
      <c r="F1824">
        <v>92.733931000000013</v>
      </c>
      <c r="G1824">
        <v>3.9223469999999998</v>
      </c>
      <c r="H1824">
        <v>93.099116000000009</v>
      </c>
      <c r="I1824">
        <v>8.0445810000000009</v>
      </c>
    </row>
    <row r="1825" spans="1:9" x14ac:dyDescent="0.25">
      <c r="A1825">
        <v>1824</v>
      </c>
      <c r="F1825">
        <v>92.759692999999999</v>
      </c>
      <c r="G1825">
        <v>3.9710179999999999</v>
      </c>
      <c r="H1825">
        <v>93.102787000000006</v>
      </c>
      <c r="I1825">
        <v>8.0316729999999996</v>
      </c>
    </row>
    <row r="1826" spans="1:9" x14ac:dyDescent="0.25">
      <c r="A1826">
        <v>1825</v>
      </c>
    </row>
    <row r="1827" spans="1:9" x14ac:dyDescent="0.25">
      <c r="A1827">
        <v>1826</v>
      </c>
      <c r="D1827">
        <v>75.306573</v>
      </c>
      <c r="E1827">
        <v>6.3743109999999996</v>
      </c>
    </row>
    <row r="1828" spans="1:9" x14ac:dyDescent="0.25">
      <c r="A1828">
        <v>1827</v>
      </c>
      <c r="D1828">
        <v>75.228924000000006</v>
      </c>
      <c r="E1828">
        <v>6.4665509999999999</v>
      </c>
    </row>
    <row r="1829" spans="1:9" x14ac:dyDescent="0.25">
      <c r="A1829">
        <v>1828</v>
      </c>
      <c r="D1829">
        <v>75.223210000000009</v>
      </c>
      <c r="E1829">
        <v>6.4233900000000004</v>
      </c>
    </row>
    <row r="1830" spans="1:9" x14ac:dyDescent="0.25">
      <c r="A1830">
        <v>1829</v>
      </c>
      <c r="D1830">
        <v>75.239229000000009</v>
      </c>
      <c r="E1830">
        <v>6.4094110000000004</v>
      </c>
    </row>
    <row r="1831" spans="1:9" x14ac:dyDescent="0.25">
      <c r="A1831">
        <v>1830</v>
      </c>
      <c r="D1831">
        <v>75.247698000000014</v>
      </c>
      <c r="E1831">
        <v>6.3965540000000001</v>
      </c>
    </row>
    <row r="1832" spans="1:9" x14ac:dyDescent="0.25">
      <c r="A1832">
        <v>1831</v>
      </c>
      <c r="D1832">
        <v>75.231373000000005</v>
      </c>
      <c r="E1832">
        <v>6.390943</v>
      </c>
    </row>
    <row r="1833" spans="1:9" x14ac:dyDescent="0.25">
      <c r="A1833">
        <v>1832</v>
      </c>
      <c r="D1833">
        <v>75.210608000000008</v>
      </c>
      <c r="E1833">
        <v>6.4187979999999998</v>
      </c>
    </row>
    <row r="1834" spans="1:9" x14ac:dyDescent="0.25">
      <c r="A1834">
        <v>1833</v>
      </c>
      <c r="D1834">
        <v>75.20872</v>
      </c>
      <c r="E1834">
        <v>6.4082379999999999</v>
      </c>
    </row>
    <row r="1835" spans="1:9" x14ac:dyDescent="0.25">
      <c r="A1835">
        <v>1834</v>
      </c>
      <c r="B1835">
        <v>68.321930000000009</v>
      </c>
      <c r="C1835">
        <v>5.346794</v>
      </c>
      <c r="D1835">
        <v>75.188569000000001</v>
      </c>
      <c r="E1835">
        <v>6.4019120000000003</v>
      </c>
    </row>
    <row r="1836" spans="1:9" x14ac:dyDescent="0.25">
      <c r="A1836">
        <v>1835</v>
      </c>
      <c r="B1836">
        <v>68.326721000000006</v>
      </c>
      <c r="C1836">
        <v>5.3226279999999999</v>
      </c>
      <c r="D1836">
        <v>75.306573</v>
      </c>
      <c r="E1836">
        <v>6.3743109999999996</v>
      </c>
    </row>
    <row r="1837" spans="1:9" x14ac:dyDescent="0.25">
      <c r="A1837">
        <v>1836</v>
      </c>
      <c r="B1837">
        <v>68.345676000000012</v>
      </c>
      <c r="C1837">
        <v>5.3247109999999997</v>
      </c>
      <c r="D1837">
        <v>75.306573</v>
      </c>
      <c r="E1837">
        <v>6.3743109999999996</v>
      </c>
    </row>
    <row r="1838" spans="1:9" x14ac:dyDescent="0.25">
      <c r="A1838">
        <v>1837</v>
      </c>
      <c r="B1838">
        <v>68.362446000000006</v>
      </c>
      <c r="C1838">
        <v>5.3155450000000002</v>
      </c>
    </row>
    <row r="1839" spans="1:9" x14ac:dyDescent="0.25">
      <c r="A1839">
        <v>1838</v>
      </c>
      <c r="B1839">
        <v>68.378746000000007</v>
      </c>
      <c r="C1839">
        <v>5.341221</v>
      </c>
    </row>
    <row r="1840" spans="1:9" x14ac:dyDescent="0.25">
      <c r="A1840">
        <v>1839</v>
      </c>
      <c r="B1840">
        <v>68.398487000000017</v>
      </c>
      <c r="C1840">
        <v>5.3571569999999999</v>
      </c>
      <c r="H1840">
        <v>72.491260000000011</v>
      </c>
      <c r="I1840">
        <v>8.4331829999999997</v>
      </c>
    </row>
    <row r="1841" spans="1:9" x14ac:dyDescent="0.25">
      <c r="A1841">
        <v>1840</v>
      </c>
      <c r="B1841">
        <v>68.460987000000017</v>
      </c>
      <c r="C1841">
        <v>5.4127270000000003</v>
      </c>
      <c r="H1841">
        <v>72.407387</v>
      </c>
      <c r="I1841">
        <v>8.3781850000000002</v>
      </c>
    </row>
    <row r="1842" spans="1:9" x14ac:dyDescent="0.25">
      <c r="A1842">
        <v>1841</v>
      </c>
      <c r="B1842">
        <v>68.321930000000009</v>
      </c>
      <c r="C1842">
        <v>5.346794</v>
      </c>
      <c r="H1842">
        <v>72.401061000000013</v>
      </c>
      <c r="I1842">
        <v>8.4031850000000006</v>
      </c>
    </row>
    <row r="1843" spans="1:9" x14ac:dyDescent="0.25">
      <c r="A1843">
        <v>1842</v>
      </c>
      <c r="B1843">
        <v>68.302349000000007</v>
      </c>
      <c r="C1843">
        <v>5.346794</v>
      </c>
      <c r="F1843">
        <v>70.532791000000003</v>
      </c>
      <c r="G1843">
        <v>5.042084</v>
      </c>
      <c r="H1843">
        <v>72.423560000000009</v>
      </c>
      <c r="I1843">
        <v>8.4447130000000001</v>
      </c>
    </row>
    <row r="1844" spans="1:9" x14ac:dyDescent="0.25">
      <c r="A1844">
        <v>1843</v>
      </c>
      <c r="F1844">
        <v>70.532791000000003</v>
      </c>
      <c r="G1844">
        <v>5.042084</v>
      </c>
      <c r="H1844">
        <v>72.44340600000001</v>
      </c>
      <c r="I1844">
        <v>8.4721100000000007</v>
      </c>
    </row>
    <row r="1845" spans="1:9" x14ac:dyDescent="0.25">
      <c r="A1845">
        <v>1844</v>
      </c>
      <c r="F1845">
        <v>70.532791000000003</v>
      </c>
      <c r="G1845">
        <v>5.042084</v>
      </c>
      <c r="H1845">
        <v>72.427029000000005</v>
      </c>
      <c r="I1845">
        <v>8.4472129999999996</v>
      </c>
    </row>
    <row r="1846" spans="1:9" x14ac:dyDescent="0.25">
      <c r="A1846">
        <v>1845</v>
      </c>
      <c r="F1846">
        <v>70.532791000000003</v>
      </c>
      <c r="G1846">
        <v>5.042084</v>
      </c>
      <c r="H1846">
        <v>72.402183000000008</v>
      </c>
      <c r="I1846">
        <v>8.4545089999999998</v>
      </c>
    </row>
    <row r="1847" spans="1:9" x14ac:dyDescent="0.25">
      <c r="A1847">
        <v>1846</v>
      </c>
      <c r="F1847">
        <v>70.532791000000003</v>
      </c>
      <c r="G1847">
        <v>5.042084</v>
      </c>
      <c r="H1847">
        <v>72.406214000000006</v>
      </c>
      <c r="I1847">
        <v>8.4626210000000004</v>
      </c>
    </row>
    <row r="1848" spans="1:9" x14ac:dyDescent="0.25">
      <c r="A1848">
        <v>1847</v>
      </c>
      <c r="F1848">
        <v>70.532791000000003</v>
      </c>
      <c r="G1848">
        <v>5.042084</v>
      </c>
      <c r="H1848">
        <v>72.491260000000011</v>
      </c>
      <c r="I1848">
        <v>8.4331829999999997</v>
      </c>
    </row>
    <row r="1849" spans="1:9" x14ac:dyDescent="0.25">
      <c r="A1849">
        <v>1848</v>
      </c>
      <c r="D1849">
        <v>53.209209000000008</v>
      </c>
      <c r="E1849">
        <v>6.8039019999999999</v>
      </c>
      <c r="F1849">
        <v>70.532791000000003</v>
      </c>
      <c r="G1849">
        <v>5.042084</v>
      </c>
    </row>
    <row r="1850" spans="1:9" x14ac:dyDescent="0.25">
      <c r="A1850">
        <v>1849</v>
      </c>
      <c r="D1850">
        <v>53.201240000000006</v>
      </c>
      <c r="E1850">
        <v>6.8171299999999997</v>
      </c>
      <c r="F1850">
        <v>70.532791000000003</v>
      </c>
      <c r="G1850">
        <v>5.042084</v>
      </c>
    </row>
    <row r="1851" spans="1:9" x14ac:dyDescent="0.25">
      <c r="A1851">
        <v>1850</v>
      </c>
      <c r="D1851">
        <v>53.16676300000001</v>
      </c>
      <c r="E1851">
        <v>6.7660390000000001</v>
      </c>
      <c r="F1851">
        <v>70.532791000000003</v>
      </c>
      <c r="G1851">
        <v>5.042084</v>
      </c>
    </row>
    <row r="1852" spans="1:9" x14ac:dyDescent="0.25">
      <c r="A1852">
        <v>1851</v>
      </c>
      <c r="D1852">
        <v>53.174728000000009</v>
      </c>
      <c r="E1852">
        <v>6.7696319999999996</v>
      </c>
    </row>
    <row r="1853" spans="1:9" x14ac:dyDescent="0.25">
      <c r="A1853">
        <v>1852</v>
      </c>
      <c r="D1853">
        <v>53.154522000000007</v>
      </c>
      <c r="E1853">
        <v>6.761768</v>
      </c>
    </row>
    <row r="1854" spans="1:9" x14ac:dyDescent="0.25">
      <c r="A1854">
        <v>1853</v>
      </c>
      <c r="D1854">
        <v>53.144939000000008</v>
      </c>
      <c r="E1854">
        <v>6.74953</v>
      </c>
    </row>
    <row r="1855" spans="1:9" x14ac:dyDescent="0.25">
      <c r="A1855">
        <v>1854</v>
      </c>
      <c r="D1855">
        <v>53.153743000000006</v>
      </c>
      <c r="E1855">
        <v>6.7334889999999996</v>
      </c>
    </row>
    <row r="1856" spans="1:9" x14ac:dyDescent="0.25">
      <c r="A1856">
        <v>1855</v>
      </c>
      <c r="D1856">
        <v>53.140930000000012</v>
      </c>
      <c r="E1856">
        <v>6.7286460000000003</v>
      </c>
    </row>
    <row r="1857" spans="1:9" x14ac:dyDescent="0.25">
      <c r="A1857">
        <v>1856</v>
      </c>
      <c r="D1857">
        <v>53.119579000000009</v>
      </c>
      <c r="E1857">
        <v>6.7334370000000003</v>
      </c>
    </row>
    <row r="1858" spans="1:9" x14ac:dyDescent="0.25">
      <c r="A1858">
        <v>1857</v>
      </c>
      <c r="D1858">
        <v>53.123169000000011</v>
      </c>
      <c r="E1858">
        <v>6.7165109999999997</v>
      </c>
    </row>
    <row r="1859" spans="1:9" x14ac:dyDescent="0.25">
      <c r="A1859">
        <v>1858</v>
      </c>
      <c r="B1859">
        <v>44.478325000000005</v>
      </c>
      <c r="C1859">
        <v>5.5545429999999998</v>
      </c>
      <c r="D1859">
        <v>53.209209000000008</v>
      </c>
      <c r="E1859">
        <v>6.8039019999999999</v>
      </c>
    </row>
    <row r="1860" spans="1:9" x14ac:dyDescent="0.25">
      <c r="A1860">
        <v>1859</v>
      </c>
      <c r="B1860">
        <v>44.495098000000006</v>
      </c>
      <c r="C1860">
        <v>5.5337100000000001</v>
      </c>
      <c r="D1860">
        <v>53.209209000000008</v>
      </c>
      <c r="E1860">
        <v>6.8039019999999999</v>
      </c>
    </row>
    <row r="1861" spans="1:9" x14ac:dyDescent="0.25">
      <c r="A1861">
        <v>1860</v>
      </c>
      <c r="B1861">
        <v>44.538322000000008</v>
      </c>
      <c r="C1861">
        <v>5.5850099999999996</v>
      </c>
    </row>
    <row r="1862" spans="1:9" x14ac:dyDescent="0.25">
      <c r="A1862">
        <v>1861</v>
      </c>
      <c r="B1862">
        <v>44.569313000000008</v>
      </c>
      <c r="C1862">
        <v>5.5600630000000004</v>
      </c>
    </row>
    <row r="1863" spans="1:9" x14ac:dyDescent="0.25">
      <c r="A1863">
        <v>1862</v>
      </c>
      <c r="B1863">
        <v>44.57149900000001</v>
      </c>
      <c r="C1863">
        <v>5.5188670000000002</v>
      </c>
    </row>
    <row r="1864" spans="1:9" x14ac:dyDescent="0.25">
      <c r="A1864">
        <v>1863</v>
      </c>
      <c r="B1864">
        <v>44.567230000000009</v>
      </c>
      <c r="C1864">
        <v>5.5469390000000001</v>
      </c>
      <c r="H1864">
        <v>50.183067000000008</v>
      </c>
      <c r="I1864">
        <v>8.5587020000000003</v>
      </c>
    </row>
    <row r="1865" spans="1:9" x14ac:dyDescent="0.25">
      <c r="A1865">
        <v>1864</v>
      </c>
      <c r="B1865">
        <v>44.547489000000006</v>
      </c>
      <c r="C1865">
        <v>5.5588649999999999</v>
      </c>
      <c r="H1865">
        <v>50.166301000000011</v>
      </c>
      <c r="I1865">
        <v>8.5127670000000002</v>
      </c>
    </row>
    <row r="1866" spans="1:9" x14ac:dyDescent="0.25">
      <c r="A1866">
        <v>1865</v>
      </c>
      <c r="B1866">
        <v>44.566238000000006</v>
      </c>
      <c r="C1866">
        <v>5.5894370000000002</v>
      </c>
      <c r="H1866">
        <v>50.19848600000001</v>
      </c>
      <c r="I1866">
        <v>8.5286519999999992</v>
      </c>
    </row>
    <row r="1867" spans="1:9" x14ac:dyDescent="0.25">
      <c r="A1867">
        <v>1866</v>
      </c>
      <c r="B1867">
        <v>44.478325000000005</v>
      </c>
      <c r="C1867">
        <v>5.5545429999999998</v>
      </c>
      <c r="F1867">
        <v>46.05584300000001</v>
      </c>
      <c r="G1867">
        <v>4.2347700000000001</v>
      </c>
      <c r="H1867">
        <v>50.19223800000001</v>
      </c>
      <c r="I1867">
        <v>8.5420370000000005</v>
      </c>
    </row>
    <row r="1868" spans="1:9" x14ac:dyDescent="0.25">
      <c r="A1868">
        <v>1867</v>
      </c>
      <c r="B1868">
        <v>44.478325000000005</v>
      </c>
      <c r="C1868">
        <v>5.5545429999999998</v>
      </c>
      <c r="F1868">
        <v>46.060165000000012</v>
      </c>
      <c r="G1868">
        <v>4.2314369999999997</v>
      </c>
      <c r="H1868">
        <v>50.201038000000011</v>
      </c>
      <c r="I1868">
        <v>8.5435470000000002</v>
      </c>
    </row>
    <row r="1869" spans="1:9" x14ac:dyDescent="0.25">
      <c r="A1869">
        <v>1868</v>
      </c>
      <c r="F1869">
        <v>46.035015000000008</v>
      </c>
      <c r="G1869">
        <v>4.1958140000000004</v>
      </c>
      <c r="H1869">
        <v>50.299259000000006</v>
      </c>
      <c r="I1869">
        <v>8.5061020000000003</v>
      </c>
    </row>
    <row r="1870" spans="1:9" x14ac:dyDescent="0.25">
      <c r="A1870">
        <v>1869</v>
      </c>
      <c r="F1870">
        <v>46.036369000000008</v>
      </c>
      <c r="G1870">
        <v>4.1818039999999996</v>
      </c>
      <c r="H1870">
        <v>50.313946000000008</v>
      </c>
      <c r="I1870">
        <v>8.4901119999999999</v>
      </c>
    </row>
    <row r="1871" spans="1:9" x14ac:dyDescent="0.25">
      <c r="A1871">
        <v>1870</v>
      </c>
      <c r="F1871">
        <v>46.067772000000005</v>
      </c>
      <c r="G1871">
        <v>4.1915440000000004</v>
      </c>
      <c r="H1871">
        <v>50.219108000000006</v>
      </c>
      <c r="I1871">
        <v>8.4946959999999994</v>
      </c>
    </row>
    <row r="1872" spans="1:9" x14ac:dyDescent="0.25">
      <c r="A1872">
        <v>1871</v>
      </c>
      <c r="D1872">
        <v>31.418670000000006</v>
      </c>
      <c r="E1872">
        <v>7.0489410000000001</v>
      </c>
      <c r="F1872">
        <v>46.054332000000009</v>
      </c>
      <c r="G1872">
        <v>4.1642530000000004</v>
      </c>
      <c r="H1872">
        <v>50.183067000000008</v>
      </c>
      <c r="I1872">
        <v>8.5587020000000003</v>
      </c>
    </row>
    <row r="1873" spans="1:9" x14ac:dyDescent="0.25">
      <c r="A1873">
        <v>1872</v>
      </c>
      <c r="D1873">
        <v>31.384039000000008</v>
      </c>
      <c r="E1873">
        <v>6.9964440000000003</v>
      </c>
      <c r="F1873">
        <v>46.067508000000011</v>
      </c>
      <c r="G1873">
        <v>4.1708150000000002</v>
      </c>
      <c r="H1873">
        <v>50.183067000000008</v>
      </c>
      <c r="I1873">
        <v>8.5587020000000003</v>
      </c>
    </row>
    <row r="1874" spans="1:9" x14ac:dyDescent="0.25">
      <c r="A1874">
        <v>1873</v>
      </c>
      <c r="D1874">
        <v>31.375601000000003</v>
      </c>
      <c r="E1874">
        <v>7.0309730000000004</v>
      </c>
      <c r="F1874">
        <v>46.049125000000011</v>
      </c>
      <c r="G1874">
        <v>4.1272760000000002</v>
      </c>
    </row>
    <row r="1875" spans="1:9" x14ac:dyDescent="0.25">
      <c r="A1875">
        <v>1874</v>
      </c>
      <c r="D1875">
        <v>31.417577000000009</v>
      </c>
      <c r="E1875">
        <v>7.0278999999999998</v>
      </c>
      <c r="F1875">
        <v>46.055687000000006</v>
      </c>
      <c r="G1875">
        <v>4.1500870000000001</v>
      </c>
    </row>
    <row r="1876" spans="1:9" x14ac:dyDescent="0.25">
      <c r="A1876">
        <v>1875</v>
      </c>
      <c r="D1876">
        <v>31.410495000000012</v>
      </c>
      <c r="E1876">
        <v>7.015193</v>
      </c>
      <c r="F1876">
        <v>46.117664000000012</v>
      </c>
      <c r="G1876">
        <v>4.1628990000000003</v>
      </c>
    </row>
    <row r="1877" spans="1:9" x14ac:dyDescent="0.25">
      <c r="A1877">
        <v>1876</v>
      </c>
      <c r="D1877">
        <v>31.393465000000006</v>
      </c>
      <c r="E1877">
        <v>7.0005579999999998</v>
      </c>
      <c r="F1877">
        <v>46.041107000000011</v>
      </c>
      <c r="G1877">
        <v>4.236281</v>
      </c>
    </row>
    <row r="1878" spans="1:9" x14ac:dyDescent="0.25">
      <c r="A1878">
        <v>1877</v>
      </c>
      <c r="D1878">
        <v>31.396381000000005</v>
      </c>
      <c r="E1878">
        <v>7.0052969999999997</v>
      </c>
      <c r="F1878">
        <v>46.061470000000007</v>
      </c>
      <c r="G1878">
        <v>4.2447699999999999</v>
      </c>
    </row>
    <row r="1879" spans="1:9" x14ac:dyDescent="0.25">
      <c r="A1879">
        <v>1878</v>
      </c>
      <c r="D1879">
        <v>31.418878000000007</v>
      </c>
      <c r="E1879">
        <v>6.9938390000000004</v>
      </c>
      <c r="F1879">
        <v>46.05584300000001</v>
      </c>
      <c r="G1879">
        <v>4.2347700000000001</v>
      </c>
    </row>
    <row r="1880" spans="1:9" x14ac:dyDescent="0.25">
      <c r="A1880">
        <v>1879</v>
      </c>
      <c r="D1880">
        <v>31.400285000000011</v>
      </c>
      <c r="E1880">
        <v>6.9705079999999997</v>
      </c>
    </row>
    <row r="1881" spans="1:9" x14ac:dyDescent="0.25">
      <c r="A1881">
        <v>1880</v>
      </c>
      <c r="D1881">
        <v>31.381433000000008</v>
      </c>
      <c r="E1881">
        <v>6.9711850000000002</v>
      </c>
    </row>
    <row r="1882" spans="1:9" x14ac:dyDescent="0.25">
      <c r="A1882">
        <v>1881</v>
      </c>
      <c r="D1882">
        <v>31.363779000000008</v>
      </c>
      <c r="E1882">
        <v>6.9429049999999997</v>
      </c>
    </row>
    <row r="1883" spans="1:9" x14ac:dyDescent="0.25">
      <c r="A1883">
        <v>1882</v>
      </c>
      <c r="D1883">
        <v>31.336906000000013</v>
      </c>
      <c r="E1883">
        <v>6.9560810000000002</v>
      </c>
    </row>
    <row r="1884" spans="1:9" x14ac:dyDescent="0.25">
      <c r="A1884">
        <v>1883</v>
      </c>
      <c r="B1884">
        <v>23.837208000000004</v>
      </c>
      <c r="C1884">
        <v>5.9202519999999996</v>
      </c>
      <c r="D1884">
        <v>31.344093000000008</v>
      </c>
      <c r="E1884">
        <v>6.9649340000000004</v>
      </c>
    </row>
    <row r="1885" spans="1:9" x14ac:dyDescent="0.25">
      <c r="A1885">
        <v>1884</v>
      </c>
      <c r="B1885">
        <v>23.736849000000007</v>
      </c>
      <c r="C1885">
        <v>5.8566099999999999</v>
      </c>
      <c r="D1885">
        <v>31.418670000000006</v>
      </c>
      <c r="E1885">
        <v>7.0489410000000001</v>
      </c>
    </row>
    <row r="1886" spans="1:9" x14ac:dyDescent="0.25">
      <c r="A1886">
        <v>1885</v>
      </c>
      <c r="B1886">
        <v>23.757627000000014</v>
      </c>
      <c r="C1886">
        <v>5.8650979999999997</v>
      </c>
    </row>
    <row r="1887" spans="1:9" x14ac:dyDescent="0.25">
      <c r="A1887">
        <v>1886</v>
      </c>
      <c r="B1887">
        <v>23.760128000000009</v>
      </c>
      <c r="C1887">
        <v>5.903899</v>
      </c>
    </row>
    <row r="1888" spans="1:9" x14ac:dyDescent="0.25">
      <c r="A1888">
        <v>1887</v>
      </c>
      <c r="B1888">
        <v>23.77616900000001</v>
      </c>
      <c r="C1888">
        <v>5.8374959999999998</v>
      </c>
      <c r="H1888">
        <v>30.842140000000008</v>
      </c>
      <c r="I1888">
        <v>8.6880710000000008</v>
      </c>
    </row>
    <row r="1889" spans="1:11" x14ac:dyDescent="0.25">
      <c r="A1889">
        <v>1888</v>
      </c>
      <c r="B1889">
        <v>23.789398000000006</v>
      </c>
      <c r="C1889">
        <v>5.8702550000000002</v>
      </c>
      <c r="H1889">
        <v>30.827192000000011</v>
      </c>
      <c r="I1889">
        <v>8.6581240000000008</v>
      </c>
    </row>
    <row r="1890" spans="1:11" x14ac:dyDescent="0.25">
      <c r="A1890">
        <v>1889</v>
      </c>
      <c r="B1890">
        <v>23.798408000000009</v>
      </c>
      <c r="C1890">
        <v>5.924887</v>
      </c>
      <c r="H1890">
        <v>30.814016000000009</v>
      </c>
      <c r="I1890">
        <v>8.6595820000000003</v>
      </c>
    </row>
    <row r="1891" spans="1:11" x14ac:dyDescent="0.25">
      <c r="A1891">
        <v>1890</v>
      </c>
      <c r="B1891">
        <v>23.776951000000011</v>
      </c>
      <c r="C1891">
        <v>5.9175959999999996</v>
      </c>
      <c r="H1891">
        <v>30.826307000000007</v>
      </c>
      <c r="I1891">
        <v>8.6826019999999993</v>
      </c>
    </row>
    <row r="1892" spans="1:11" x14ac:dyDescent="0.25">
      <c r="A1892">
        <v>1891</v>
      </c>
      <c r="B1892">
        <v>23.763460000000009</v>
      </c>
      <c r="C1892">
        <v>5.9046799999999999</v>
      </c>
      <c r="H1892">
        <v>30.850786000000014</v>
      </c>
      <c r="I1892">
        <v>8.6945289999999993</v>
      </c>
    </row>
    <row r="1893" spans="1:11" x14ac:dyDescent="0.25">
      <c r="A1893">
        <v>1892</v>
      </c>
      <c r="B1893">
        <v>23.768461000000009</v>
      </c>
      <c r="C1893">
        <v>5.9404070000000004</v>
      </c>
      <c r="H1893">
        <v>30.86885800000001</v>
      </c>
      <c r="I1893">
        <v>8.7151519999999998</v>
      </c>
    </row>
    <row r="1894" spans="1:11" x14ac:dyDescent="0.25">
      <c r="A1894">
        <v>1893</v>
      </c>
      <c r="B1894">
        <v>23.837208000000004</v>
      </c>
      <c r="C1894">
        <v>5.9202519999999996</v>
      </c>
      <c r="H1894">
        <v>30.857347000000004</v>
      </c>
      <c r="I1894">
        <v>8.6993720000000003</v>
      </c>
    </row>
    <row r="1895" spans="1:11" x14ac:dyDescent="0.25">
      <c r="A1895">
        <v>1894</v>
      </c>
      <c r="B1895">
        <v>23.837208000000004</v>
      </c>
      <c r="C1895">
        <v>5.9202519999999996</v>
      </c>
      <c r="H1895">
        <v>30.898855000000012</v>
      </c>
      <c r="I1895">
        <v>8.6822890000000008</v>
      </c>
    </row>
    <row r="1896" spans="1:11" x14ac:dyDescent="0.25">
      <c r="A1896">
        <v>1895</v>
      </c>
      <c r="F1896">
        <v>25.233537000000013</v>
      </c>
      <c r="G1896">
        <v>4.9844689999999998</v>
      </c>
      <c r="H1896">
        <v>30.842140000000008</v>
      </c>
      <c r="I1896">
        <v>8.6880710000000008</v>
      </c>
    </row>
    <row r="1897" spans="1:11" x14ac:dyDescent="0.25">
      <c r="A1897">
        <v>1896</v>
      </c>
      <c r="F1897">
        <v>25.233537000000013</v>
      </c>
      <c r="G1897">
        <v>4.9844689999999998</v>
      </c>
      <c r="H1897">
        <v>30.842140000000008</v>
      </c>
      <c r="I1897">
        <v>8.6880710000000008</v>
      </c>
      <c r="J1897">
        <v>39.226684000000006</v>
      </c>
      <c r="K1897">
        <v>13.367348</v>
      </c>
    </row>
    <row r="1898" spans="1:11" x14ac:dyDescent="0.25">
      <c r="A1898">
        <v>1897</v>
      </c>
    </row>
    <row r="1899" spans="1:11" x14ac:dyDescent="0.25">
      <c r="A1899">
        <v>1898</v>
      </c>
    </row>
    <row r="1900" spans="1:11" x14ac:dyDescent="0.25">
      <c r="A1900">
        <v>1899</v>
      </c>
    </row>
    <row r="1901" spans="1:11" x14ac:dyDescent="0.25">
      <c r="A1901">
        <v>1900</v>
      </c>
    </row>
    <row r="1902" spans="1:11" x14ac:dyDescent="0.25">
      <c r="A1902">
        <v>1901</v>
      </c>
    </row>
    <row r="1903" spans="1:11" x14ac:dyDescent="0.25">
      <c r="A1903">
        <v>1902</v>
      </c>
    </row>
    <row r="1904" spans="1:1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1" x14ac:dyDescent="0.25">
      <c r="A1921">
        <v>1920</v>
      </c>
    </row>
    <row r="1922" spans="1:11" x14ac:dyDescent="0.25">
      <c r="A1922">
        <v>1921</v>
      </c>
    </row>
    <row r="1923" spans="1:11" x14ac:dyDescent="0.25">
      <c r="A1923">
        <v>1922</v>
      </c>
    </row>
    <row r="1924" spans="1:11" x14ac:dyDescent="0.25">
      <c r="A1924">
        <v>1923</v>
      </c>
    </row>
    <row r="1925" spans="1:11" x14ac:dyDescent="0.25">
      <c r="A1925">
        <v>1924</v>
      </c>
    </row>
    <row r="1926" spans="1:11" x14ac:dyDescent="0.25">
      <c r="A1926">
        <v>1925</v>
      </c>
    </row>
    <row r="1927" spans="1:11" x14ac:dyDescent="0.25">
      <c r="A1927">
        <v>1926</v>
      </c>
    </row>
    <row r="1928" spans="1:11" x14ac:dyDescent="0.25">
      <c r="A1928">
        <v>1927</v>
      </c>
    </row>
    <row r="1929" spans="1:11" x14ac:dyDescent="0.25">
      <c r="A1929">
        <v>1928</v>
      </c>
    </row>
    <row r="1930" spans="1:11" x14ac:dyDescent="0.25">
      <c r="A1930">
        <v>1929</v>
      </c>
    </row>
    <row r="1931" spans="1:11" x14ac:dyDescent="0.25">
      <c r="A1931">
        <v>1930</v>
      </c>
      <c r="J1931">
        <v>39.187416000000006</v>
      </c>
      <c r="K1931">
        <v>13.171317</v>
      </c>
    </row>
    <row r="1932" spans="1:11" x14ac:dyDescent="0.25">
      <c r="A1932">
        <v>1931</v>
      </c>
      <c r="D1932">
        <v>65.646915000000007</v>
      </c>
      <c r="E1932">
        <v>6.5240729999999996</v>
      </c>
    </row>
    <row r="1933" spans="1:11" x14ac:dyDescent="0.25">
      <c r="A1933">
        <v>1932</v>
      </c>
      <c r="D1933">
        <v>65.679363000000009</v>
      </c>
      <c r="E1933">
        <v>6.5407909999999996</v>
      </c>
    </row>
    <row r="1934" spans="1:11" x14ac:dyDescent="0.25">
      <c r="A1934">
        <v>1933</v>
      </c>
      <c r="D1934">
        <v>65.711284000000006</v>
      </c>
      <c r="E1934">
        <v>6.5386030000000002</v>
      </c>
    </row>
    <row r="1935" spans="1:11" x14ac:dyDescent="0.25">
      <c r="A1935">
        <v>1934</v>
      </c>
      <c r="D1935">
        <v>65.669315000000012</v>
      </c>
      <c r="E1935">
        <v>6.5622999999999996</v>
      </c>
    </row>
    <row r="1936" spans="1:11" x14ac:dyDescent="0.25">
      <c r="A1936">
        <v>1935</v>
      </c>
      <c r="D1936">
        <v>65.664623000000006</v>
      </c>
      <c r="E1936">
        <v>6.5775079999999999</v>
      </c>
    </row>
    <row r="1937" spans="1:9" x14ac:dyDescent="0.25">
      <c r="A1937">
        <v>1936</v>
      </c>
      <c r="D1937">
        <v>65.65749000000001</v>
      </c>
      <c r="E1937">
        <v>6.5843829999999999</v>
      </c>
    </row>
    <row r="1938" spans="1:9" x14ac:dyDescent="0.25">
      <c r="A1938">
        <v>1937</v>
      </c>
      <c r="D1938">
        <v>65.654628000000002</v>
      </c>
      <c r="E1938">
        <v>6.6036000000000001</v>
      </c>
      <c r="F1938">
        <v>58.922596000000006</v>
      </c>
      <c r="G1938">
        <v>9.8905569999999994</v>
      </c>
    </row>
    <row r="1939" spans="1:9" x14ac:dyDescent="0.25">
      <c r="A1939">
        <v>1938</v>
      </c>
      <c r="D1939">
        <v>65.662853000000013</v>
      </c>
      <c r="E1939">
        <v>6.5606340000000003</v>
      </c>
      <c r="F1939">
        <v>58.965820000000008</v>
      </c>
      <c r="G1939">
        <v>9.9108169999999998</v>
      </c>
      <c r="H1939">
        <v>61.198147000000006</v>
      </c>
      <c r="I1939">
        <v>5.5436579999999998</v>
      </c>
    </row>
    <row r="1940" spans="1:9" x14ac:dyDescent="0.25">
      <c r="A1940">
        <v>1939</v>
      </c>
      <c r="D1940">
        <v>65.694103000000013</v>
      </c>
      <c r="E1940">
        <v>6.5440199999999997</v>
      </c>
      <c r="F1940">
        <v>58.940250000000006</v>
      </c>
      <c r="G1940">
        <v>9.9325340000000004</v>
      </c>
      <c r="H1940">
        <v>61.252472000000012</v>
      </c>
      <c r="I1940">
        <v>5.4679330000000004</v>
      </c>
    </row>
    <row r="1941" spans="1:9" x14ac:dyDescent="0.25">
      <c r="A1941">
        <v>1940</v>
      </c>
      <c r="D1941">
        <v>65.697231000000016</v>
      </c>
      <c r="E1941">
        <v>6.5611030000000001</v>
      </c>
      <c r="F1941">
        <v>58.921447000000008</v>
      </c>
      <c r="G1941">
        <v>9.9494600000000002</v>
      </c>
      <c r="H1941">
        <v>61.29179400000001</v>
      </c>
      <c r="I1941">
        <v>5.4877229999999999</v>
      </c>
    </row>
    <row r="1942" spans="1:9" x14ac:dyDescent="0.25">
      <c r="A1942">
        <v>1941</v>
      </c>
      <c r="D1942">
        <v>65.745559000000014</v>
      </c>
      <c r="E1942">
        <v>6.5501129999999996</v>
      </c>
      <c r="F1942">
        <v>58.891659000000011</v>
      </c>
      <c r="G1942">
        <v>9.9845100000000002</v>
      </c>
      <c r="H1942">
        <v>61.233463000000008</v>
      </c>
      <c r="I1942">
        <v>5.5625109999999998</v>
      </c>
    </row>
    <row r="1943" spans="1:9" x14ac:dyDescent="0.25">
      <c r="A1943">
        <v>1942</v>
      </c>
      <c r="D1943">
        <v>65.646915000000007</v>
      </c>
      <c r="E1943">
        <v>6.5240729999999996</v>
      </c>
      <c r="F1943">
        <v>58.869106000000009</v>
      </c>
      <c r="G1943">
        <v>9.9688350000000003</v>
      </c>
      <c r="H1943">
        <v>61.15044000000001</v>
      </c>
      <c r="I1943">
        <v>5.5170969999999997</v>
      </c>
    </row>
    <row r="1944" spans="1:9" x14ac:dyDescent="0.25">
      <c r="A1944">
        <v>1943</v>
      </c>
      <c r="D1944">
        <v>65.646915000000007</v>
      </c>
      <c r="E1944">
        <v>6.5240729999999996</v>
      </c>
      <c r="F1944">
        <v>58.868534000000011</v>
      </c>
      <c r="G1944">
        <v>9.9771149999999995</v>
      </c>
      <c r="H1944">
        <v>61.14091100000001</v>
      </c>
      <c r="I1944">
        <v>5.5097529999999999</v>
      </c>
    </row>
    <row r="1945" spans="1:9" x14ac:dyDescent="0.25">
      <c r="A1945">
        <v>1944</v>
      </c>
      <c r="F1945">
        <v>58.824318000000005</v>
      </c>
      <c r="G1945">
        <v>9.9449290000000001</v>
      </c>
      <c r="H1945">
        <v>61.102791000000011</v>
      </c>
      <c r="I1945">
        <v>5.4852749999999997</v>
      </c>
    </row>
    <row r="1946" spans="1:9" x14ac:dyDescent="0.25">
      <c r="A1946">
        <v>1945</v>
      </c>
      <c r="F1946">
        <v>58.858951000000012</v>
      </c>
      <c r="G1946">
        <v>9.8933700000000009</v>
      </c>
      <c r="H1946">
        <v>61.112789000000006</v>
      </c>
      <c r="I1946">
        <v>5.4978790000000002</v>
      </c>
    </row>
    <row r="1947" spans="1:9" x14ac:dyDescent="0.25">
      <c r="A1947">
        <v>1946</v>
      </c>
      <c r="F1947">
        <v>58.922596000000006</v>
      </c>
      <c r="G1947">
        <v>9.8905569999999994</v>
      </c>
      <c r="H1947">
        <v>61.160648000000009</v>
      </c>
      <c r="I1947">
        <v>5.483244</v>
      </c>
    </row>
    <row r="1948" spans="1:9" x14ac:dyDescent="0.25">
      <c r="A1948">
        <v>1947</v>
      </c>
      <c r="F1948">
        <v>58.922596000000006</v>
      </c>
      <c r="G1948">
        <v>9.8905569999999994</v>
      </c>
      <c r="H1948">
        <v>61.155597000000007</v>
      </c>
      <c r="I1948">
        <v>5.4810569999999998</v>
      </c>
    </row>
    <row r="1949" spans="1:9" x14ac:dyDescent="0.25">
      <c r="A1949">
        <v>1948</v>
      </c>
      <c r="B1949">
        <v>76.343560000000011</v>
      </c>
      <c r="C1949">
        <v>7.9425460000000001</v>
      </c>
      <c r="F1949">
        <v>58.922596000000006</v>
      </c>
      <c r="G1949">
        <v>9.8905569999999994</v>
      </c>
      <c r="H1949">
        <v>61.147732000000012</v>
      </c>
      <c r="I1949">
        <v>5.5039720000000001</v>
      </c>
    </row>
    <row r="1950" spans="1:9" x14ac:dyDescent="0.25">
      <c r="A1950">
        <v>1949</v>
      </c>
      <c r="B1950">
        <v>76.305041000000003</v>
      </c>
      <c r="C1950">
        <v>7.9425460000000001</v>
      </c>
      <c r="H1950">
        <v>61.198147000000006</v>
      </c>
      <c r="I1950">
        <v>5.5436579999999998</v>
      </c>
    </row>
    <row r="1951" spans="1:9" x14ac:dyDescent="0.25">
      <c r="A1951">
        <v>1950</v>
      </c>
      <c r="B1951">
        <v>76.284226000000004</v>
      </c>
      <c r="C1951">
        <v>7.9805029999999997</v>
      </c>
      <c r="H1951">
        <v>61.198147000000006</v>
      </c>
      <c r="I1951">
        <v>5.5436579999999998</v>
      </c>
    </row>
    <row r="1952" spans="1:9" x14ac:dyDescent="0.25">
      <c r="A1952">
        <v>1951</v>
      </c>
      <c r="B1952">
        <v>76.289327000000014</v>
      </c>
      <c r="C1952">
        <v>7.9751459999999996</v>
      </c>
    </row>
    <row r="1953" spans="1:9" x14ac:dyDescent="0.25">
      <c r="A1953">
        <v>1952</v>
      </c>
      <c r="B1953">
        <v>76.292338000000001</v>
      </c>
      <c r="C1953">
        <v>7.970758</v>
      </c>
    </row>
    <row r="1954" spans="1:9" x14ac:dyDescent="0.25">
      <c r="A1954">
        <v>1953</v>
      </c>
      <c r="B1954">
        <v>76.299786000000012</v>
      </c>
      <c r="C1954">
        <v>7.9594329999999998</v>
      </c>
    </row>
    <row r="1955" spans="1:9" x14ac:dyDescent="0.25">
      <c r="A1955">
        <v>1954</v>
      </c>
      <c r="B1955">
        <v>76.30198</v>
      </c>
      <c r="C1955">
        <v>7.9575959999999997</v>
      </c>
    </row>
    <row r="1956" spans="1:9" x14ac:dyDescent="0.25">
      <c r="A1956">
        <v>1955</v>
      </c>
      <c r="B1956">
        <v>76.311265000000006</v>
      </c>
      <c r="C1956">
        <v>7.9357600000000001</v>
      </c>
    </row>
    <row r="1957" spans="1:9" x14ac:dyDescent="0.25">
      <c r="A1957">
        <v>1956</v>
      </c>
      <c r="B1957">
        <v>76.248871000000008</v>
      </c>
      <c r="C1957">
        <v>8.0048890000000004</v>
      </c>
      <c r="D1957">
        <v>81.237590000000012</v>
      </c>
      <c r="E1957">
        <v>6.53369</v>
      </c>
    </row>
    <row r="1958" spans="1:9" x14ac:dyDescent="0.25">
      <c r="A1958">
        <v>1957</v>
      </c>
      <c r="B1958">
        <v>76.238106000000002</v>
      </c>
      <c r="C1958">
        <v>8.0527440000000006</v>
      </c>
      <c r="D1958">
        <v>81.227591000000004</v>
      </c>
      <c r="E1958">
        <v>6.5075180000000001</v>
      </c>
    </row>
    <row r="1959" spans="1:9" x14ac:dyDescent="0.25">
      <c r="A1959">
        <v>1958</v>
      </c>
      <c r="B1959">
        <v>76.305296000000013</v>
      </c>
      <c r="C1959">
        <v>8.0084599999999995</v>
      </c>
      <c r="D1959">
        <v>81.239376000000007</v>
      </c>
      <c r="E1959">
        <v>6.4978249999999997</v>
      </c>
    </row>
    <row r="1960" spans="1:9" x14ac:dyDescent="0.25">
      <c r="A1960">
        <v>1959</v>
      </c>
      <c r="B1960">
        <v>76.305041000000003</v>
      </c>
      <c r="C1960">
        <v>7.9425460000000001</v>
      </c>
      <c r="D1960">
        <v>81.214785000000006</v>
      </c>
      <c r="E1960">
        <v>6.5102729999999998</v>
      </c>
    </row>
    <row r="1961" spans="1:9" x14ac:dyDescent="0.25">
      <c r="A1961">
        <v>1960</v>
      </c>
      <c r="D1961">
        <v>81.224734000000012</v>
      </c>
      <c r="E1961">
        <v>6.5319560000000001</v>
      </c>
    </row>
    <row r="1962" spans="1:9" x14ac:dyDescent="0.25">
      <c r="A1962">
        <v>1961</v>
      </c>
      <c r="D1962">
        <v>81.193612999999999</v>
      </c>
      <c r="E1962">
        <v>6.4965489999999999</v>
      </c>
      <c r="F1962">
        <v>77.407790000000006</v>
      </c>
      <c r="G1962">
        <v>10.187683</v>
      </c>
    </row>
    <row r="1963" spans="1:9" x14ac:dyDescent="0.25">
      <c r="A1963">
        <v>1962</v>
      </c>
      <c r="D1963">
        <v>81.192541000000006</v>
      </c>
      <c r="E1963">
        <v>6.4941519999999997</v>
      </c>
      <c r="F1963">
        <v>77.288969000000009</v>
      </c>
      <c r="G1963">
        <v>10.217834999999999</v>
      </c>
    </row>
    <row r="1964" spans="1:9" x14ac:dyDescent="0.25">
      <c r="A1964">
        <v>1963</v>
      </c>
      <c r="D1964">
        <v>81.159278</v>
      </c>
      <c r="E1964">
        <v>6.5453729999999997</v>
      </c>
      <c r="F1964">
        <v>77.270552000000009</v>
      </c>
      <c r="G1964">
        <v>10.273648</v>
      </c>
    </row>
    <row r="1965" spans="1:9" x14ac:dyDescent="0.25">
      <c r="A1965">
        <v>1964</v>
      </c>
      <c r="D1965">
        <v>81.237590000000012</v>
      </c>
      <c r="E1965">
        <v>6.53369</v>
      </c>
      <c r="F1965">
        <v>77.25060400000001</v>
      </c>
      <c r="G1965">
        <v>10.256812999999999</v>
      </c>
    </row>
    <row r="1966" spans="1:9" x14ac:dyDescent="0.25">
      <c r="A1966">
        <v>1965</v>
      </c>
      <c r="D1966">
        <v>81.237590000000012</v>
      </c>
      <c r="E1966">
        <v>6.53369</v>
      </c>
      <c r="F1966">
        <v>77.23387000000001</v>
      </c>
      <c r="G1966">
        <v>10.259619000000001</v>
      </c>
      <c r="H1966">
        <v>79.893425000000008</v>
      </c>
      <c r="I1966">
        <v>6.3360989999999999</v>
      </c>
    </row>
    <row r="1967" spans="1:9" x14ac:dyDescent="0.25">
      <c r="A1967">
        <v>1966</v>
      </c>
      <c r="F1967">
        <v>77.238309000000001</v>
      </c>
      <c r="G1967">
        <v>10.225946</v>
      </c>
      <c r="H1967">
        <v>79.87337500000001</v>
      </c>
      <c r="I1967">
        <v>6.3681890000000001</v>
      </c>
    </row>
    <row r="1968" spans="1:9" x14ac:dyDescent="0.25">
      <c r="A1968">
        <v>1967</v>
      </c>
      <c r="F1968">
        <v>77.208667000000005</v>
      </c>
      <c r="G1968">
        <v>10.215845</v>
      </c>
      <c r="H1968">
        <v>79.828837000000007</v>
      </c>
      <c r="I1968">
        <v>6.3473220000000001</v>
      </c>
    </row>
    <row r="1969" spans="1:9" x14ac:dyDescent="0.25">
      <c r="A1969">
        <v>1968</v>
      </c>
      <c r="F1969">
        <v>77.215963000000002</v>
      </c>
      <c r="G1969">
        <v>10.251201</v>
      </c>
      <c r="H1969">
        <v>79.796900000000008</v>
      </c>
      <c r="I1969">
        <v>6.3654849999999996</v>
      </c>
    </row>
    <row r="1970" spans="1:9" x14ac:dyDescent="0.25">
      <c r="A1970">
        <v>1969</v>
      </c>
      <c r="F1970">
        <v>77.209535000000002</v>
      </c>
      <c r="G1970">
        <v>10.210998999999999</v>
      </c>
      <c r="H1970">
        <v>79.807614000000001</v>
      </c>
      <c r="I1970">
        <v>6.3499239999999997</v>
      </c>
    </row>
    <row r="1971" spans="1:9" x14ac:dyDescent="0.25">
      <c r="A1971">
        <v>1970</v>
      </c>
      <c r="F1971">
        <v>77.288969000000009</v>
      </c>
      <c r="G1971">
        <v>10.217834999999999</v>
      </c>
      <c r="H1971">
        <v>79.794605000000004</v>
      </c>
      <c r="I1971">
        <v>6.3375269999999997</v>
      </c>
    </row>
    <row r="1972" spans="1:9" x14ac:dyDescent="0.25">
      <c r="A1972">
        <v>1971</v>
      </c>
      <c r="F1972">
        <v>77.288969000000009</v>
      </c>
      <c r="G1972">
        <v>10.217834999999999</v>
      </c>
      <c r="H1972">
        <v>79.708486000000008</v>
      </c>
      <c r="I1972">
        <v>6.3674239999999998</v>
      </c>
    </row>
    <row r="1973" spans="1:9" x14ac:dyDescent="0.25">
      <c r="A1973">
        <v>1972</v>
      </c>
      <c r="H1973">
        <v>79.729863000000009</v>
      </c>
      <c r="I1973">
        <v>6.3688520000000004</v>
      </c>
    </row>
    <row r="1974" spans="1:9" x14ac:dyDescent="0.25">
      <c r="A1974">
        <v>1973</v>
      </c>
      <c r="H1974">
        <v>79.893425000000008</v>
      </c>
      <c r="I1974">
        <v>6.3360989999999999</v>
      </c>
    </row>
    <row r="1975" spans="1:9" x14ac:dyDescent="0.25">
      <c r="A1975">
        <v>1974</v>
      </c>
      <c r="H1975">
        <v>79.893425000000008</v>
      </c>
      <c r="I1975">
        <v>6.3360989999999999</v>
      </c>
    </row>
    <row r="1976" spans="1:9" x14ac:dyDescent="0.25">
      <c r="A1976">
        <v>1975</v>
      </c>
      <c r="B1976">
        <v>97.180535000000006</v>
      </c>
      <c r="C1976">
        <v>7.604247</v>
      </c>
    </row>
    <row r="1977" spans="1:9" x14ac:dyDescent="0.25">
      <c r="A1977">
        <v>1976</v>
      </c>
      <c r="B1977">
        <v>97.232521000000006</v>
      </c>
      <c r="C1977">
        <v>7.5880229999999997</v>
      </c>
    </row>
    <row r="1978" spans="1:9" x14ac:dyDescent="0.25">
      <c r="A1978">
        <v>1977</v>
      </c>
      <c r="B1978">
        <v>97.214155000000005</v>
      </c>
      <c r="C1978">
        <v>7.5728200000000001</v>
      </c>
    </row>
    <row r="1979" spans="1:9" x14ac:dyDescent="0.25">
      <c r="A1979">
        <v>1978</v>
      </c>
      <c r="B1979">
        <v>97.217320000000001</v>
      </c>
      <c r="C1979">
        <v>7.5597589999999997</v>
      </c>
    </row>
    <row r="1980" spans="1:9" x14ac:dyDescent="0.25">
      <c r="A1980">
        <v>1979</v>
      </c>
      <c r="B1980">
        <v>97.227981999999997</v>
      </c>
      <c r="C1980">
        <v>7.558586</v>
      </c>
    </row>
    <row r="1981" spans="1:9" x14ac:dyDescent="0.25">
      <c r="A1981">
        <v>1980</v>
      </c>
      <c r="B1981">
        <v>97.222828000000007</v>
      </c>
      <c r="C1981">
        <v>7.5471579999999996</v>
      </c>
    </row>
    <row r="1982" spans="1:9" x14ac:dyDescent="0.25">
      <c r="A1982">
        <v>1981</v>
      </c>
      <c r="B1982">
        <v>97.243948000000017</v>
      </c>
      <c r="C1982">
        <v>7.5723609999999999</v>
      </c>
      <c r="D1982">
        <v>103.483778</v>
      </c>
      <c r="E1982">
        <v>6.1510059999999998</v>
      </c>
    </row>
    <row r="1983" spans="1:9" x14ac:dyDescent="0.25">
      <c r="A1983">
        <v>1982</v>
      </c>
      <c r="B1983">
        <v>97.279966999999999</v>
      </c>
      <c r="C1983">
        <v>7.5919509999999999</v>
      </c>
      <c r="D1983">
        <v>103.50429000000001</v>
      </c>
      <c r="E1983">
        <v>6.11259</v>
      </c>
    </row>
    <row r="1984" spans="1:9" x14ac:dyDescent="0.25">
      <c r="A1984">
        <v>1983</v>
      </c>
      <c r="B1984">
        <v>97.180535000000006</v>
      </c>
      <c r="C1984">
        <v>7.604247</v>
      </c>
      <c r="D1984">
        <v>103.49597</v>
      </c>
      <c r="E1984">
        <v>6.1262119999999998</v>
      </c>
    </row>
    <row r="1985" spans="1:9" x14ac:dyDescent="0.25">
      <c r="A1985">
        <v>1984</v>
      </c>
      <c r="D1985">
        <v>103.497961</v>
      </c>
      <c r="E1985">
        <v>6.1223340000000004</v>
      </c>
    </row>
    <row r="1986" spans="1:9" x14ac:dyDescent="0.25">
      <c r="A1986">
        <v>1985</v>
      </c>
      <c r="D1986">
        <v>103.48424</v>
      </c>
      <c r="E1986">
        <v>6.1380480000000004</v>
      </c>
    </row>
    <row r="1987" spans="1:9" x14ac:dyDescent="0.25">
      <c r="A1987">
        <v>1986</v>
      </c>
      <c r="D1987">
        <v>103.46097400000001</v>
      </c>
      <c r="E1987">
        <v>6.1449350000000003</v>
      </c>
    </row>
    <row r="1988" spans="1:9" x14ac:dyDescent="0.25">
      <c r="A1988">
        <v>1987</v>
      </c>
      <c r="D1988">
        <v>103.45857500000001</v>
      </c>
      <c r="E1988">
        <v>6.15672</v>
      </c>
      <c r="F1988">
        <v>100.45342500000001</v>
      </c>
      <c r="G1988">
        <v>9.6695989999999998</v>
      </c>
    </row>
    <row r="1989" spans="1:9" x14ac:dyDescent="0.25">
      <c r="A1989">
        <v>1988</v>
      </c>
      <c r="D1989">
        <v>103.483778</v>
      </c>
      <c r="E1989">
        <v>6.1510059999999998</v>
      </c>
      <c r="F1989">
        <v>100.46454600000001</v>
      </c>
      <c r="G1989">
        <v>9.7544409999999999</v>
      </c>
    </row>
    <row r="1990" spans="1:9" x14ac:dyDescent="0.25">
      <c r="A1990">
        <v>1989</v>
      </c>
      <c r="F1990">
        <v>100.52260600000001</v>
      </c>
      <c r="G1990">
        <v>9.7874490000000005</v>
      </c>
      <c r="H1990">
        <v>103.16149700000001</v>
      </c>
      <c r="I1990">
        <v>5.6288910000000003</v>
      </c>
    </row>
    <row r="1991" spans="1:9" x14ac:dyDescent="0.25">
      <c r="A1991">
        <v>1990</v>
      </c>
      <c r="F1991">
        <v>100.44317100000001</v>
      </c>
      <c r="G1991">
        <v>9.7669910000000009</v>
      </c>
      <c r="H1991">
        <v>103.19568100000001</v>
      </c>
      <c r="I1991">
        <v>5.6397060000000003</v>
      </c>
    </row>
    <row r="1992" spans="1:9" x14ac:dyDescent="0.25">
      <c r="A1992">
        <v>1991</v>
      </c>
      <c r="F1992">
        <v>100.47995400000001</v>
      </c>
      <c r="G1992">
        <v>9.78444</v>
      </c>
      <c r="H1992">
        <v>103.184202</v>
      </c>
      <c r="I1992">
        <v>5.6162890000000001</v>
      </c>
    </row>
    <row r="1993" spans="1:9" x14ac:dyDescent="0.25">
      <c r="A1993">
        <v>1992</v>
      </c>
      <c r="F1993">
        <v>100.495362</v>
      </c>
      <c r="G1993">
        <v>9.7056170000000002</v>
      </c>
      <c r="H1993">
        <v>103.182265</v>
      </c>
      <c r="I1993">
        <v>5.6152179999999996</v>
      </c>
    </row>
    <row r="1994" spans="1:9" x14ac:dyDescent="0.25">
      <c r="A1994">
        <v>1993</v>
      </c>
      <c r="F1994">
        <v>100.48735300000001</v>
      </c>
      <c r="G1994">
        <v>9.7181669999999993</v>
      </c>
      <c r="H1994">
        <v>103.15981500000001</v>
      </c>
      <c r="I1994">
        <v>5.6158809999999999</v>
      </c>
    </row>
    <row r="1995" spans="1:9" x14ac:dyDescent="0.25">
      <c r="A1995">
        <v>1994</v>
      </c>
      <c r="F1995">
        <v>100.491894</v>
      </c>
      <c r="G1995">
        <v>9.7085249999999998</v>
      </c>
      <c r="H1995">
        <v>103.15956</v>
      </c>
      <c r="I1995">
        <v>5.6026160000000003</v>
      </c>
    </row>
    <row r="1996" spans="1:9" x14ac:dyDescent="0.25">
      <c r="A1996">
        <v>1995</v>
      </c>
      <c r="F1996">
        <v>100.45342500000001</v>
      </c>
      <c r="G1996">
        <v>9.6695989999999998</v>
      </c>
      <c r="H1996">
        <v>103.180476</v>
      </c>
      <c r="I1996">
        <v>5.5874129999999997</v>
      </c>
    </row>
    <row r="1997" spans="1:9" x14ac:dyDescent="0.25">
      <c r="A1997">
        <v>1996</v>
      </c>
      <c r="H1997">
        <v>103.18450800000001</v>
      </c>
      <c r="I1997">
        <v>5.5746580000000003</v>
      </c>
    </row>
    <row r="1998" spans="1:9" x14ac:dyDescent="0.25">
      <c r="A1998">
        <v>1997</v>
      </c>
      <c r="H1998">
        <v>103.16149700000001</v>
      </c>
      <c r="I1998">
        <v>5.6288910000000003</v>
      </c>
    </row>
    <row r="1999" spans="1:9" x14ac:dyDescent="0.25">
      <c r="A1999">
        <v>1998</v>
      </c>
      <c r="B1999">
        <v>123.19989200000001</v>
      </c>
      <c r="C1999">
        <v>7.4517550000000004</v>
      </c>
    </row>
    <row r="2000" spans="1:9" x14ac:dyDescent="0.25">
      <c r="A2000">
        <v>1999</v>
      </c>
      <c r="B2000">
        <v>123.21739400000001</v>
      </c>
      <c r="C2000">
        <v>7.4673150000000001</v>
      </c>
    </row>
    <row r="2001" spans="1:9" x14ac:dyDescent="0.25">
      <c r="A2001">
        <v>2000</v>
      </c>
      <c r="B2001">
        <v>123.221068</v>
      </c>
      <c r="C2001">
        <v>7.4690500000000002</v>
      </c>
    </row>
    <row r="2002" spans="1:9" x14ac:dyDescent="0.25">
      <c r="A2002">
        <v>2001</v>
      </c>
      <c r="B2002">
        <v>123.22346300000001</v>
      </c>
      <c r="C2002">
        <v>7.4639990000000003</v>
      </c>
    </row>
    <row r="2003" spans="1:9" x14ac:dyDescent="0.25">
      <c r="A2003">
        <v>2002</v>
      </c>
      <c r="B2003">
        <v>123.19989200000001</v>
      </c>
      <c r="C2003">
        <v>7.4517550000000004</v>
      </c>
      <c r="D2003">
        <v>126.88822400000001</v>
      </c>
      <c r="E2003">
        <v>5.4437980000000001</v>
      </c>
    </row>
    <row r="2004" spans="1:9" x14ac:dyDescent="0.25">
      <c r="A2004">
        <v>2003</v>
      </c>
      <c r="B2004">
        <v>123.19989200000001</v>
      </c>
      <c r="C2004">
        <v>7.4517550000000004</v>
      </c>
      <c r="D2004">
        <v>126.906588</v>
      </c>
      <c r="E2004">
        <v>5.4747149999999998</v>
      </c>
    </row>
    <row r="2005" spans="1:9" x14ac:dyDescent="0.25">
      <c r="A2005">
        <v>2004</v>
      </c>
      <c r="B2005">
        <v>123.19989200000001</v>
      </c>
      <c r="C2005">
        <v>7.4517550000000004</v>
      </c>
      <c r="D2005">
        <v>126.94622600000001</v>
      </c>
      <c r="E2005">
        <v>5.4590529999999999</v>
      </c>
    </row>
    <row r="2006" spans="1:9" x14ac:dyDescent="0.25">
      <c r="A2006">
        <v>2005</v>
      </c>
      <c r="B2006">
        <v>123.19989200000001</v>
      </c>
      <c r="C2006">
        <v>7.4517550000000004</v>
      </c>
      <c r="D2006">
        <v>126.923472</v>
      </c>
      <c r="E2006">
        <v>5.5023669999999996</v>
      </c>
    </row>
    <row r="2007" spans="1:9" x14ac:dyDescent="0.25">
      <c r="A2007">
        <v>2006</v>
      </c>
      <c r="B2007">
        <v>123.19989200000001</v>
      </c>
      <c r="C2007">
        <v>7.4517550000000004</v>
      </c>
      <c r="D2007">
        <v>126.90378000000001</v>
      </c>
      <c r="E2007">
        <v>5.4868059999999996</v>
      </c>
    </row>
    <row r="2008" spans="1:9" x14ac:dyDescent="0.25">
      <c r="A2008">
        <v>2007</v>
      </c>
      <c r="B2008">
        <v>123.19989200000001</v>
      </c>
      <c r="C2008">
        <v>7.4517550000000004</v>
      </c>
      <c r="D2008">
        <v>126.908781</v>
      </c>
      <c r="E2008">
        <v>5.4734910000000001</v>
      </c>
    </row>
    <row r="2009" spans="1:9" x14ac:dyDescent="0.25">
      <c r="A2009">
        <v>2008</v>
      </c>
      <c r="D2009">
        <v>126.89087500000001</v>
      </c>
      <c r="E2009">
        <v>5.4814489999999996</v>
      </c>
    </row>
    <row r="2010" spans="1:9" x14ac:dyDescent="0.25">
      <c r="A2010">
        <v>2009</v>
      </c>
      <c r="D2010">
        <v>126.90970100000001</v>
      </c>
      <c r="E2010">
        <v>5.4495120000000004</v>
      </c>
    </row>
    <row r="2011" spans="1:9" x14ac:dyDescent="0.25">
      <c r="A2011">
        <v>2010</v>
      </c>
      <c r="D2011">
        <v>126.88822400000001</v>
      </c>
      <c r="E2011">
        <v>5.4437980000000001</v>
      </c>
      <c r="F2011">
        <v>126.53890100000001</v>
      </c>
      <c r="G2011">
        <v>8.6181739999999998</v>
      </c>
    </row>
    <row r="2012" spans="1:9" x14ac:dyDescent="0.25">
      <c r="A2012">
        <v>2011</v>
      </c>
      <c r="D2012">
        <v>126.88822400000001</v>
      </c>
      <c r="E2012">
        <v>5.4437980000000001</v>
      </c>
      <c r="F2012">
        <v>126.49446700000001</v>
      </c>
      <c r="G2012">
        <v>8.6711819999999999</v>
      </c>
      <c r="H2012">
        <v>127.73103600000002</v>
      </c>
      <c r="I2012">
        <v>4.3153360000000003</v>
      </c>
    </row>
    <row r="2013" spans="1:9" x14ac:dyDescent="0.25">
      <c r="A2013">
        <v>2012</v>
      </c>
      <c r="F2013">
        <v>126.47901000000002</v>
      </c>
      <c r="G2013">
        <v>8.6218979999999998</v>
      </c>
      <c r="H2013">
        <v>127.67394900000001</v>
      </c>
      <c r="I2013">
        <v>4.3454370000000004</v>
      </c>
    </row>
    <row r="2014" spans="1:9" x14ac:dyDescent="0.25">
      <c r="A2014">
        <v>2013</v>
      </c>
      <c r="F2014">
        <v>126.51859900000001</v>
      </c>
      <c r="G2014">
        <v>8.6327649999999991</v>
      </c>
      <c r="H2014">
        <v>127.71287000000001</v>
      </c>
      <c r="I2014">
        <v>4.3241620000000003</v>
      </c>
    </row>
    <row r="2015" spans="1:9" x14ac:dyDescent="0.25">
      <c r="A2015">
        <v>2014</v>
      </c>
      <c r="F2015">
        <v>126.51425800000001</v>
      </c>
      <c r="G2015">
        <v>8.6669979999999995</v>
      </c>
      <c r="H2015">
        <v>127.67113700000002</v>
      </c>
      <c r="I2015">
        <v>4.3170710000000003</v>
      </c>
    </row>
    <row r="2016" spans="1:9" x14ac:dyDescent="0.25">
      <c r="A2016">
        <v>2015</v>
      </c>
      <c r="F2016">
        <v>126.54487400000001</v>
      </c>
      <c r="G2016">
        <v>8.6680170000000007</v>
      </c>
      <c r="H2016">
        <v>127.71169900000001</v>
      </c>
      <c r="I2016">
        <v>4.2826849999999999</v>
      </c>
    </row>
    <row r="2017" spans="1:9" x14ac:dyDescent="0.25">
      <c r="A2017">
        <v>2016</v>
      </c>
      <c r="F2017">
        <v>126.54574000000001</v>
      </c>
      <c r="G2017">
        <v>8.6732220000000009</v>
      </c>
      <c r="H2017">
        <v>127.709608</v>
      </c>
      <c r="I2017">
        <v>4.2672780000000001</v>
      </c>
    </row>
    <row r="2018" spans="1:9" x14ac:dyDescent="0.25">
      <c r="A2018">
        <v>2017</v>
      </c>
      <c r="F2018">
        <v>126.55497600000001</v>
      </c>
      <c r="G2018">
        <v>8.6559779999999993</v>
      </c>
      <c r="H2018">
        <v>127.73078000000001</v>
      </c>
      <c r="I2018">
        <v>4.304214</v>
      </c>
    </row>
    <row r="2019" spans="1:9" x14ac:dyDescent="0.25">
      <c r="A2019">
        <v>2018</v>
      </c>
      <c r="F2019">
        <v>126.53890100000001</v>
      </c>
      <c r="G2019">
        <v>8.6181739999999998</v>
      </c>
      <c r="H2019">
        <v>127.74914800000001</v>
      </c>
      <c r="I2019">
        <v>4.2912049999999997</v>
      </c>
    </row>
    <row r="2020" spans="1:9" x14ac:dyDescent="0.25">
      <c r="A2020">
        <v>2019</v>
      </c>
      <c r="H2020">
        <v>127.73103600000002</v>
      </c>
      <c r="I2020">
        <v>4.3153360000000003</v>
      </c>
    </row>
    <row r="2021" spans="1:9" x14ac:dyDescent="0.25">
      <c r="A2021">
        <v>2020</v>
      </c>
    </row>
    <row r="2022" spans="1:9" x14ac:dyDescent="0.25">
      <c r="A2022">
        <v>2021</v>
      </c>
    </row>
    <row r="2023" spans="1:9" x14ac:dyDescent="0.25">
      <c r="A2023">
        <v>2022</v>
      </c>
    </row>
    <row r="2024" spans="1:9" x14ac:dyDescent="0.25">
      <c r="A2024">
        <v>2023</v>
      </c>
      <c r="B2024">
        <v>156.08350999999999</v>
      </c>
      <c r="C2024">
        <v>8.6573200000000003</v>
      </c>
    </row>
    <row r="2025" spans="1:9" x14ac:dyDescent="0.25">
      <c r="A2025">
        <v>2024</v>
      </c>
      <c r="B2025">
        <v>156.10505599999999</v>
      </c>
      <c r="C2025">
        <v>8.6604120000000009</v>
      </c>
    </row>
    <row r="2026" spans="1:9" x14ac:dyDescent="0.25">
      <c r="A2026">
        <v>2025</v>
      </c>
      <c r="B2026">
        <v>156.10598400000001</v>
      </c>
      <c r="C2026">
        <v>8.6880930000000003</v>
      </c>
    </row>
    <row r="2027" spans="1:9" x14ac:dyDescent="0.25">
      <c r="A2027">
        <v>2026</v>
      </c>
      <c r="B2027">
        <v>156.14335499999999</v>
      </c>
      <c r="C2027">
        <v>8.6358770000000007</v>
      </c>
    </row>
    <row r="2028" spans="1:9" x14ac:dyDescent="0.25">
      <c r="A2028">
        <v>2027</v>
      </c>
      <c r="B2028">
        <v>156.089799</v>
      </c>
      <c r="C2028">
        <v>8.6536600000000004</v>
      </c>
      <c r="D2028">
        <v>159.208922</v>
      </c>
      <c r="E2028">
        <v>7.0298449999999999</v>
      </c>
    </row>
    <row r="2029" spans="1:9" x14ac:dyDescent="0.25">
      <c r="A2029">
        <v>2028</v>
      </c>
      <c r="B2029">
        <v>156.15454099999999</v>
      </c>
      <c r="C2029">
        <v>8.6193299999999997</v>
      </c>
      <c r="D2029">
        <v>159.208922</v>
      </c>
      <c r="E2029">
        <v>7.0298449999999999</v>
      </c>
    </row>
    <row r="2030" spans="1:9" x14ac:dyDescent="0.25">
      <c r="A2030">
        <v>2029</v>
      </c>
      <c r="B2030">
        <v>156.07052099999999</v>
      </c>
      <c r="C2030">
        <v>8.6792269999999991</v>
      </c>
      <c r="D2030">
        <v>159.13809700000002</v>
      </c>
      <c r="E2030">
        <v>6.9941240000000002</v>
      </c>
    </row>
    <row r="2031" spans="1:9" x14ac:dyDescent="0.25">
      <c r="A2031">
        <v>2030</v>
      </c>
      <c r="B2031">
        <v>156.08350999999999</v>
      </c>
      <c r="C2031">
        <v>8.6573200000000003</v>
      </c>
      <c r="D2031">
        <v>159.20397400000002</v>
      </c>
      <c r="E2031">
        <v>7.0151539999999999</v>
      </c>
    </row>
    <row r="2032" spans="1:9" x14ac:dyDescent="0.25">
      <c r="A2032">
        <v>2031</v>
      </c>
      <c r="B2032">
        <v>156.08350999999999</v>
      </c>
      <c r="C2032">
        <v>8.6573200000000003</v>
      </c>
      <c r="D2032">
        <v>159.208922</v>
      </c>
      <c r="E2032">
        <v>7.0298449999999999</v>
      </c>
    </row>
    <row r="2033" spans="1:9" x14ac:dyDescent="0.25">
      <c r="A2033">
        <v>2032</v>
      </c>
      <c r="D2033">
        <v>159.208922</v>
      </c>
      <c r="E2033">
        <v>7.0298449999999999</v>
      </c>
    </row>
    <row r="2034" spans="1:9" x14ac:dyDescent="0.25">
      <c r="A2034">
        <v>2033</v>
      </c>
      <c r="D2034">
        <v>159.208922</v>
      </c>
      <c r="E2034">
        <v>7.0298449999999999</v>
      </c>
    </row>
    <row r="2035" spans="1:9" x14ac:dyDescent="0.25">
      <c r="A2035">
        <v>2034</v>
      </c>
      <c r="D2035">
        <v>159.208922</v>
      </c>
      <c r="E2035">
        <v>7.0298449999999999</v>
      </c>
      <c r="F2035">
        <v>158.91907700000002</v>
      </c>
      <c r="G2035">
        <v>10.591805000000001</v>
      </c>
    </row>
    <row r="2036" spans="1:9" x14ac:dyDescent="0.25">
      <c r="A2036">
        <v>2035</v>
      </c>
      <c r="F2036">
        <v>158.867943</v>
      </c>
      <c r="G2036">
        <v>10.574691</v>
      </c>
    </row>
    <row r="2037" spans="1:9" x14ac:dyDescent="0.25">
      <c r="A2037">
        <v>2036</v>
      </c>
      <c r="F2037">
        <v>158.85959300000002</v>
      </c>
      <c r="G2037">
        <v>10.604383</v>
      </c>
      <c r="H2037">
        <v>159.48546899999999</v>
      </c>
      <c r="I2037">
        <v>6.7919070000000001</v>
      </c>
    </row>
    <row r="2038" spans="1:9" x14ac:dyDescent="0.25">
      <c r="A2038">
        <v>2037</v>
      </c>
      <c r="F2038">
        <v>158.840159</v>
      </c>
      <c r="G2038">
        <v>10.591856</v>
      </c>
      <c r="H2038">
        <v>159.470314</v>
      </c>
      <c r="I2038">
        <v>6.7576289999999997</v>
      </c>
    </row>
    <row r="2039" spans="1:9" x14ac:dyDescent="0.25">
      <c r="A2039">
        <v>2038</v>
      </c>
      <c r="F2039">
        <v>158.798665</v>
      </c>
      <c r="G2039">
        <v>10.557784</v>
      </c>
      <c r="H2039">
        <v>159.42907700000001</v>
      </c>
      <c r="I2039">
        <v>6.6904640000000004</v>
      </c>
    </row>
    <row r="2040" spans="1:9" x14ac:dyDescent="0.25">
      <c r="A2040">
        <v>2039</v>
      </c>
      <c r="F2040">
        <v>158.74768499999999</v>
      </c>
      <c r="G2040">
        <v>10.57268</v>
      </c>
      <c r="H2040">
        <v>159.39850999999999</v>
      </c>
      <c r="I2040">
        <v>6.6961339999999998</v>
      </c>
    </row>
    <row r="2041" spans="1:9" x14ac:dyDescent="0.25">
      <c r="A2041">
        <v>2040</v>
      </c>
      <c r="F2041">
        <v>158.70835600000001</v>
      </c>
      <c r="G2041">
        <v>10.601702</v>
      </c>
      <c r="H2041">
        <v>159.37954100000002</v>
      </c>
      <c r="I2041">
        <v>6.7186599999999999</v>
      </c>
    </row>
    <row r="2042" spans="1:9" x14ac:dyDescent="0.25">
      <c r="A2042">
        <v>2041</v>
      </c>
      <c r="F2042">
        <v>158.63747899999998</v>
      </c>
      <c r="G2042">
        <v>10.600618000000001</v>
      </c>
      <c r="H2042">
        <v>159.374438</v>
      </c>
      <c r="I2042">
        <v>6.7064430000000002</v>
      </c>
    </row>
    <row r="2043" spans="1:9" x14ac:dyDescent="0.25">
      <c r="A2043">
        <v>2042</v>
      </c>
      <c r="F2043">
        <v>158.91907700000002</v>
      </c>
      <c r="G2043">
        <v>10.591805000000001</v>
      </c>
      <c r="H2043">
        <v>159.38062300000001</v>
      </c>
      <c r="I2043">
        <v>6.6697939999999996</v>
      </c>
    </row>
    <row r="2044" spans="1:9" x14ac:dyDescent="0.25">
      <c r="A2044">
        <v>2043</v>
      </c>
      <c r="H2044">
        <v>159.48546899999999</v>
      </c>
      <c r="I2044">
        <v>6.7919070000000001</v>
      </c>
    </row>
    <row r="2045" spans="1:9" x14ac:dyDescent="0.25">
      <c r="A2045">
        <v>2044</v>
      </c>
    </row>
    <row r="2046" spans="1:9" x14ac:dyDescent="0.25">
      <c r="A2046">
        <v>2045</v>
      </c>
    </row>
    <row r="2047" spans="1:9" x14ac:dyDescent="0.25">
      <c r="A2047">
        <v>2046</v>
      </c>
    </row>
    <row r="2048" spans="1:9" x14ac:dyDescent="0.25">
      <c r="A2048">
        <v>2047</v>
      </c>
    </row>
    <row r="2049" spans="1:9" x14ac:dyDescent="0.25">
      <c r="A2049">
        <v>2048</v>
      </c>
      <c r="D2049">
        <v>181.34361100000001</v>
      </c>
      <c r="E2049">
        <v>7.1652060000000004</v>
      </c>
    </row>
    <row r="2050" spans="1:9" x14ac:dyDescent="0.25">
      <c r="A2050">
        <v>2049</v>
      </c>
      <c r="D2050">
        <v>181.30577700000001</v>
      </c>
      <c r="E2050">
        <v>7.15402</v>
      </c>
    </row>
    <row r="2051" spans="1:9" x14ac:dyDescent="0.25">
      <c r="A2051">
        <v>2050</v>
      </c>
      <c r="B2051">
        <v>184.34752900000001</v>
      </c>
      <c r="C2051">
        <v>8.8102579999999993</v>
      </c>
      <c r="D2051">
        <v>181.34634700000001</v>
      </c>
      <c r="E2051">
        <v>7.1584529999999997</v>
      </c>
    </row>
    <row r="2052" spans="1:9" x14ac:dyDescent="0.25">
      <c r="A2052">
        <v>2051</v>
      </c>
      <c r="B2052">
        <v>184.37778700000001</v>
      </c>
      <c r="C2052">
        <v>8.7933509999999995</v>
      </c>
      <c r="D2052">
        <v>181.38479899999999</v>
      </c>
      <c r="E2052">
        <v>7.1367010000000004</v>
      </c>
    </row>
    <row r="2053" spans="1:9" x14ac:dyDescent="0.25">
      <c r="A2053">
        <v>2052</v>
      </c>
      <c r="B2053">
        <v>184.374797</v>
      </c>
      <c r="C2053">
        <v>8.8188150000000007</v>
      </c>
      <c r="D2053">
        <v>181.381396</v>
      </c>
      <c r="E2053">
        <v>7.1520619999999999</v>
      </c>
    </row>
    <row r="2054" spans="1:9" x14ac:dyDescent="0.25">
      <c r="A2054">
        <v>2053</v>
      </c>
      <c r="B2054">
        <v>184.36191099999999</v>
      </c>
      <c r="C2054">
        <v>8.7970620000000004</v>
      </c>
      <c r="D2054">
        <v>181.31453999999999</v>
      </c>
      <c r="E2054">
        <v>7.1710310000000002</v>
      </c>
    </row>
    <row r="2055" spans="1:9" x14ac:dyDescent="0.25">
      <c r="A2055">
        <v>2054</v>
      </c>
      <c r="B2055">
        <v>184.38830400000001</v>
      </c>
      <c r="C2055">
        <v>8.7973719999999993</v>
      </c>
      <c r="D2055">
        <v>181.33417800000001</v>
      </c>
      <c r="E2055">
        <v>7.182474</v>
      </c>
    </row>
    <row r="2056" spans="1:9" x14ac:dyDescent="0.25">
      <c r="A2056">
        <v>2055</v>
      </c>
      <c r="B2056">
        <v>184.354747</v>
      </c>
      <c r="C2056">
        <v>8.7914940000000001</v>
      </c>
      <c r="D2056">
        <v>181.34361100000001</v>
      </c>
      <c r="E2056">
        <v>7.1652060000000004</v>
      </c>
    </row>
    <row r="2057" spans="1:9" x14ac:dyDescent="0.25">
      <c r="A2057">
        <v>2056</v>
      </c>
      <c r="B2057">
        <v>184.37078</v>
      </c>
      <c r="C2057">
        <v>8.8106179999999998</v>
      </c>
      <c r="D2057">
        <v>181.34361100000001</v>
      </c>
      <c r="E2057">
        <v>7.1652060000000004</v>
      </c>
    </row>
    <row r="2058" spans="1:9" x14ac:dyDescent="0.25">
      <c r="A2058">
        <v>2057</v>
      </c>
      <c r="B2058">
        <v>184.35598200000001</v>
      </c>
      <c r="C2058">
        <v>8.789536</v>
      </c>
    </row>
    <row r="2059" spans="1:9" x14ac:dyDescent="0.25">
      <c r="A2059">
        <v>2058</v>
      </c>
      <c r="B2059">
        <v>184.34752900000001</v>
      </c>
      <c r="C2059">
        <v>8.8102579999999993</v>
      </c>
      <c r="H2059">
        <v>185.34830399999998</v>
      </c>
      <c r="I2059">
        <v>5.4369069999999997</v>
      </c>
    </row>
    <row r="2060" spans="1:9" x14ac:dyDescent="0.25">
      <c r="A2060">
        <v>2059</v>
      </c>
      <c r="F2060">
        <v>184.515109</v>
      </c>
      <c r="G2060">
        <v>9.6673200000000001</v>
      </c>
      <c r="H2060">
        <v>185.27639600000001</v>
      </c>
      <c r="I2060">
        <v>5.3868559999999999</v>
      </c>
    </row>
    <row r="2061" spans="1:9" x14ac:dyDescent="0.25">
      <c r="A2061">
        <v>2060</v>
      </c>
      <c r="F2061">
        <v>184.55706700000002</v>
      </c>
      <c r="G2061">
        <v>9.6461860000000001</v>
      </c>
      <c r="H2061">
        <v>185.37387000000001</v>
      </c>
      <c r="I2061">
        <v>5.4686079999999997</v>
      </c>
    </row>
    <row r="2062" spans="1:9" x14ac:dyDescent="0.25">
      <c r="A2062">
        <v>2061</v>
      </c>
      <c r="F2062">
        <v>184.52201300000002</v>
      </c>
      <c r="G2062">
        <v>9.6665980000000005</v>
      </c>
      <c r="H2062">
        <v>185.32294300000001</v>
      </c>
      <c r="I2062">
        <v>5.4640209999999998</v>
      </c>
    </row>
    <row r="2063" spans="1:9" x14ac:dyDescent="0.25">
      <c r="A2063">
        <v>2062</v>
      </c>
      <c r="F2063">
        <v>184.538611</v>
      </c>
      <c r="G2063">
        <v>9.6791750000000008</v>
      </c>
      <c r="H2063">
        <v>185.339125</v>
      </c>
      <c r="I2063">
        <v>5.4323709999999998</v>
      </c>
    </row>
    <row r="2064" spans="1:9" x14ac:dyDescent="0.25">
      <c r="A2064">
        <v>2063</v>
      </c>
      <c r="F2064">
        <v>184.535674</v>
      </c>
      <c r="G2064">
        <v>9.6771139999999995</v>
      </c>
      <c r="H2064">
        <v>185.34443899999999</v>
      </c>
      <c r="I2064">
        <v>5.4195359999999999</v>
      </c>
    </row>
    <row r="2065" spans="1:9" x14ac:dyDescent="0.25">
      <c r="A2065">
        <v>2064</v>
      </c>
      <c r="F2065">
        <v>184.53144700000001</v>
      </c>
      <c r="G2065">
        <v>9.6817010000000003</v>
      </c>
      <c r="H2065">
        <v>185.33531400000001</v>
      </c>
      <c r="I2065">
        <v>5.3902060000000001</v>
      </c>
    </row>
    <row r="2066" spans="1:9" x14ac:dyDescent="0.25">
      <c r="A2066">
        <v>2065</v>
      </c>
      <c r="F2066">
        <v>184.47598099999999</v>
      </c>
      <c r="G2066">
        <v>9.6581440000000001</v>
      </c>
      <c r="H2066">
        <v>185.315676</v>
      </c>
      <c r="I2066">
        <v>5.410412</v>
      </c>
    </row>
    <row r="2067" spans="1:9" x14ac:dyDescent="0.25">
      <c r="A2067">
        <v>2066</v>
      </c>
      <c r="F2067">
        <v>184.515109</v>
      </c>
      <c r="G2067">
        <v>9.6673200000000001</v>
      </c>
      <c r="H2067">
        <v>185.34830399999998</v>
      </c>
      <c r="I2067">
        <v>5.4369069999999997</v>
      </c>
    </row>
    <row r="2068" spans="1:9" x14ac:dyDescent="0.25">
      <c r="A2068">
        <v>2067</v>
      </c>
      <c r="F2068">
        <v>184.515109</v>
      </c>
      <c r="G2068">
        <v>9.6673200000000001</v>
      </c>
      <c r="H2068">
        <v>185.34830399999998</v>
      </c>
      <c r="I2068">
        <v>5.4369069999999997</v>
      </c>
    </row>
    <row r="2069" spans="1:9" x14ac:dyDescent="0.25">
      <c r="A2069">
        <v>2068</v>
      </c>
    </row>
    <row r="2070" spans="1:9" x14ac:dyDescent="0.25">
      <c r="A2070">
        <v>2069</v>
      </c>
    </row>
    <row r="2071" spans="1:9" x14ac:dyDescent="0.25">
      <c r="A2071">
        <v>2070</v>
      </c>
      <c r="D2071">
        <v>206.10701599999999</v>
      </c>
      <c r="E2071">
        <v>7.4014949999999997</v>
      </c>
    </row>
    <row r="2072" spans="1:9" x14ac:dyDescent="0.25">
      <c r="A2072">
        <v>2071</v>
      </c>
      <c r="D2072">
        <v>206.16526300000001</v>
      </c>
      <c r="E2072">
        <v>7.378145</v>
      </c>
    </row>
    <row r="2073" spans="1:9" x14ac:dyDescent="0.25">
      <c r="A2073">
        <v>2072</v>
      </c>
      <c r="D2073">
        <v>206.17840799999999</v>
      </c>
      <c r="E2073">
        <v>7.3813409999999999</v>
      </c>
    </row>
    <row r="2074" spans="1:9" x14ac:dyDescent="0.25">
      <c r="A2074">
        <v>2073</v>
      </c>
      <c r="D2074">
        <v>206.10665399999999</v>
      </c>
      <c r="E2074">
        <v>7.36</v>
      </c>
    </row>
    <row r="2075" spans="1:9" x14ac:dyDescent="0.25">
      <c r="A2075">
        <v>2074</v>
      </c>
      <c r="D2075">
        <v>206.098612</v>
      </c>
      <c r="E2075">
        <v>7.342422</v>
      </c>
    </row>
    <row r="2076" spans="1:9" x14ac:dyDescent="0.25">
      <c r="A2076">
        <v>2075</v>
      </c>
      <c r="D2076">
        <v>206.11675500000001</v>
      </c>
      <c r="E2076">
        <v>7.3403609999999997</v>
      </c>
    </row>
    <row r="2077" spans="1:9" x14ac:dyDescent="0.25">
      <c r="A2077">
        <v>2076</v>
      </c>
      <c r="B2077">
        <v>212.82932</v>
      </c>
      <c r="C2077">
        <v>8.5298610000000004</v>
      </c>
      <c r="D2077">
        <v>206.136809</v>
      </c>
      <c r="E2077">
        <v>7.3443300000000002</v>
      </c>
    </row>
    <row r="2078" spans="1:9" x14ac:dyDescent="0.25">
      <c r="A2078">
        <v>2077</v>
      </c>
      <c r="B2078">
        <v>212.777996</v>
      </c>
      <c r="C2078">
        <v>8.5538410000000002</v>
      </c>
      <c r="D2078">
        <v>206.10391900000002</v>
      </c>
      <c r="E2078">
        <v>7.3311339999999996</v>
      </c>
    </row>
    <row r="2079" spans="1:9" x14ac:dyDescent="0.25">
      <c r="A2079">
        <v>2078</v>
      </c>
      <c r="B2079">
        <v>212.77534299999999</v>
      </c>
      <c r="C2079">
        <v>8.5301679999999998</v>
      </c>
      <c r="D2079">
        <v>206.23876799999999</v>
      </c>
      <c r="E2079">
        <v>7.3043820000000004</v>
      </c>
    </row>
    <row r="2080" spans="1:9" x14ac:dyDescent="0.25">
      <c r="A2080">
        <v>2079</v>
      </c>
      <c r="B2080">
        <v>212.77661900000001</v>
      </c>
      <c r="C2080">
        <v>8.5176689999999997</v>
      </c>
      <c r="D2080">
        <v>206.10701599999999</v>
      </c>
      <c r="E2080">
        <v>7.4014949999999997</v>
      </c>
    </row>
    <row r="2081" spans="1:9" x14ac:dyDescent="0.25">
      <c r="A2081">
        <v>2080</v>
      </c>
      <c r="B2081">
        <v>212.794577</v>
      </c>
      <c r="C2081">
        <v>8.5005260000000007</v>
      </c>
      <c r="D2081">
        <v>206.10701599999999</v>
      </c>
      <c r="E2081">
        <v>7.4014949999999997</v>
      </c>
    </row>
    <row r="2082" spans="1:9" x14ac:dyDescent="0.25">
      <c r="A2082">
        <v>2081</v>
      </c>
      <c r="B2082">
        <v>212.82615699999999</v>
      </c>
      <c r="C2082">
        <v>8.5025169999999992</v>
      </c>
    </row>
    <row r="2083" spans="1:9" x14ac:dyDescent="0.25">
      <c r="A2083">
        <v>2082</v>
      </c>
      <c r="B2083">
        <v>212.77967999999998</v>
      </c>
      <c r="C2083">
        <v>8.4996080000000003</v>
      </c>
    </row>
    <row r="2084" spans="1:9" x14ac:dyDescent="0.25">
      <c r="A2084">
        <v>2083</v>
      </c>
      <c r="B2084">
        <v>212.82932</v>
      </c>
      <c r="C2084">
        <v>8.5298610000000004</v>
      </c>
      <c r="H2084">
        <v>212.063391</v>
      </c>
      <c r="I2084">
        <v>5.7416910000000003</v>
      </c>
    </row>
    <row r="2085" spans="1:9" x14ac:dyDescent="0.25">
      <c r="A2085">
        <v>2084</v>
      </c>
      <c r="B2085">
        <v>212.82932</v>
      </c>
      <c r="C2085">
        <v>8.5298610000000004</v>
      </c>
      <c r="F2085">
        <v>212.17195599999999</v>
      </c>
      <c r="G2085">
        <v>9.4661399999999993</v>
      </c>
      <c r="H2085">
        <v>212.06833900000001</v>
      </c>
      <c r="I2085">
        <v>5.7151620000000003</v>
      </c>
    </row>
    <row r="2086" spans="1:9" x14ac:dyDescent="0.25">
      <c r="A2086">
        <v>2085</v>
      </c>
      <c r="F2086">
        <v>212.14956000000001</v>
      </c>
      <c r="G2086">
        <v>9.4607320000000001</v>
      </c>
      <c r="H2086">
        <v>212.082471</v>
      </c>
      <c r="I2086">
        <v>5.7103659999999996</v>
      </c>
    </row>
    <row r="2087" spans="1:9" x14ac:dyDescent="0.25">
      <c r="A2087">
        <v>2086</v>
      </c>
      <c r="F2087">
        <v>212.13052999999999</v>
      </c>
      <c r="G2087">
        <v>9.4670579999999998</v>
      </c>
      <c r="H2087">
        <v>212.09461400000001</v>
      </c>
      <c r="I2087">
        <v>5.7273550000000002</v>
      </c>
    </row>
    <row r="2088" spans="1:9" x14ac:dyDescent="0.25">
      <c r="A2088">
        <v>2087</v>
      </c>
      <c r="F2088">
        <v>212.14736600000001</v>
      </c>
      <c r="G2088">
        <v>9.4385399999999997</v>
      </c>
      <c r="H2088">
        <v>212.06670700000001</v>
      </c>
      <c r="I2088">
        <v>5.7086309999999996</v>
      </c>
    </row>
    <row r="2089" spans="1:9" x14ac:dyDescent="0.25">
      <c r="A2089">
        <v>2088</v>
      </c>
      <c r="F2089">
        <v>212.160324</v>
      </c>
      <c r="G2089">
        <v>9.3858890000000006</v>
      </c>
      <c r="H2089">
        <v>212.04783</v>
      </c>
      <c r="I2089">
        <v>5.758527</v>
      </c>
    </row>
    <row r="2090" spans="1:9" x14ac:dyDescent="0.25">
      <c r="A2090">
        <v>2089</v>
      </c>
      <c r="F2090">
        <v>212.18792500000001</v>
      </c>
      <c r="G2090">
        <v>9.3933879999999998</v>
      </c>
      <c r="H2090">
        <v>212.04675900000001</v>
      </c>
      <c r="I2090">
        <v>5.7740359999999997</v>
      </c>
    </row>
    <row r="2091" spans="1:9" x14ac:dyDescent="0.25">
      <c r="A2091">
        <v>2090</v>
      </c>
      <c r="F2091">
        <v>212.10782699999999</v>
      </c>
      <c r="G2091">
        <v>9.4704259999999998</v>
      </c>
      <c r="H2091">
        <v>212.01635200000001</v>
      </c>
      <c r="I2091">
        <v>5.7557720000000003</v>
      </c>
    </row>
    <row r="2092" spans="1:9" x14ac:dyDescent="0.25">
      <c r="A2092">
        <v>2091</v>
      </c>
      <c r="F2092">
        <v>212.17195599999999</v>
      </c>
      <c r="G2092">
        <v>9.4661399999999993</v>
      </c>
      <c r="H2092">
        <v>212.063391</v>
      </c>
      <c r="I2092">
        <v>5.7416910000000003</v>
      </c>
    </row>
    <row r="2093" spans="1:9" x14ac:dyDescent="0.25">
      <c r="A2093">
        <v>2092</v>
      </c>
      <c r="F2093">
        <v>212.17195599999999</v>
      </c>
      <c r="G2093">
        <v>9.4661399999999993</v>
      </c>
      <c r="H2093">
        <v>212.063391</v>
      </c>
      <c r="I2093">
        <v>5.7416910000000003</v>
      </c>
    </row>
    <row r="2094" spans="1:9" x14ac:dyDescent="0.25">
      <c r="A2094">
        <v>2093</v>
      </c>
      <c r="D2094">
        <v>227.187704</v>
      </c>
      <c r="E2094">
        <v>7.3838499999999998</v>
      </c>
    </row>
    <row r="2095" spans="1:9" x14ac:dyDescent="0.25">
      <c r="A2095">
        <v>2094</v>
      </c>
      <c r="D2095">
        <v>227.17280700000001</v>
      </c>
      <c r="E2095">
        <v>7.3675759999999997</v>
      </c>
    </row>
    <row r="2096" spans="1:9" x14ac:dyDescent="0.25">
      <c r="A2096">
        <v>2095</v>
      </c>
      <c r="D2096">
        <v>227.17785800000001</v>
      </c>
      <c r="E2096">
        <v>7.3530870000000004</v>
      </c>
    </row>
    <row r="2097" spans="1:9" x14ac:dyDescent="0.25">
      <c r="A2097">
        <v>2096</v>
      </c>
      <c r="D2097">
        <v>227.14709400000001</v>
      </c>
      <c r="E2097">
        <v>7.357831</v>
      </c>
    </row>
    <row r="2098" spans="1:9" x14ac:dyDescent="0.25">
      <c r="A2098">
        <v>2097</v>
      </c>
      <c r="D2098">
        <v>227.16041000000001</v>
      </c>
      <c r="E2098">
        <v>7.3773200000000001</v>
      </c>
    </row>
    <row r="2099" spans="1:9" x14ac:dyDescent="0.25">
      <c r="A2099">
        <v>2098</v>
      </c>
      <c r="D2099">
        <v>227.17678699999999</v>
      </c>
      <c r="E2099">
        <v>7.3848710000000004</v>
      </c>
    </row>
    <row r="2100" spans="1:9" x14ac:dyDescent="0.25">
      <c r="A2100">
        <v>2099</v>
      </c>
      <c r="B2100">
        <v>234.42640800000001</v>
      </c>
      <c r="C2100">
        <v>8.6128169999999997</v>
      </c>
      <c r="D2100">
        <v>227.23708999999999</v>
      </c>
      <c r="E2100">
        <v>7.4042570000000003</v>
      </c>
    </row>
    <row r="2101" spans="1:9" x14ac:dyDescent="0.25">
      <c r="A2101">
        <v>2100</v>
      </c>
      <c r="B2101">
        <v>234.451255</v>
      </c>
      <c r="C2101">
        <v>8.6199600000000007</v>
      </c>
      <c r="D2101">
        <v>227.246376</v>
      </c>
      <c r="E2101">
        <v>7.4494590000000001</v>
      </c>
    </row>
    <row r="2102" spans="1:9" x14ac:dyDescent="0.25">
      <c r="A2102">
        <v>2101</v>
      </c>
      <c r="B2102">
        <v>234.423654</v>
      </c>
      <c r="C2102">
        <v>8.6453150000000001</v>
      </c>
      <c r="D2102">
        <v>227.187704</v>
      </c>
      <c r="E2102">
        <v>7.3838499999999998</v>
      </c>
    </row>
    <row r="2103" spans="1:9" x14ac:dyDescent="0.25">
      <c r="A2103">
        <v>2102</v>
      </c>
      <c r="B2103">
        <v>234.43013300000001</v>
      </c>
      <c r="C2103">
        <v>8.6446509999999996</v>
      </c>
      <c r="D2103">
        <v>227.187704</v>
      </c>
      <c r="E2103">
        <v>7.3838499999999998</v>
      </c>
    </row>
    <row r="2104" spans="1:9" x14ac:dyDescent="0.25">
      <c r="A2104">
        <v>2103</v>
      </c>
      <c r="B2104">
        <v>234.43997899999999</v>
      </c>
      <c r="C2104">
        <v>8.655621</v>
      </c>
    </row>
    <row r="2105" spans="1:9" x14ac:dyDescent="0.25">
      <c r="A2105">
        <v>2104</v>
      </c>
      <c r="B2105">
        <v>234.419828</v>
      </c>
      <c r="C2105">
        <v>8.6458250000000003</v>
      </c>
    </row>
    <row r="2106" spans="1:9" x14ac:dyDescent="0.25">
      <c r="A2106">
        <v>2105</v>
      </c>
      <c r="B2106">
        <v>234.43395899999999</v>
      </c>
      <c r="C2106">
        <v>8.6555700000000009</v>
      </c>
    </row>
    <row r="2107" spans="1:9" x14ac:dyDescent="0.25">
      <c r="A2107">
        <v>2106</v>
      </c>
      <c r="B2107">
        <v>234.39993000000001</v>
      </c>
      <c r="C2107">
        <v>8.6552629999999997</v>
      </c>
    </row>
    <row r="2108" spans="1:9" x14ac:dyDescent="0.25">
      <c r="A2108">
        <v>2107</v>
      </c>
      <c r="B2108">
        <v>234.39906300000001</v>
      </c>
      <c r="C2108">
        <v>8.6122049999999994</v>
      </c>
      <c r="H2108">
        <v>231.235658</v>
      </c>
      <c r="I2108">
        <v>5.753476</v>
      </c>
    </row>
    <row r="2109" spans="1:9" x14ac:dyDescent="0.25">
      <c r="A2109">
        <v>2108</v>
      </c>
      <c r="B2109">
        <v>234.42640800000001</v>
      </c>
      <c r="C2109">
        <v>8.6128169999999997</v>
      </c>
      <c r="H2109">
        <v>231.31407100000001</v>
      </c>
      <c r="I2109">
        <v>5.7527109999999997</v>
      </c>
    </row>
    <row r="2110" spans="1:9" x14ac:dyDescent="0.25">
      <c r="A2110">
        <v>2109</v>
      </c>
      <c r="F2110">
        <v>233.551963</v>
      </c>
      <c r="G2110">
        <v>9.6696500000000007</v>
      </c>
      <c r="H2110">
        <v>231.328968</v>
      </c>
      <c r="I2110">
        <v>5.7654649999999998</v>
      </c>
    </row>
    <row r="2111" spans="1:9" x14ac:dyDescent="0.25">
      <c r="A2111">
        <v>2110</v>
      </c>
      <c r="F2111">
        <v>233.59073799999999</v>
      </c>
      <c r="G2111">
        <v>9.6839340000000007</v>
      </c>
      <c r="H2111">
        <v>231.291011</v>
      </c>
      <c r="I2111">
        <v>5.7433740000000002</v>
      </c>
    </row>
    <row r="2112" spans="1:9" x14ac:dyDescent="0.25">
      <c r="A2112">
        <v>2111</v>
      </c>
      <c r="F2112">
        <v>233.56737100000001</v>
      </c>
      <c r="G2112">
        <v>9.6998519999999999</v>
      </c>
      <c r="H2112">
        <v>231.27539999999999</v>
      </c>
      <c r="I2112">
        <v>5.7348540000000003</v>
      </c>
    </row>
    <row r="2113" spans="1:9" x14ac:dyDescent="0.25">
      <c r="A2113">
        <v>2112</v>
      </c>
      <c r="F2113">
        <v>233.58012500000001</v>
      </c>
      <c r="G2113">
        <v>9.6998519999999999</v>
      </c>
      <c r="H2113">
        <v>231.23591199999998</v>
      </c>
      <c r="I2113">
        <v>5.7527109999999997</v>
      </c>
    </row>
    <row r="2114" spans="1:9" x14ac:dyDescent="0.25">
      <c r="A2114">
        <v>2113</v>
      </c>
      <c r="F2114">
        <v>233.56125</v>
      </c>
      <c r="G2114">
        <v>9.7305139999999994</v>
      </c>
      <c r="H2114">
        <v>231.25892199999998</v>
      </c>
      <c r="I2114">
        <v>5.7695970000000001</v>
      </c>
    </row>
    <row r="2115" spans="1:9" x14ac:dyDescent="0.25">
      <c r="A2115">
        <v>2114</v>
      </c>
      <c r="F2115">
        <v>233.57089200000001</v>
      </c>
      <c r="G2115">
        <v>9.7763790000000004</v>
      </c>
      <c r="H2115">
        <v>231.35463100000001</v>
      </c>
      <c r="I2115">
        <v>5.8255129999999999</v>
      </c>
    </row>
    <row r="2116" spans="1:9" x14ac:dyDescent="0.25">
      <c r="A2116">
        <v>2115</v>
      </c>
      <c r="D2116">
        <v>249.98488399999999</v>
      </c>
      <c r="E2116">
        <v>7.1540150000000002</v>
      </c>
      <c r="F2116">
        <v>233.56079099999999</v>
      </c>
      <c r="G2116">
        <v>9.7676040000000004</v>
      </c>
      <c r="H2116">
        <v>231.235658</v>
      </c>
      <c r="I2116">
        <v>5.753476</v>
      </c>
    </row>
    <row r="2117" spans="1:9" x14ac:dyDescent="0.25">
      <c r="A2117">
        <v>2116</v>
      </c>
      <c r="D2117">
        <v>250.05156499999998</v>
      </c>
      <c r="E2117">
        <v>7.1559030000000003</v>
      </c>
      <c r="F2117">
        <v>233.48564099999999</v>
      </c>
      <c r="G2117">
        <v>9.6627620000000007</v>
      </c>
    </row>
    <row r="2118" spans="1:9" x14ac:dyDescent="0.25">
      <c r="A2118">
        <v>2117</v>
      </c>
      <c r="D2118">
        <v>250.00952699999999</v>
      </c>
      <c r="E2118">
        <v>7.1510049999999996</v>
      </c>
      <c r="F2118">
        <v>233.497478</v>
      </c>
      <c r="G2118">
        <v>9.6763320000000004</v>
      </c>
    </row>
    <row r="2119" spans="1:9" x14ac:dyDescent="0.25">
      <c r="A2119">
        <v>2118</v>
      </c>
      <c r="D2119">
        <v>250.02610899999999</v>
      </c>
      <c r="E2119">
        <v>7.1332000000000004</v>
      </c>
      <c r="F2119">
        <v>233.551963</v>
      </c>
      <c r="G2119">
        <v>9.6696500000000007</v>
      </c>
    </row>
    <row r="2120" spans="1:9" x14ac:dyDescent="0.25">
      <c r="A2120">
        <v>2119</v>
      </c>
      <c r="D2120">
        <v>249.969987</v>
      </c>
      <c r="E2120">
        <v>7.1292210000000003</v>
      </c>
      <c r="F2120">
        <v>233.551963</v>
      </c>
      <c r="G2120">
        <v>9.6696500000000007</v>
      </c>
    </row>
    <row r="2121" spans="1:9" x14ac:dyDescent="0.25">
      <c r="A2121">
        <v>2120</v>
      </c>
      <c r="D2121">
        <v>249.973455</v>
      </c>
      <c r="E2121">
        <v>7.1236090000000001</v>
      </c>
    </row>
    <row r="2122" spans="1:9" x14ac:dyDescent="0.25">
      <c r="A2122">
        <v>2121</v>
      </c>
      <c r="D2122">
        <v>249.96534500000001</v>
      </c>
      <c r="E2122">
        <v>7.1221800000000002</v>
      </c>
    </row>
    <row r="2123" spans="1:9" x14ac:dyDescent="0.25">
      <c r="A2123">
        <v>2122</v>
      </c>
      <c r="D2123">
        <v>249.98345699999999</v>
      </c>
      <c r="E2123">
        <v>7.1513619999999998</v>
      </c>
    </row>
    <row r="2124" spans="1:9" x14ac:dyDescent="0.25">
      <c r="A2124">
        <v>2123</v>
      </c>
      <c r="D2124">
        <v>249.98488399999999</v>
      </c>
      <c r="E2124">
        <v>7.1540150000000002</v>
      </c>
    </row>
    <row r="2125" spans="1:9" x14ac:dyDescent="0.25">
      <c r="A2125">
        <v>2124</v>
      </c>
      <c r="B2125">
        <v>258.146703</v>
      </c>
      <c r="C2125">
        <v>7.9506569999999996</v>
      </c>
      <c r="D2125">
        <v>249.98488399999999</v>
      </c>
      <c r="E2125">
        <v>7.1540150000000002</v>
      </c>
    </row>
    <row r="2126" spans="1:9" x14ac:dyDescent="0.25">
      <c r="A2126">
        <v>2125</v>
      </c>
      <c r="B2126">
        <v>258.21792399999998</v>
      </c>
      <c r="C2126">
        <v>7.9011189999999996</v>
      </c>
      <c r="D2126">
        <v>249.98488399999999</v>
      </c>
      <c r="E2126">
        <v>7.1540150000000002</v>
      </c>
    </row>
    <row r="2127" spans="1:9" x14ac:dyDescent="0.25">
      <c r="A2127">
        <v>2126</v>
      </c>
      <c r="B2127">
        <v>258.17195700000002</v>
      </c>
      <c r="C2127">
        <v>7.9204549999999996</v>
      </c>
      <c r="D2127">
        <v>249.98488399999999</v>
      </c>
      <c r="E2127">
        <v>7.1540150000000002</v>
      </c>
    </row>
    <row r="2128" spans="1:9" x14ac:dyDescent="0.25">
      <c r="A2128">
        <v>2127</v>
      </c>
      <c r="B2128">
        <v>258.12818299999998</v>
      </c>
      <c r="C2128">
        <v>7.9397399999999996</v>
      </c>
    </row>
    <row r="2129" spans="1:11" x14ac:dyDescent="0.25">
      <c r="A2129">
        <v>2128</v>
      </c>
      <c r="B2129">
        <v>258.12246800000003</v>
      </c>
      <c r="C2129">
        <v>7.9199960000000003</v>
      </c>
    </row>
    <row r="2130" spans="1:11" x14ac:dyDescent="0.25">
      <c r="A2130">
        <v>2129</v>
      </c>
      <c r="B2130">
        <v>258.12706100000003</v>
      </c>
      <c r="C2130">
        <v>7.9388719999999999</v>
      </c>
    </row>
    <row r="2131" spans="1:11" x14ac:dyDescent="0.25">
      <c r="A2131">
        <v>2130</v>
      </c>
      <c r="B2131">
        <v>258.15154799999999</v>
      </c>
      <c r="C2131">
        <v>7.9356580000000001</v>
      </c>
    </row>
    <row r="2132" spans="1:11" x14ac:dyDescent="0.25">
      <c r="A2132">
        <v>2131</v>
      </c>
      <c r="B2132">
        <v>258.19363900000002</v>
      </c>
      <c r="C2132">
        <v>7.9460660000000001</v>
      </c>
      <c r="H2132">
        <v>252.619901</v>
      </c>
      <c r="I2132">
        <v>5.3217639999999999</v>
      </c>
    </row>
    <row r="2133" spans="1:11" x14ac:dyDescent="0.25">
      <c r="A2133">
        <v>2132</v>
      </c>
      <c r="B2133">
        <v>258.157262</v>
      </c>
      <c r="C2133">
        <v>7.914434</v>
      </c>
      <c r="H2133">
        <v>252.619901</v>
      </c>
      <c r="I2133">
        <v>5.3217639999999999</v>
      </c>
    </row>
    <row r="2134" spans="1:11" x14ac:dyDescent="0.25">
      <c r="A2134">
        <v>2133</v>
      </c>
      <c r="B2134">
        <v>258.15083800000002</v>
      </c>
      <c r="C2134">
        <v>7.9300459999999999</v>
      </c>
      <c r="H2134">
        <v>252.619901</v>
      </c>
      <c r="I2134">
        <v>5.3217639999999999</v>
      </c>
    </row>
    <row r="2135" spans="1:11" x14ac:dyDescent="0.25">
      <c r="A2135">
        <v>2134</v>
      </c>
      <c r="B2135">
        <v>258.15063199999997</v>
      </c>
      <c r="C2135">
        <v>7.9667789999999998</v>
      </c>
      <c r="H2135">
        <v>252.619901</v>
      </c>
      <c r="I2135">
        <v>5.3217639999999999</v>
      </c>
    </row>
    <row r="2136" spans="1:11" x14ac:dyDescent="0.25">
      <c r="A2136">
        <v>2135</v>
      </c>
      <c r="B2136">
        <v>258.146703</v>
      </c>
      <c r="C2136">
        <v>7.9506569999999996</v>
      </c>
      <c r="F2136">
        <v>256.91676899999999</v>
      </c>
      <c r="G2136">
        <v>9.1600330000000003</v>
      </c>
      <c r="H2136">
        <v>252.619901</v>
      </c>
      <c r="I2136">
        <v>5.3217639999999999</v>
      </c>
    </row>
    <row r="2137" spans="1:11" x14ac:dyDescent="0.25">
      <c r="A2137">
        <v>2136</v>
      </c>
      <c r="F2137">
        <v>256.91375900000003</v>
      </c>
      <c r="G2137">
        <v>9.198143</v>
      </c>
      <c r="H2137">
        <v>252.619901</v>
      </c>
      <c r="I2137">
        <v>5.3217639999999999</v>
      </c>
    </row>
    <row r="2138" spans="1:11" x14ac:dyDescent="0.25">
      <c r="A2138">
        <v>2137</v>
      </c>
      <c r="F2138">
        <v>256.91676899999999</v>
      </c>
      <c r="G2138">
        <v>9.1600330000000003</v>
      </c>
      <c r="H2138">
        <v>252.619901</v>
      </c>
      <c r="I2138">
        <v>5.3217639999999999</v>
      </c>
      <c r="J2138">
        <v>236.18101100000001</v>
      </c>
      <c r="K2138">
        <v>13.248137</v>
      </c>
    </row>
    <row r="2139" spans="1:11" x14ac:dyDescent="0.25">
      <c r="A2139">
        <v>2138</v>
      </c>
    </row>
    <row r="2140" spans="1:11" x14ac:dyDescent="0.25">
      <c r="A2140">
        <v>2139</v>
      </c>
    </row>
    <row r="2141" spans="1:11" x14ac:dyDescent="0.25">
      <c r="A2141">
        <v>2140</v>
      </c>
    </row>
    <row r="2142" spans="1:11" x14ac:dyDescent="0.25">
      <c r="A2142">
        <v>2141</v>
      </c>
    </row>
    <row r="2143" spans="1:11" x14ac:dyDescent="0.25">
      <c r="A2143">
        <v>2142</v>
      </c>
    </row>
    <row r="2144" spans="1:1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1" x14ac:dyDescent="0.25">
      <c r="A2161">
        <v>2160</v>
      </c>
    </row>
    <row r="2162" spans="1:11" x14ac:dyDescent="0.25">
      <c r="A2162">
        <v>2161</v>
      </c>
    </row>
    <row r="2163" spans="1:11" x14ac:dyDescent="0.25">
      <c r="A2163">
        <v>2162</v>
      </c>
    </row>
    <row r="2164" spans="1:11" x14ac:dyDescent="0.25">
      <c r="A2164">
        <v>2163</v>
      </c>
    </row>
    <row r="2165" spans="1:11" x14ac:dyDescent="0.25">
      <c r="A2165">
        <v>2164</v>
      </c>
    </row>
    <row r="2166" spans="1:11" x14ac:dyDescent="0.25">
      <c r="A2166">
        <v>2165</v>
      </c>
    </row>
    <row r="2167" spans="1:11" x14ac:dyDescent="0.25">
      <c r="A2167">
        <v>2166</v>
      </c>
    </row>
    <row r="2168" spans="1:11" x14ac:dyDescent="0.25">
      <c r="A2168">
        <v>2167</v>
      </c>
    </row>
    <row r="2169" spans="1:11" x14ac:dyDescent="0.25">
      <c r="A2169">
        <v>2168</v>
      </c>
    </row>
    <row r="2170" spans="1:11" x14ac:dyDescent="0.25">
      <c r="A2170">
        <v>2169</v>
      </c>
    </row>
    <row r="2171" spans="1:11" x14ac:dyDescent="0.25">
      <c r="A2171">
        <v>2170</v>
      </c>
      <c r="J2171">
        <v>236.10417899999999</v>
      </c>
      <c r="K2171">
        <v>13.555365999999999</v>
      </c>
    </row>
    <row r="2172" spans="1:11" x14ac:dyDescent="0.25">
      <c r="A2172">
        <v>2171</v>
      </c>
      <c r="B2172">
        <v>260.12700799999999</v>
      </c>
      <c r="C2172">
        <v>4.5503239999999998</v>
      </c>
    </row>
    <row r="2173" spans="1:11" x14ac:dyDescent="0.25">
      <c r="A2173">
        <v>2172</v>
      </c>
      <c r="B2173">
        <v>260.10996799999998</v>
      </c>
      <c r="C2173">
        <v>4.5228260000000002</v>
      </c>
    </row>
    <row r="2174" spans="1:11" x14ac:dyDescent="0.25">
      <c r="A2174">
        <v>2173</v>
      </c>
      <c r="B2174">
        <v>260.135988</v>
      </c>
      <c r="C2174">
        <v>4.5333350000000001</v>
      </c>
    </row>
    <row r="2175" spans="1:11" x14ac:dyDescent="0.25">
      <c r="A2175">
        <v>2174</v>
      </c>
      <c r="B2175">
        <v>260.106447</v>
      </c>
      <c r="C2175">
        <v>4.5551199999999996</v>
      </c>
      <c r="D2175">
        <v>257.84258799999998</v>
      </c>
      <c r="E2175">
        <v>6.2239110000000002</v>
      </c>
    </row>
    <row r="2176" spans="1:11" x14ac:dyDescent="0.25">
      <c r="A2176">
        <v>2175</v>
      </c>
      <c r="B2176">
        <v>260.12063000000001</v>
      </c>
      <c r="C2176">
        <v>4.5345599999999999</v>
      </c>
      <c r="D2176">
        <v>257.82340399999998</v>
      </c>
      <c r="E2176">
        <v>6.2239110000000002</v>
      </c>
    </row>
    <row r="2177" spans="1:9" x14ac:dyDescent="0.25">
      <c r="A2177">
        <v>2176</v>
      </c>
      <c r="B2177">
        <v>260.11976399999998</v>
      </c>
      <c r="C2177">
        <v>4.5689970000000004</v>
      </c>
      <c r="D2177">
        <v>257.84381200000001</v>
      </c>
      <c r="E2177">
        <v>6.2464089999999999</v>
      </c>
    </row>
    <row r="2178" spans="1:9" x14ac:dyDescent="0.25">
      <c r="A2178">
        <v>2177</v>
      </c>
      <c r="B2178">
        <v>260.10940699999998</v>
      </c>
      <c r="C2178">
        <v>4.5934850000000003</v>
      </c>
      <c r="D2178">
        <v>257.82937400000003</v>
      </c>
      <c r="E2178">
        <v>6.2354409999999998</v>
      </c>
    </row>
    <row r="2179" spans="1:9" x14ac:dyDescent="0.25">
      <c r="A2179">
        <v>2178</v>
      </c>
      <c r="B2179">
        <v>260.11752100000001</v>
      </c>
      <c r="C2179">
        <v>4.5885369999999996</v>
      </c>
      <c r="D2179">
        <v>257.82146599999999</v>
      </c>
      <c r="E2179">
        <v>6.2059009999999999</v>
      </c>
    </row>
    <row r="2180" spans="1:9" x14ac:dyDescent="0.25">
      <c r="A2180">
        <v>2179</v>
      </c>
      <c r="B2180">
        <v>260.02711599999998</v>
      </c>
      <c r="C2180">
        <v>4.5720580000000002</v>
      </c>
      <c r="D2180">
        <v>257.80865999999997</v>
      </c>
      <c r="E2180">
        <v>6.2044730000000001</v>
      </c>
    </row>
    <row r="2181" spans="1:9" x14ac:dyDescent="0.25">
      <c r="A2181">
        <v>2180</v>
      </c>
      <c r="B2181">
        <v>260.139612</v>
      </c>
      <c r="C2181">
        <v>4.5187949999999999</v>
      </c>
      <c r="D2181">
        <v>257.84967899999998</v>
      </c>
      <c r="E2181">
        <v>6.2168700000000001</v>
      </c>
    </row>
    <row r="2182" spans="1:9" x14ac:dyDescent="0.25">
      <c r="A2182">
        <v>2181</v>
      </c>
      <c r="B2182">
        <v>260.12700799999999</v>
      </c>
      <c r="C2182">
        <v>4.5503239999999998</v>
      </c>
      <c r="D2182">
        <v>257.86350399999998</v>
      </c>
      <c r="E2182">
        <v>6.2322769999999998</v>
      </c>
    </row>
    <row r="2183" spans="1:9" x14ac:dyDescent="0.25">
      <c r="A2183">
        <v>2182</v>
      </c>
      <c r="D2183">
        <v>257.82340399999998</v>
      </c>
      <c r="E2183">
        <v>6.2239110000000002</v>
      </c>
      <c r="F2183">
        <v>260.16012000000001</v>
      </c>
      <c r="G2183">
        <v>2.7119</v>
      </c>
      <c r="H2183">
        <v>259.43449499999997</v>
      </c>
      <c r="I2183">
        <v>7.4831310000000002</v>
      </c>
    </row>
    <row r="2184" spans="1:9" x14ac:dyDescent="0.25">
      <c r="A2184">
        <v>2183</v>
      </c>
      <c r="D2184">
        <v>257.82340399999998</v>
      </c>
      <c r="E2184">
        <v>6.2239110000000002</v>
      </c>
      <c r="F2184">
        <v>260.162057</v>
      </c>
      <c r="G2184">
        <v>2.7221540000000002</v>
      </c>
      <c r="H2184">
        <v>259.396638</v>
      </c>
      <c r="I2184">
        <v>7.4736919999999998</v>
      </c>
    </row>
    <row r="2185" spans="1:9" x14ac:dyDescent="0.25">
      <c r="A2185">
        <v>2184</v>
      </c>
      <c r="F2185">
        <v>260.06180699999999</v>
      </c>
      <c r="G2185">
        <v>2.6550660000000001</v>
      </c>
      <c r="H2185">
        <v>259.43005499999998</v>
      </c>
      <c r="I2185">
        <v>7.4796610000000001</v>
      </c>
    </row>
    <row r="2186" spans="1:9" x14ac:dyDescent="0.25">
      <c r="A2186">
        <v>2185</v>
      </c>
      <c r="F2186">
        <v>260.14471200000003</v>
      </c>
      <c r="G2186">
        <v>2.645219</v>
      </c>
      <c r="H2186">
        <v>259.43475100000001</v>
      </c>
      <c r="I2186">
        <v>7.5255780000000003</v>
      </c>
    </row>
    <row r="2187" spans="1:9" x14ac:dyDescent="0.25">
      <c r="A2187">
        <v>2186</v>
      </c>
      <c r="F2187">
        <v>260.192003</v>
      </c>
      <c r="G2187">
        <v>2.6527699999999999</v>
      </c>
      <c r="H2187">
        <v>259.486738</v>
      </c>
      <c r="I2187">
        <v>7.5318009999999997</v>
      </c>
    </row>
    <row r="2188" spans="1:9" x14ac:dyDescent="0.25">
      <c r="A2188">
        <v>2187</v>
      </c>
      <c r="F2188">
        <v>260.17190299999999</v>
      </c>
      <c r="G2188">
        <v>2.6472600000000002</v>
      </c>
      <c r="H2188">
        <v>259.46372700000001</v>
      </c>
      <c r="I2188">
        <v>7.5271080000000001</v>
      </c>
    </row>
    <row r="2189" spans="1:9" x14ac:dyDescent="0.25">
      <c r="A2189">
        <v>2188</v>
      </c>
      <c r="F2189">
        <v>260.15205900000001</v>
      </c>
      <c r="G2189">
        <v>2.6331280000000001</v>
      </c>
      <c r="H2189">
        <v>259.469491</v>
      </c>
      <c r="I2189">
        <v>7.5369539999999997</v>
      </c>
    </row>
    <row r="2190" spans="1:9" x14ac:dyDescent="0.25">
      <c r="A2190">
        <v>2189</v>
      </c>
      <c r="F2190">
        <v>260.09956099999999</v>
      </c>
      <c r="G2190">
        <v>2.6512389999999999</v>
      </c>
      <c r="H2190">
        <v>259.402761</v>
      </c>
      <c r="I2190">
        <v>7.5114450000000001</v>
      </c>
    </row>
    <row r="2191" spans="1:9" x14ac:dyDescent="0.25">
      <c r="A2191">
        <v>2190</v>
      </c>
      <c r="F2191">
        <v>260.16012000000001</v>
      </c>
      <c r="G2191">
        <v>2.7119</v>
      </c>
      <c r="H2191">
        <v>259.43449499999997</v>
      </c>
      <c r="I2191">
        <v>7.4831310000000002</v>
      </c>
    </row>
    <row r="2192" spans="1:9" x14ac:dyDescent="0.25">
      <c r="A2192">
        <v>2191</v>
      </c>
      <c r="F2192">
        <v>260.16012000000001</v>
      </c>
      <c r="G2192">
        <v>2.7119</v>
      </c>
      <c r="H2192">
        <v>259.43449499999997</v>
      </c>
      <c r="I2192">
        <v>7.4831310000000002</v>
      </c>
    </row>
    <row r="2193" spans="1:9" x14ac:dyDescent="0.25">
      <c r="A2193">
        <v>2192</v>
      </c>
      <c r="H2193">
        <v>259.43449499999997</v>
      </c>
      <c r="I2193">
        <v>7.4831310000000002</v>
      </c>
    </row>
    <row r="2194" spans="1:9" x14ac:dyDescent="0.25">
      <c r="A2194">
        <v>2193</v>
      </c>
    </row>
    <row r="2195" spans="1:9" x14ac:dyDescent="0.25">
      <c r="A2195">
        <v>2194</v>
      </c>
    </row>
    <row r="2196" spans="1:9" x14ac:dyDescent="0.25">
      <c r="A2196">
        <v>2195</v>
      </c>
    </row>
    <row r="2197" spans="1:9" x14ac:dyDescent="0.25">
      <c r="A2197">
        <v>2196</v>
      </c>
    </row>
    <row r="2198" spans="1:9" x14ac:dyDescent="0.25">
      <c r="A2198">
        <v>2197</v>
      </c>
    </row>
    <row r="2199" spans="1:9" x14ac:dyDescent="0.25">
      <c r="A2199">
        <v>2198</v>
      </c>
      <c r="D2199">
        <v>233.52497600000001</v>
      </c>
      <c r="E2199">
        <v>5.4619090000000003</v>
      </c>
    </row>
    <row r="2200" spans="1:9" x14ac:dyDescent="0.25">
      <c r="A2200">
        <v>2199</v>
      </c>
      <c r="D2200">
        <v>233.4384</v>
      </c>
      <c r="E2200">
        <v>5.4422680000000003</v>
      </c>
    </row>
    <row r="2201" spans="1:9" x14ac:dyDescent="0.25">
      <c r="A2201">
        <v>2200</v>
      </c>
      <c r="B2201">
        <v>230.767415</v>
      </c>
      <c r="C2201">
        <v>4.0726449999999996</v>
      </c>
      <c r="D2201">
        <v>233.46992800000001</v>
      </c>
      <c r="E2201">
        <v>5.4669090000000002</v>
      </c>
    </row>
    <row r="2202" spans="1:9" x14ac:dyDescent="0.25">
      <c r="A2202">
        <v>2201</v>
      </c>
      <c r="B2202">
        <v>230.66405399999999</v>
      </c>
      <c r="C2202">
        <v>4.0376469999999998</v>
      </c>
      <c r="D2202">
        <v>233.46793700000001</v>
      </c>
      <c r="E2202">
        <v>5.4517059999999997</v>
      </c>
    </row>
    <row r="2203" spans="1:9" x14ac:dyDescent="0.25">
      <c r="A2203">
        <v>2202</v>
      </c>
      <c r="B2203">
        <v>230.67732000000001</v>
      </c>
      <c r="C2203">
        <v>3.989792</v>
      </c>
      <c r="D2203">
        <v>233.48237800000001</v>
      </c>
      <c r="E2203">
        <v>5.425891</v>
      </c>
    </row>
    <row r="2204" spans="1:9" x14ac:dyDescent="0.25">
      <c r="A2204">
        <v>2203</v>
      </c>
      <c r="B2204">
        <v>230.702573</v>
      </c>
      <c r="C2204">
        <v>4.0793290000000004</v>
      </c>
      <c r="D2204">
        <v>233.48135500000001</v>
      </c>
      <c r="E2204">
        <v>5.4297170000000001</v>
      </c>
    </row>
    <row r="2205" spans="1:9" x14ac:dyDescent="0.25">
      <c r="A2205">
        <v>2204</v>
      </c>
      <c r="B2205">
        <v>230.71104</v>
      </c>
      <c r="C2205">
        <v>4.0867259999999996</v>
      </c>
      <c r="D2205">
        <v>233.41008500000001</v>
      </c>
      <c r="E2205">
        <v>5.42788</v>
      </c>
    </row>
    <row r="2206" spans="1:9" x14ac:dyDescent="0.25">
      <c r="A2206">
        <v>2205</v>
      </c>
      <c r="B2206">
        <v>230.72344000000001</v>
      </c>
      <c r="C2206">
        <v>4.1250410000000004</v>
      </c>
      <c r="D2206">
        <v>233.52497600000001</v>
      </c>
      <c r="E2206">
        <v>5.4619090000000003</v>
      </c>
    </row>
    <row r="2207" spans="1:9" x14ac:dyDescent="0.25">
      <c r="A2207">
        <v>2206</v>
      </c>
      <c r="B2207">
        <v>230.654157</v>
      </c>
      <c r="C2207">
        <v>4.1590689999999997</v>
      </c>
    </row>
    <row r="2208" spans="1:9" x14ac:dyDescent="0.25">
      <c r="A2208">
        <v>2207</v>
      </c>
      <c r="B2208">
        <v>230.767415</v>
      </c>
      <c r="C2208">
        <v>4.0726449999999996</v>
      </c>
      <c r="F2208">
        <v>232.57385199999999</v>
      </c>
      <c r="G2208">
        <v>3.2657989999999999</v>
      </c>
      <c r="H2208">
        <v>230.62640300000001</v>
      </c>
      <c r="I2208">
        <v>7.6002679999999998</v>
      </c>
    </row>
    <row r="2209" spans="1:9" x14ac:dyDescent="0.25">
      <c r="A2209">
        <v>2208</v>
      </c>
      <c r="F2209">
        <v>232.565076</v>
      </c>
      <c r="G2209">
        <v>3.1869260000000001</v>
      </c>
      <c r="H2209">
        <v>230.55227400000001</v>
      </c>
      <c r="I2209">
        <v>7.5535860000000001</v>
      </c>
    </row>
    <row r="2210" spans="1:9" x14ac:dyDescent="0.25">
      <c r="A2210">
        <v>2209</v>
      </c>
      <c r="F2210">
        <v>232.58283</v>
      </c>
      <c r="G2210">
        <v>3.1995269999999998</v>
      </c>
      <c r="H2210">
        <v>230.57201699999999</v>
      </c>
      <c r="I2210">
        <v>7.5793499999999998</v>
      </c>
    </row>
    <row r="2211" spans="1:9" x14ac:dyDescent="0.25">
      <c r="A2211">
        <v>2210</v>
      </c>
      <c r="F2211">
        <v>232.57905700000001</v>
      </c>
      <c r="G2211">
        <v>3.225393</v>
      </c>
      <c r="H2211">
        <v>230.582324</v>
      </c>
      <c r="I2211">
        <v>7.628838</v>
      </c>
    </row>
    <row r="2212" spans="1:9" x14ac:dyDescent="0.25">
      <c r="A2212">
        <v>2211</v>
      </c>
      <c r="F2212">
        <v>232.54482200000001</v>
      </c>
      <c r="G2212">
        <v>3.2044250000000001</v>
      </c>
      <c r="H2212">
        <v>230.55293599999999</v>
      </c>
      <c r="I2212">
        <v>7.6454690000000003</v>
      </c>
    </row>
    <row r="2213" spans="1:9" x14ac:dyDescent="0.25">
      <c r="A2213">
        <v>2212</v>
      </c>
      <c r="F2213">
        <v>232.50676300000001</v>
      </c>
      <c r="G2213">
        <v>3.2029960000000002</v>
      </c>
      <c r="H2213">
        <v>230.56099800000001</v>
      </c>
      <c r="I2213">
        <v>7.6345000000000001</v>
      </c>
    </row>
    <row r="2214" spans="1:9" x14ac:dyDescent="0.25">
      <c r="A2214">
        <v>2213</v>
      </c>
      <c r="F2214">
        <v>232.46350000000001</v>
      </c>
      <c r="G2214">
        <v>3.1158070000000002</v>
      </c>
      <c r="H2214">
        <v>230.60492500000001</v>
      </c>
      <c r="I2214">
        <v>7.6485810000000001</v>
      </c>
    </row>
    <row r="2215" spans="1:9" x14ac:dyDescent="0.25">
      <c r="A2215">
        <v>2214</v>
      </c>
      <c r="F2215">
        <v>232.57385199999999</v>
      </c>
      <c r="G2215">
        <v>3.2657989999999999</v>
      </c>
      <c r="H2215">
        <v>230.597936</v>
      </c>
      <c r="I2215">
        <v>7.6458259999999996</v>
      </c>
    </row>
    <row r="2216" spans="1:9" x14ac:dyDescent="0.25">
      <c r="A2216">
        <v>2215</v>
      </c>
      <c r="H2216">
        <v>230.62640300000001</v>
      </c>
      <c r="I2216">
        <v>7.6002679999999998</v>
      </c>
    </row>
    <row r="2217" spans="1:9" x14ac:dyDescent="0.25">
      <c r="A2217">
        <v>2216</v>
      </c>
    </row>
    <row r="2218" spans="1:9" x14ac:dyDescent="0.25">
      <c r="A2218">
        <v>2217</v>
      </c>
    </row>
    <row r="2219" spans="1:9" x14ac:dyDescent="0.25">
      <c r="A2219">
        <v>2218</v>
      </c>
    </row>
    <row r="2220" spans="1:9" x14ac:dyDescent="0.25">
      <c r="A2220">
        <v>2219</v>
      </c>
    </row>
    <row r="2221" spans="1:9" x14ac:dyDescent="0.25">
      <c r="A2221">
        <v>2220</v>
      </c>
    </row>
    <row r="2222" spans="1:9" x14ac:dyDescent="0.25">
      <c r="A2222">
        <v>2221</v>
      </c>
    </row>
    <row r="2223" spans="1:9" x14ac:dyDescent="0.25">
      <c r="A2223">
        <v>2222</v>
      </c>
    </row>
    <row r="2224" spans="1:9" x14ac:dyDescent="0.25">
      <c r="A2224">
        <v>2223</v>
      </c>
      <c r="B2224">
        <v>204.509692</v>
      </c>
      <c r="C2224">
        <v>4.9146390000000002</v>
      </c>
    </row>
    <row r="2225" spans="1:9" x14ac:dyDescent="0.25">
      <c r="A2225">
        <v>2224</v>
      </c>
      <c r="B2225">
        <v>204.509692</v>
      </c>
      <c r="C2225">
        <v>4.9146390000000002</v>
      </c>
      <c r="D2225">
        <v>204.147063</v>
      </c>
      <c r="E2225">
        <v>6.1104640000000003</v>
      </c>
    </row>
    <row r="2226" spans="1:9" x14ac:dyDescent="0.25">
      <c r="A2226">
        <v>2225</v>
      </c>
      <c r="B2226">
        <v>204.509692</v>
      </c>
      <c r="C2226">
        <v>4.9146390000000002</v>
      </c>
      <c r="D2226">
        <v>204.147063</v>
      </c>
      <c r="E2226">
        <v>6.1104640000000003</v>
      </c>
    </row>
    <row r="2227" spans="1:9" x14ac:dyDescent="0.25">
      <c r="A2227">
        <v>2226</v>
      </c>
      <c r="B2227">
        <v>204.509692</v>
      </c>
      <c r="C2227">
        <v>4.9146390000000002</v>
      </c>
      <c r="D2227">
        <v>204.147063</v>
      </c>
      <c r="E2227">
        <v>6.1104640000000003</v>
      </c>
    </row>
    <row r="2228" spans="1:9" x14ac:dyDescent="0.25">
      <c r="A2228">
        <v>2227</v>
      </c>
      <c r="B2228">
        <v>204.509692</v>
      </c>
      <c r="C2228">
        <v>4.9146390000000002</v>
      </c>
      <c r="D2228">
        <v>204.147063</v>
      </c>
      <c r="E2228">
        <v>6.1104640000000003</v>
      </c>
    </row>
    <row r="2229" spans="1:9" x14ac:dyDescent="0.25">
      <c r="A2229">
        <v>2228</v>
      </c>
      <c r="B2229">
        <v>204.509692</v>
      </c>
      <c r="C2229">
        <v>4.9146390000000002</v>
      </c>
      <c r="D2229">
        <v>204.147063</v>
      </c>
      <c r="E2229">
        <v>6.1104640000000003</v>
      </c>
    </row>
    <row r="2230" spans="1:9" x14ac:dyDescent="0.25">
      <c r="A2230">
        <v>2229</v>
      </c>
      <c r="B2230">
        <v>204.509692</v>
      </c>
      <c r="C2230">
        <v>4.9146390000000002</v>
      </c>
      <c r="D2230">
        <v>204.147063</v>
      </c>
      <c r="E2230">
        <v>6.1104640000000003</v>
      </c>
    </row>
    <row r="2231" spans="1:9" x14ac:dyDescent="0.25">
      <c r="A2231">
        <v>2230</v>
      </c>
      <c r="B2231">
        <v>204.509692</v>
      </c>
      <c r="C2231">
        <v>4.9146390000000002</v>
      </c>
      <c r="D2231">
        <v>204.147063</v>
      </c>
      <c r="E2231">
        <v>6.1104640000000003</v>
      </c>
    </row>
    <row r="2232" spans="1:9" x14ac:dyDescent="0.25">
      <c r="A2232">
        <v>2231</v>
      </c>
      <c r="F2232">
        <v>202.68139500000001</v>
      </c>
      <c r="G2232">
        <v>2.74</v>
      </c>
      <c r="H2232">
        <v>202.984587</v>
      </c>
      <c r="I2232">
        <v>7.2422680000000001</v>
      </c>
    </row>
    <row r="2233" spans="1:9" x14ac:dyDescent="0.25">
      <c r="A2233">
        <v>2232</v>
      </c>
      <c r="F2233">
        <v>202.690158</v>
      </c>
      <c r="G2233">
        <v>2.8393809999999999</v>
      </c>
      <c r="H2233">
        <v>202.99974700000001</v>
      </c>
      <c r="I2233">
        <v>7.2273199999999997</v>
      </c>
    </row>
    <row r="2234" spans="1:9" x14ac:dyDescent="0.25">
      <c r="A2234">
        <v>2233</v>
      </c>
      <c r="F2234">
        <v>202.67062300000001</v>
      </c>
      <c r="G2234">
        <v>2.8155160000000001</v>
      </c>
      <c r="H2234">
        <v>202.956549</v>
      </c>
      <c r="I2234">
        <v>7.271134</v>
      </c>
    </row>
    <row r="2235" spans="1:9" x14ac:dyDescent="0.25">
      <c r="A2235">
        <v>2234</v>
      </c>
      <c r="F2235">
        <v>202.68200899999999</v>
      </c>
      <c r="G2235">
        <v>2.7827839999999999</v>
      </c>
      <c r="H2235">
        <v>202.86933400000001</v>
      </c>
      <c r="I2235">
        <v>7.2881450000000001</v>
      </c>
    </row>
    <row r="2236" spans="1:9" x14ac:dyDescent="0.25">
      <c r="A2236">
        <v>2235</v>
      </c>
      <c r="F2236">
        <v>202.67391800000001</v>
      </c>
      <c r="G2236">
        <v>2.7698450000000001</v>
      </c>
      <c r="H2236">
        <v>202.92711500000001</v>
      </c>
      <c r="I2236">
        <v>7.3032469999999998</v>
      </c>
    </row>
    <row r="2237" spans="1:9" x14ac:dyDescent="0.25">
      <c r="A2237">
        <v>2236</v>
      </c>
      <c r="F2237">
        <v>202.67175600000002</v>
      </c>
      <c r="G2237">
        <v>2.818918</v>
      </c>
      <c r="H2237">
        <v>202.97423000000001</v>
      </c>
      <c r="I2237">
        <v>7.3058759999999996</v>
      </c>
    </row>
    <row r="2238" spans="1:9" x14ac:dyDescent="0.25">
      <c r="A2238">
        <v>2237</v>
      </c>
      <c r="F2238">
        <v>202.631396</v>
      </c>
      <c r="G2238">
        <v>2.8379379999999998</v>
      </c>
      <c r="H2238">
        <v>202.94103100000001</v>
      </c>
      <c r="I2238">
        <v>7.3605159999999996</v>
      </c>
    </row>
    <row r="2239" spans="1:9" x14ac:dyDescent="0.25">
      <c r="A2239">
        <v>2238</v>
      </c>
      <c r="F2239">
        <v>202.68196</v>
      </c>
      <c r="G2239">
        <v>2.7337630000000002</v>
      </c>
      <c r="H2239">
        <v>202.984587</v>
      </c>
      <c r="I2239">
        <v>7.2422680000000001</v>
      </c>
    </row>
    <row r="2240" spans="1:9" x14ac:dyDescent="0.25">
      <c r="A2240">
        <v>2239</v>
      </c>
      <c r="F2240">
        <v>202.68196</v>
      </c>
      <c r="G2240">
        <v>2.7337630000000002</v>
      </c>
      <c r="H2240">
        <v>202.940314</v>
      </c>
      <c r="I2240">
        <v>7.2547430000000004</v>
      </c>
    </row>
    <row r="2241" spans="1:9" x14ac:dyDescent="0.25">
      <c r="A2241">
        <v>2240</v>
      </c>
    </row>
    <row r="2242" spans="1:9" x14ac:dyDescent="0.25">
      <c r="A2242">
        <v>2241</v>
      </c>
    </row>
    <row r="2243" spans="1:9" x14ac:dyDescent="0.25">
      <c r="A2243">
        <v>2242</v>
      </c>
    </row>
    <row r="2244" spans="1:9" x14ac:dyDescent="0.25">
      <c r="A2244">
        <v>2243</v>
      </c>
      <c r="D2244">
        <v>178.58067599999998</v>
      </c>
      <c r="E2244">
        <v>6.9595880000000001</v>
      </c>
    </row>
    <row r="2245" spans="1:9" x14ac:dyDescent="0.25">
      <c r="A2245">
        <v>2244</v>
      </c>
      <c r="D2245">
        <v>178.63845700000002</v>
      </c>
      <c r="E2245">
        <v>7.0175780000000003</v>
      </c>
    </row>
    <row r="2246" spans="1:9" x14ac:dyDescent="0.25">
      <c r="A2246">
        <v>2245</v>
      </c>
      <c r="B2246">
        <v>174.60454099999998</v>
      </c>
      <c r="C2246">
        <v>5.2822680000000002</v>
      </c>
      <c r="D2246">
        <v>178.625416</v>
      </c>
      <c r="E2246">
        <v>6.979743</v>
      </c>
    </row>
    <row r="2247" spans="1:9" x14ac:dyDescent="0.25">
      <c r="A2247">
        <v>2246</v>
      </c>
      <c r="B2247">
        <v>174.55562500000002</v>
      </c>
      <c r="C2247">
        <v>5.2793299999999999</v>
      </c>
      <c r="D2247">
        <v>178.631394</v>
      </c>
      <c r="E2247">
        <v>6.9648969999999997</v>
      </c>
    </row>
    <row r="2248" spans="1:9" x14ac:dyDescent="0.25">
      <c r="A2248">
        <v>2247</v>
      </c>
      <c r="B2248">
        <v>174.609128</v>
      </c>
      <c r="C2248">
        <v>5.2456699999999996</v>
      </c>
      <c r="D2248">
        <v>178.58088000000001</v>
      </c>
      <c r="E2248">
        <v>6.9264950000000001</v>
      </c>
    </row>
    <row r="2249" spans="1:9" x14ac:dyDescent="0.25">
      <c r="A2249">
        <v>2248</v>
      </c>
      <c r="B2249">
        <v>174.599076</v>
      </c>
      <c r="C2249">
        <v>5.3107220000000002</v>
      </c>
      <c r="D2249">
        <v>178.586703</v>
      </c>
      <c r="E2249">
        <v>6.9666499999999996</v>
      </c>
    </row>
    <row r="2250" spans="1:9" x14ac:dyDescent="0.25">
      <c r="A2250">
        <v>2249</v>
      </c>
      <c r="B2250">
        <v>174.61856</v>
      </c>
      <c r="C2250">
        <v>5.3274739999999996</v>
      </c>
      <c r="D2250">
        <v>178.58067599999998</v>
      </c>
      <c r="E2250">
        <v>6.9595880000000001</v>
      </c>
    </row>
    <row r="2251" spans="1:9" x14ac:dyDescent="0.25">
      <c r="A2251">
        <v>2250</v>
      </c>
      <c r="B2251">
        <v>174.56830300000001</v>
      </c>
      <c r="C2251">
        <v>5.2897420000000004</v>
      </c>
    </row>
    <row r="2252" spans="1:9" x14ac:dyDescent="0.25">
      <c r="A2252">
        <v>2251</v>
      </c>
      <c r="B2252">
        <v>174.56804499999998</v>
      </c>
      <c r="C2252">
        <v>5.3954120000000003</v>
      </c>
    </row>
    <row r="2253" spans="1:9" x14ac:dyDescent="0.25">
      <c r="A2253">
        <v>2252</v>
      </c>
      <c r="B2253">
        <v>174.60454099999998</v>
      </c>
      <c r="C2253">
        <v>5.2822680000000002</v>
      </c>
    </row>
    <row r="2254" spans="1:9" x14ac:dyDescent="0.25">
      <c r="A2254">
        <v>2253</v>
      </c>
      <c r="F2254">
        <v>173.947169</v>
      </c>
      <c r="G2254">
        <v>4.6569079999999996</v>
      </c>
      <c r="H2254">
        <v>173.172169</v>
      </c>
      <c r="I2254">
        <v>9.3319589999999994</v>
      </c>
    </row>
    <row r="2255" spans="1:9" x14ac:dyDescent="0.25">
      <c r="A2255">
        <v>2254</v>
      </c>
      <c r="F2255">
        <v>173.98051900000002</v>
      </c>
      <c r="G2255">
        <v>4.6027319999999996</v>
      </c>
      <c r="H2255">
        <v>173.17531500000001</v>
      </c>
      <c r="I2255">
        <v>9.2727330000000006</v>
      </c>
    </row>
    <row r="2256" spans="1:9" x14ac:dyDescent="0.25">
      <c r="A2256">
        <v>2255</v>
      </c>
      <c r="F2256">
        <v>173.943251</v>
      </c>
      <c r="G2256">
        <v>4.6062370000000001</v>
      </c>
      <c r="H2256">
        <v>173.15386999999998</v>
      </c>
      <c r="I2256">
        <v>9.2690210000000004</v>
      </c>
    </row>
    <row r="2257" spans="1:9" x14ac:dyDescent="0.25">
      <c r="A2257">
        <v>2256</v>
      </c>
      <c r="F2257">
        <v>173.933097</v>
      </c>
      <c r="G2257">
        <v>4.5764430000000003</v>
      </c>
      <c r="H2257">
        <v>173.160674</v>
      </c>
      <c r="I2257">
        <v>9.3622680000000003</v>
      </c>
    </row>
    <row r="2258" spans="1:9" x14ac:dyDescent="0.25">
      <c r="A2258">
        <v>2257</v>
      </c>
      <c r="F2258">
        <v>173.93010800000002</v>
      </c>
      <c r="G2258">
        <v>4.5549480000000004</v>
      </c>
      <c r="H2258">
        <v>173.175004</v>
      </c>
      <c r="I2258">
        <v>9.3714949999999995</v>
      </c>
    </row>
    <row r="2259" spans="1:9" x14ac:dyDescent="0.25">
      <c r="A2259">
        <v>2258</v>
      </c>
      <c r="F2259">
        <v>174.02217000000002</v>
      </c>
      <c r="G2259">
        <v>4.5251549999999998</v>
      </c>
      <c r="H2259">
        <v>173.224953</v>
      </c>
      <c r="I2259">
        <v>9.3672690000000003</v>
      </c>
    </row>
    <row r="2260" spans="1:9" x14ac:dyDescent="0.25">
      <c r="A2260">
        <v>2259</v>
      </c>
      <c r="F2260">
        <v>173.947169</v>
      </c>
      <c r="G2260">
        <v>4.6569079999999996</v>
      </c>
      <c r="H2260">
        <v>173.17113799999998</v>
      </c>
      <c r="I2260">
        <v>9.3464430000000007</v>
      </c>
    </row>
    <row r="2261" spans="1:9" x14ac:dyDescent="0.25">
      <c r="A2261">
        <v>2260</v>
      </c>
      <c r="F2261">
        <v>173.947169</v>
      </c>
      <c r="G2261">
        <v>4.6569079999999996</v>
      </c>
      <c r="H2261">
        <v>173.17407700000001</v>
      </c>
      <c r="I2261">
        <v>9.372681</v>
      </c>
    </row>
    <row r="2262" spans="1:9" x14ac:dyDescent="0.25">
      <c r="A2262">
        <v>2261</v>
      </c>
      <c r="H2262">
        <v>173.15278899999998</v>
      </c>
      <c r="I2262">
        <v>9.3642789999999998</v>
      </c>
    </row>
    <row r="2263" spans="1:9" x14ac:dyDescent="0.25">
      <c r="A2263">
        <v>2262</v>
      </c>
      <c r="D2263">
        <v>156.18052</v>
      </c>
      <c r="E2263">
        <v>7.7175260000000003</v>
      </c>
    </row>
    <row r="2264" spans="1:9" x14ac:dyDescent="0.25">
      <c r="A2264">
        <v>2263</v>
      </c>
      <c r="D2264">
        <v>156.18052</v>
      </c>
      <c r="E2264">
        <v>7.7175260000000003</v>
      </c>
    </row>
    <row r="2265" spans="1:9" x14ac:dyDescent="0.25">
      <c r="A2265">
        <v>2264</v>
      </c>
      <c r="D2265">
        <v>156.25438700000001</v>
      </c>
      <c r="E2265">
        <v>7.7891760000000003</v>
      </c>
    </row>
    <row r="2266" spans="1:9" x14ac:dyDescent="0.25">
      <c r="A2266">
        <v>2265</v>
      </c>
      <c r="D2266">
        <v>156.21387100000001</v>
      </c>
      <c r="E2266">
        <v>7.7240719999999996</v>
      </c>
    </row>
    <row r="2267" spans="1:9" x14ac:dyDescent="0.25">
      <c r="A2267">
        <v>2266</v>
      </c>
      <c r="D2267">
        <v>156.24046900000002</v>
      </c>
      <c r="E2267">
        <v>7.7384539999999999</v>
      </c>
    </row>
    <row r="2268" spans="1:9" x14ac:dyDescent="0.25">
      <c r="A2268">
        <v>2267</v>
      </c>
      <c r="D2268">
        <v>156.24289099999999</v>
      </c>
      <c r="E2268">
        <v>7.6547419999999997</v>
      </c>
    </row>
    <row r="2269" spans="1:9" x14ac:dyDescent="0.25">
      <c r="A2269">
        <v>2268</v>
      </c>
      <c r="B2269">
        <v>151.998098</v>
      </c>
      <c r="C2269">
        <v>5.8980410000000001</v>
      </c>
      <c r="D2269">
        <v>156.27717000000001</v>
      </c>
      <c r="E2269">
        <v>7.726083</v>
      </c>
    </row>
    <row r="2270" spans="1:9" x14ac:dyDescent="0.25">
      <c r="A2270">
        <v>2269</v>
      </c>
      <c r="B2270">
        <v>151.998098</v>
      </c>
      <c r="C2270">
        <v>5.8980410000000001</v>
      </c>
      <c r="D2270">
        <v>156.143767</v>
      </c>
      <c r="E2270">
        <v>7.6125780000000001</v>
      </c>
    </row>
    <row r="2271" spans="1:9" x14ac:dyDescent="0.25">
      <c r="A2271">
        <v>2270</v>
      </c>
      <c r="B2271">
        <v>151.998098</v>
      </c>
      <c r="C2271">
        <v>5.8980410000000001</v>
      </c>
      <c r="D2271">
        <v>156.18052</v>
      </c>
      <c r="E2271">
        <v>7.7175260000000003</v>
      </c>
    </row>
    <row r="2272" spans="1:9" x14ac:dyDescent="0.25">
      <c r="A2272">
        <v>2271</v>
      </c>
      <c r="B2272">
        <v>151.998098</v>
      </c>
      <c r="C2272">
        <v>5.8980410000000001</v>
      </c>
      <c r="D2272">
        <v>156.18052</v>
      </c>
      <c r="E2272">
        <v>7.7175260000000003</v>
      </c>
    </row>
    <row r="2273" spans="1:9" x14ac:dyDescent="0.25">
      <c r="A2273">
        <v>2272</v>
      </c>
      <c r="B2273">
        <v>151.998098</v>
      </c>
      <c r="C2273">
        <v>5.8980410000000001</v>
      </c>
    </row>
    <row r="2274" spans="1:9" x14ac:dyDescent="0.25">
      <c r="A2274">
        <v>2273</v>
      </c>
      <c r="B2274">
        <v>151.998098</v>
      </c>
      <c r="C2274">
        <v>5.8980410000000001</v>
      </c>
    </row>
    <row r="2275" spans="1:9" x14ac:dyDescent="0.25">
      <c r="A2275">
        <v>2274</v>
      </c>
      <c r="B2275">
        <v>151.998098</v>
      </c>
      <c r="C2275">
        <v>5.8980410000000001</v>
      </c>
    </row>
    <row r="2276" spans="1:9" x14ac:dyDescent="0.25">
      <c r="A2276">
        <v>2275</v>
      </c>
      <c r="B2276">
        <v>151.998098</v>
      </c>
      <c r="C2276">
        <v>5.8980410000000001</v>
      </c>
      <c r="F2276">
        <v>153.54077799999999</v>
      </c>
      <c r="G2276">
        <v>5.1452059999999999</v>
      </c>
    </row>
    <row r="2277" spans="1:9" x14ac:dyDescent="0.25">
      <c r="A2277">
        <v>2276</v>
      </c>
      <c r="F2277">
        <v>153.54077799999999</v>
      </c>
      <c r="G2277">
        <v>5.1452059999999999</v>
      </c>
      <c r="H2277">
        <v>153.08412900000002</v>
      </c>
      <c r="I2277">
        <v>8.8878869999999992</v>
      </c>
    </row>
    <row r="2278" spans="1:9" x14ac:dyDescent="0.25">
      <c r="A2278">
        <v>2277</v>
      </c>
      <c r="F2278">
        <v>153.54077799999999</v>
      </c>
      <c r="G2278">
        <v>5.1452059999999999</v>
      </c>
      <c r="H2278">
        <v>153.08412900000002</v>
      </c>
      <c r="I2278">
        <v>8.8878869999999992</v>
      </c>
    </row>
    <row r="2279" spans="1:9" x14ac:dyDescent="0.25">
      <c r="A2279">
        <v>2278</v>
      </c>
      <c r="F2279">
        <v>153.54077799999999</v>
      </c>
      <c r="G2279">
        <v>5.1452059999999999</v>
      </c>
      <c r="H2279">
        <v>153.08412900000002</v>
      </c>
      <c r="I2279">
        <v>8.8878869999999992</v>
      </c>
    </row>
    <row r="2280" spans="1:9" x14ac:dyDescent="0.25">
      <c r="A2280">
        <v>2279</v>
      </c>
      <c r="F2280">
        <v>153.54077799999999</v>
      </c>
      <c r="G2280">
        <v>5.1452059999999999</v>
      </c>
      <c r="H2280">
        <v>153.08412900000002</v>
      </c>
      <c r="I2280">
        <v>8.8878869999999992</v>
      </c>
    </row>
    <row r="2281" spans="1:9" x14ac:dyDescent="0.25">
      <c r="A2281">
        <v>2280</v>
      </c>
      <c r="F2281">
        <v>153.54077799999999</v>
      </c>
      <c r="G2281">
        <v>5.1452059999999999</v>
      </c>
      <c r="H2281">
        <v>153.08412900000002</v>
      </c>
      <c r="I2281">
        <v>8.8878869999999992</v>
      </c>
    </row>
    <row r="2282" spans="1:9" x14ac:dyDescent="0.25">
      <c r="A2282">
        <v>2281</v>
      </c>
      <c r="F2282">
        <v>153.54077799999999</v>
      </c>
      <c r="G2282">
        <v>5.1452059999999999</v>
      </c>
      <c r="H2282">
        <v>153.08412900000002</v>
      </c>
      <c r="I2282">
        <v>8.8878869999999992</v>
      </c>
    </row>
    <row r="2283" spans="1:9" x14ac:dyDescent="0.25">
      <c r="A2283">
        <v>2282</v>
      </c>
      <c r="F2283">
        <v>153.54077799999999</v>
      </c>
      <c r="G2283">
        <v>5.1452059999999999</v>
      </c>
      <c r="H2283">
        <v>153.08412900000002</v>
      </c>
      <c r="I2283">
        <v>8.8878869999999992</v>
      </c>
    </row>
    <row r="2284" spans="1:9" x14ac:dyDescent="0.25">
      <c r="A2284">
        <v>2283</v>
      </c>
      <c r="H2284">
        <v>153.08412900000002</v>
      </c>
      <c r="I2284">
        <v>8.8878869999999992</v>
      </c>
    </row>
    <row r="2285" spans="1:9" x14ac:dyDescent="0.25">
      <c r="A2285">
        <v>2284</v>
      </c>
      <c r="H2285">
        <v>153.08412900000002</v>
      </c>
      <c r="I2285">
        <v>8.8878869999999992</v>
      </c>
    </row>
    <row r="2286" spans="1:9" x14ac:dyDescent="0.25">
      <c r="A2286">
        <v>2285</v>
      </c>
    </row>
    <row r="2287" spans="1:9" x14ac:dyDescent="0.25">
      <c r="A2287">
        <v>2286</v>
      </c>
    </row>
    <row r="2288" spans="1:9" x14ac:dyDescent="0.25">
      <c r="A2288">
        <v>2287</v>
      </c>
    </row>
    <row r="2289" spans="1:9" x14ac:dyDescent="0.25">
      <c r="A2289">
        <v>2288</v>
      </c>
      <c r="D2289">
        <v>122.279482</v>
      </c>
      <c r="E2289">
        <v>6.1067229999999997</v>
      </c>
    </row>
    <row r="2290" spans="1:9" x14ac:dyDescent="0.25">
      <c r="A2290">
        <v>2289</v>
      </c>
      <c r="D2290">
        <v>122.23907300000002</v>
      </c>
      <c r="E2290">
        <v>6.1024370000000001</v>
      </c>
    </row>
    <row r="2291" spans="1:9" x14ac:dyDescent="0.25">
      <c r="A2291">
        <v>2290</v>
      </c>
      <c r="D2291">
        <v>122.24071000000001</v>
      </c>
      <c r="E2291">
        <v>6.1739639999999998</v>
      </c>
    </row>
    <row r="2292" spans="1:9" x14ac:dyDescent="0.25">
      <c r="A2292">
        <v>2291</v>
      </c>
      <c r="D2292">
        <v>122.23035300000001</v>
      </c>
      <c r="E2292">
        <v>6.1420269999999997</v>
      </c>
    </row>
    <row r="2293" spans="1:9" x14ac:dyDescent="0.25">
      <c r="A2293">
        <v>2292</v>
      </c>
      <c r="D2293">
        <v>122.28769500000001</v>
      </c>
      <c r="E2293">
        <v>6.1128960000000001</v>
      </c>
    </row>
    <row r="2294" spans="1:9" x14ac:dyDescent="0.25">
      <c r="A2294">
        <v>2293</v>
      </c>
      <c r="B2294">
        <v>116.97108300000001</v>
      </c>
      <c r="C2294">
        <v>4.5830770000000003</v>
      </c>
      <c r="D2294">
        <v>122.239992</v>
      </c>
      <c r="E2294">
        <v>6.1700359999999996</v>
      </c>
    </row>
    <row r="2295" spans="1:9" x14ac:dyDescent="0.25">
      <c r="A2295">
        <v>2294</v>
      </c>
      <c r="B2295">
        <v>116.97746100000001</v>
      </c>
      <c r="C2295">
        <v>4.6107290000000001</v>
      </c>
      <c r="D2295">
        <v>122.21356400000001</v>
      </c>
      <c r="E2295">
        <v>6.1695260000000003</v>
      </c>
    </row>
    <row r="2296" spans="1:9" x14ac:dyDescent="0.25">
      <c r="A2296">
        <v>2295</v>
      </c>
      <c r="B2296">
        <v>116.97644300000002</v>
      </c>
      <c r="C2296">
        <v>4.6295039999999998</v>
      </c>
      <c r="D2296">
        <v>122.279482</v>
      </c>
      <c r="E2296">
        <v>6.1067229999999997</v>
      </c>
    </row>
    <row r="2297" spans="1:9" x14ac:dyDescent="0.25">
      <c r="A2297">
        <v>2296</v>
      </c>
      <c r="B2297">
        <v>116.94705400000001</v>
      </c>
      <c r="C2297">
        <v>4.6542469999999998</v>
      </c>
      <c r="D2297">
        <v>122.279482</v>
      </c>
      <c r="E2297">
        <v>6.1067229999999997</v>
      </c>
    </row>
    <row r="2298" spans="1:9" x14ac:dyDescent="0.25">
      <c r="A2298">
        <v>2297</v>
      </c>
      <c r="B2298">
        <v>116.95603400000002</v>
      </c>
      <c r="C2298">
        <v>4.6715939999999998</v>
      </c>
    </row>
    <row r="2299" spans="1:9" x14ac:dyDescent="0.25">
      <c r="A2299">
        <v>2298</v>
      </c>
      <c r="B2299">
        <v>116.92828200000001</v>
      </c>
      <c r="C2299">
        <v>4.6522069999999998</v>
      </c>
      <c r="H2299">
        <v>119.03261000000001</v>
      </c>
      <c r="I2299">
        <v>8.1141690000000004</v>
      </c>
    </row>
    <row r="2300" spans="1:9" x14ac:dyDescent="0.25">
      <c r="A2300">
        <v>2299</v>
      </c>
      <c r="B2300">
        <v>116.97108300000001</v>
      </c>
      <c r="C2300">
        <v>4.5830770000000003</v>
      </c>
      <c r="F2300">
        <v>119.10495200000001</v>
      </c>
      <c r="G2300">
        <v>3.869237</v>
      </c>
      <c r="H2300">
        <v>118.99210200000002</v>
      </c>
      <c r="I2300">
        <v>8.208501</v>
      </c>
    </row>
    <row r="2301" spans="1:9" x14ac:dyDescent="0.25">
      <c r="A2301">
        <v>2300</v>
      </c>
      <c r="B2301">
        <v>116.97108300000001</v>
      </c>
      <c r="C2301">
        <v>4.5830770000000003</v>
      </c>
      <c r="F2301">
        <v>119.13347100000001</v>
      </c>
      <c r="G2301">
        <v>3.84781</v>
      </c>
      <c r="H2301">
        <v>119.020724</v>
      </c>
      <c r="I2301">
        <v>8.1636570000000006</v>
      </c>
    </row>
    <row r="2302" spans="1:9" x14ac:dyDescent="0.25">
      <c r="A2302">
        <v>2301</v>
      </c>
      <c r="F2302">
        <v>119.106943</v>
      </c>
      <c r="G2302">
        <v>3.755468</v>
      </c>
      <c r="H2302">
        <v>119.027254</v>
      </c>
      <c r="I2302">
        <v>8.162433</v>
      </c>
    </row>
    <row r="2303" spans="1:9" x14ac:dyDescent="0.25">
      <c r="A2303">
        <v>2302</v>
      </c>
      <c r="F2303">
        <v>119.10485300000001</v>
      </c>
      <c r="G2303">
        <v>3.7351619999999999</v>
      </c>
      <c r="H2303">
        <v>119.02424500000001</v>
      </c>
      <c r="I2303">
        <v>8.1491170000000004</v>
      </c>
    </row>
    <row r="2304" spans="1:9" x14ac:dyDescent="0.25">
      <c r="A2304">
        <v>2303</v>
      </c>
      <c r="F2304">
        <v>119.08495600000001</v>
      </c>
      <c r="G2304">
        <v>3.7074090000000002</v>
      </c>
      <c r="H2304">
        <v>119.04403900000001</v>
      </c>
      <c r="I2304">
        <v>8.1677379999999999</v>
      </c>
    </row>
    <row r="2305" spans="1:9" x14ac:dyDescent="0.25">
      <c r="A2305">
        <v>2304</v>
      </c>
      <c r="F2305">
        <v>119.06383400000001</v>
      </c>
      <c r="G2305">
        <v>3.6963889999999999</v>
      </c>
      <c r="H2305">
        <v>119.04755600000001</v>
      </c>
      <c r="I2305">
        <v>8.1857469999999992</v>
      </c>
    </row>
    <row r="2306" spans="1:9" x14ac:dyDescent="0.25">
      <c r="A2306">
        <v>2305</v>
      </c>
      <c r="F2306">
        <v>119.14143200000001</v>
      </c>
      <c r="G2306">
        <v>3.711287</v>
      </c>
      <c r="H2306">
        <v>119.03409000000001</v>
      </c>
      <c r="I2306">
        <v>8.2213060000000002</v>
      </c>
    </row>
    <row r="2307" spans="1:9" x14ac:dyDescent="0.25">
      <c r="A2307">
        <v>2306</v>
      </c>
      <c r="F2307">
        <v>119.10495200000001</v>
      </c>
      <c r="G2307">
        <v>3.869237</v>
      </c>
      <c r="H2307">
        <v>119.03261000000001</v>
      </c>
      <c r="I2307">
        <v>8.1141690000000004</v>
      </c>
    </row>
    <row r="2308" spans="1:9" x14ac:dyDescent="0.25">
      <c r="A2308">
        <v>2307</v>
      </c>
      <c r="F2308">
        <v>119.10495200000001</v>
      </c>
      <c r="G2308">
        <v>3.869237</v>
      </c>
      <c r="H2308">
        <v>119.03261000000001</v>
      </c>
      <c r="I2308">
        <v>8.1141690000000004</v>
      </c>
    </row>
    <row r="2309" spans="1:9" x14ac:dyDescent="0.25">
      <c r="A2309">
        <v>2308</v>
      </c>
    </row>
    <row r="2310" spans="1:9" x14ac:dyDescent="0.25">
      <c r="A2310">
        <v>2309</v>
      </c>
    </row>
    <row r="2311" spans="1:9" x14ac:dyDescent="0.25">
      <c r="A2311">
        <v>2310</v>
      </c>
    </row>
    <row r="2312" spans="1:9" x14ac:dyDescent="0.25">
      <c r="A2312">
        <v>2311</v>
      </c>
      <c r="D2312">
        <v>95.04870600000001</v>
      </c>
      <c r="E2312">
        <v>6.4442050000000002</v>
      </c>
    </row>
    <row r="2313" spans="1:9" x14ac:dyDescent="0.25">
      <c r="A2313">
        <v>2312</v>
      </c>
      <c r="D2313">
        <v>95.076868000000005</v>
      </c>
      <c r="E2313">
        <v>6.4816520000000004</v>
      </c>
    </row>
    <row r="2314" spans="1:9" x14ac:dyDescent="0.25">
      <c r="A2314">
        <v>2313</v>
      </c>
      <c r="D2314">
        <v>95.052126000000015</v>
      </c>
      <c r="E2314">
        <v>6.4900700000000002</v>
      </c>
    </row>
    <row r="2315" spans="1:9" x14ac:dyDescent="0.25">
      <c r="A2315">
        <v>2314</v>
      </c>
      <c r="D2315">
        <v>95.040137000000016</v>
      </c>
      <c r="E2315">
        <v>6.4781829999999996</v>
      </c>
    </row>
    <row r="2316" spans="1:9" x14ac:dyDescent="0.25">
      <c r="A2316">
        <v>2315</v>
      </c>
      <c r="D2316">
        <v>95.039065000000008</v>
      </c>
      <c r="E2316">
        <v>6.4491540000000001</v>
      </c>
    </row>
    <row r="2317" spans="1:9" x14ac:dyDescent="0.25">
      <c r="A2317">
        <v>2316</v>
      </c>
      <c r="B2317">
        <v>89.551851999999997</v>
      </c>
      <c r="C2317">
        <v>5.1314669999999998</v>
      </c>
      <c r="D2317">
        <v>95.035696000000002</v>
      </c>
      <c r="E2317">
        <v>6.4493580000000001</v>
      </c>
    </row>
    <row r="2318" spans="1:9" x14ac:dyDescent="0.25">
      <c r="A2318">
        <v>2317</v>
      </c>
      <c r="B2318">
        <v>89.499047000000004</v>
      </c>
      <c r="C2318">
        <v>5.1089180000000001</v>
      </c>
      <c r="D2318">
        <v>95.042839000000015</v>
      </c>
      <c r="E2318">
        <v>6.4604800000000004</v>
      </c>
    </row>
    <row r="2319" spans="1:9" x14ac:dyDescent="0.25">
      <c r="A2319">
        <v>2318</v>
      </c>
      <c r="B2319">
        <v>89.467518000000013</v>
      </c>
      <c r="C2319">
        <v>5.1156009999999998</v>
      </c>
      <c r="D2319">
        <v>94.986721000000017</v>
      </c>
      <c r="E2319">
        <v>6.4538469999999997</v>
      </c>
    </row>
    <row r="2320" spans="1:9" x14ac:dyDescent="0.25">
      <c r="A2320">
        <v>2319</v>
      </c>
      <c r="B2320">
        <v>89.510067000000006</v>
      </c>
      <c r="C2320">
        <v>5.1776900000000001</v>
      </c>
      <c r="D2320">
        <v>95.04870600000001</v>
      </c>
      <c r="E2320">
        <v>6.4442050000000002</v>
      </c>
    </row>
    <row r="2321" spans="1:9" x14ac:dyDescent="0.25">
      <c r="A2321">
        <v>2320</v>
      </c>
      <c r="B2321">
        <v>89.512568000000016</v>
      </c>
      <c r="C2321">
        <v>5.1947289999999997</v>
      </c>
    </row>
    <row r="2322" spans="1:9" x14ac:dyDescent="0.25">
      <c r="A2322">
        <v>2321</v>
      </c>
      <c r="B2322">
        <v>89.530577000000008</v>
      </c>
      <c r="C2322">
        <v>5.2399820000000004</v>
      </c>
    </row>
    <row r="2323" spans="1:9" x14ac:dyDescent="0.25">
      <c r="A2323">
        <v>2322</v>
      </c>
      <c r="B2323">
        <v>89.540166999999997</v>
      </c>
      <c r="C2323">
        <v>5.1913109999999998</v>
      </c>
      <c r="H2323">
        <v>90.906424000000015</v>
      </c>
      <c r="I2323">
        <v>8.3824710000000007</v>
      </c>
    </row>
    <row r="2324" spans="1:9" x14ac:dyDescent="0.25">
      <c r="A2324">
        <v>2323</v>
      </c>
      <c r="B2324">
        <v>89.551851999999997</v>
      </c>
      <c r="C2324">
        <v>5.1314669999999998</v>
      </c>
      <c r="F2324">
        <v>90.863211000000007</v>
      </c>
      <c r="G2324">
        <v>4.3086019999999996</v>
      </c>
      <c r="H2324">
        <v>90.877293000000009</v>
      </c>
      <c r="I2324">
        <v>8.3574219999999997</v>
      </c>
    </row>
    <row r="2325" spans="1:9" x14ac:dyDescent="0.25">
      <c r="A2325">
        <v>2324</v>
      </c>
      <c r="F2325">
        <v>90.688628000000008</v>
      </c>
      <c r="G2325">
        <v>4.1798330000000004</v>
      </c>
      <c r="H2325">
        <v>90.916066000000001</v>
      </c>
      <c r="I2325">
        <v>8.3878789999999999</v>
      </c>
    </row>
    <row r="2326" spans="1:9" x14ac:dyDescent="0.25">
      <c r="A2326">
        <v>2325</v>
      </c>
      <c r="F2326">
        <v>90.681383000000011</v>
      </c>
      <c r="G2326">
        <v>4.194731</v>
      </c>
      <c r="H2326">
        <v>90.907290000000017</v>
      </c>
      <c r="I2326">
        <v>8.3909909999999996</v>
      </c>
    </row>
    <row r="2327" spans="1:9" x14ac:dyDescent="0.25">
      <c r="A2327">
        <v>2326</v>
      </c>
      <c r="F2327">
        <v>90.734238000000005</v>
      </c>
      <c r="G2327">
        <v>4.1800369999999996</v>
      </c>
      <c r="H2327">
        <v>90.905912999999998</v>
      </c>
      <c r="I2327">
        <v>8.3983899999999991</v>
      </c>
    </row>
    <row r="2328" spans="1:9" x14ac:dyDescent="0.25">
      <c r="A2328">
        <v>2327</v>
      </c>
      <c r="F2328">
        <v>90.73240100000001</v>
      </c>
      <c r="G2328">
        <v>4.1714149999999997</v>
      </c>
      <c r="H2328">
        <v>90.932339000000013</v>
      </c>
      <c r="I2328">
        <v>8.3991550000000004</v>
      </c>
    </row>
    <row r="2329" spans="1:9" x14ac:dyDescent="0.25">
      <c r="A2329">
        <v>2328</v>
      </c>
      <c r="F2329">
        <v>90.863211000000007</v>
      </c>
      <c r="G2329">
        <v>4.3086019999999996</v>
      </c>
      <c r="H2329">
        <v>90.904536000000007</v>
      </c>
      <c r="I2329">
        <v>8.3745630000000002</v>
      </c>
    </row>
    <row r="2330" spans="1:9" x14ac:dyDescent="0.25">
      <c r="A2330">
        <v>2329</v>
      </c>
      <c r="F2330">
        <v>90.863211000000007</v>
      </c>
      <c r="G2330">
        <v>4.3086019999999996</v>
      </c>
      <c r="H2330">
        <v>90.812804999999997</v>
      </c>
      <c r="I2330">
        <v>8.3414540000000006</v>
      </c>
    </row>
    <row r="2331" spans="1:9" x14ac:dyDescent="0.25">
      <c r="A2331">
        <v>2330</v>
      </c>
      <c r="F2331">
        <v>90.863211000000007</v>
      </c>
      <c r="G2331">
        <v>4.3086019999999996</v>
      </c>
      <c r="H2331">
        <v>90.906424000000015</v>
      </c>
      <c r="I2331">
        <v>8.3824710000000007</v>
      </c>
    </row>
    <row r="2332" spans="1:9" x14ac:dyDescent="0.25">
      <c r="A2332">
        <v>2331</v>
      </c>
    </row>
    <row r="2333" spans="1:9" x14ac:dyDescent="0.25">
      <c r="A2333">
        <v>2332</v>
      </c>
    </row>
    <row r="2334" spans="1:9" x14ac:dyDescent="0.25">
      <c r="A2334">
        <v>2333</v>
      </c>
      <c r="D2334">
        <v>73.214335000000005</v>
      </c>
      <c r="E2334">
        <v>6.8461230000000004</v>
      </c>
    </row>
    <row r="2335" spans="1:9" x14ac:dyDescent="0.25">
      <c r="A2335">
        <v>2334</v>
      </c>
      <c r="D2335">
        <v>73.20290700000001</v>
      </c>
      <c r="E2335">
        <v>6.845459</v>
      </c>
    </row>
    <row r="2336" spans="1:9" x14ac:dyDescent="0.25">
      <c r="A2336">
        <v>2335</v>
      </c>
      <c r="D2336">
        <v>73.215610000000012</v>
      </c>
      <c r="E2336">
        <v>6.8552049999999998</v>
      </c>
    </row>
    <row r="2337" spans="1:9" x14ac:dyDescent="0.25">
      <c r="A2337">
        <v>2336</v>
      </c>
      <c r="D2337">
        <v>73.231579000000011</v>
      </c>
      <c r="E2337">
        <v>6.8643869999999998</v>
      </c>
    </row>
    <row r="2338" spans="1:9" x14ac:dyDescent="0.25">
      <c r="A2338">
        <v>2337</v>
      </c>
      <c r="D2338">
        <v>73.207346000000001</v>
      </c>
      <c r="E2338">
        <v>6.8492870000000003</v>
      </c>
    </row>
    <row r="2339" spans="1:9" x14ac:dyDescent="0.25">
      <c r="A2339">
        <v>2338</v>
      </c>
      <c r="D2339">
        <v>73.176276000000001</v>
      </c>
      <c r="E2339">
        <v>6.8321449999999997</v>
      </c>
    </row>
    <row r="2340" spans="1:9" x14ac:dyDescent="0.25">
      <c r="A2340">
        <v>2339</v>
      </c>
      <c r="D2340">
        <v>73.19265200000001</v>
      </c>
      <c r="E2340">
        <v>6.8448989999999998</v>
      </c>
    </row>
    <row r="2341" spans="1:9" x14ac:dyDescent="0.25">
      <c r="A2341">
        <v>2340</v>
      </c>
      <c r="B2341">
        <v>65.855240000000009</v>
      </c>
      <c r="C2341">
        <v>5.5814159999999999</v>
      </c>
      <c r="D2341">
        <v>73.146175000000014</v>
      </c>
      <c r="E2341">
        <v>6.8273479999999998</v>
      </c>
    </row>
    <row r="2342" spans="1:9" x14ac:dyDescent="0.25">
      <c r="A2342">
        <v>2341</v>
      </c>
      <c r="B2342">
        <v>65.854194000000007</v>
      </c>
      <c r="C2342">
        <v>5.5800099999999997</v>
      </c>
      <c r="D2342">
        <v>73.214335000000005</v>
      </c>
      <c r="E2342">
        <v>6.8461230000000004</v>
      </c>
    </row>
    <row r="2343" spans="1:9" x14ac:dyDescent="0.25">
      <c r="A2343">
        <v>2342</v>
      </c>
      <c r="B2343">
        <v>65.870235000000008</v>
      </c>
      <c r="C2343">
        <v>5.5566779999999998</v>
      </c>
    </row>
    <row r="2344" spans="1:9" x14ac:dyDescent="0.25">
      <c r="A2344">
        <v>2343</v>
      </c>
      <c r="B2344">
        <v>65.843471000000008</v>
      </c>
      <c r="C2344">
        <v>5.547199</v>
      </c>
    </row>
    <row r="2345" spans="1:9" x14ac:dyDescent="0.25">
      <c r="A2345">
        <v>2344</v>
      </c>
      <c r="B2345">
        <v>65.90992700000001</v>
      </c>
      <c r="C2345">
        <v>5.5852180000000002</v>
      </c>
    </row>
    <row r="2346" spans="1:9" x14ac:dyDescent="0.25">
      <c r="A2346">
        <v>2345</v>
      </c>
      <c r="B2346">
        <v>65.98643100000001</v>
      </c>
      <c r="C2346">
        <v>5.6446420000000002</v>
      </c>
      <c r="H2346">
        <v>68.374008000000003</v>
      </c>
      <c r="I2346">
        <v>8.5581289999999992</v>
      </c>
    </row>
    <row r="2347" spans="1:9" x14ac:dyDescent="0.25">
      <c r="A2347">
        <v>2346</v>
      </c>
      <c r="B2347">
        <v>65.871227000000005</v>
      </c>
      <c r="C2347">
        <v>5.653079</v>
      </c>
      <c r="H2347">
        <v>68.232612000000017</v>
      </c>
      <c r="I2347">
        <v>8.5844310000000004</v>
      </c>
    </row>
    <row r="2348" spans="1:9" x14ac:dyDescent="0.25">
      <c r="A2348">
        <v>2347</v>
      </c>
      <c r="B2348">
        <v>65.855240000000009</v>
      </c>
      <c r="C2348">
        <v>5.5814159999999999</v>
      </c>
      <c r="F2348">
        <v>66.423801000000012</v>
      </c>
      <c r="G2348">
        <v>4.4899639999999996</v>
      </c>
      <c r="H2348">
        <v>68.288700000000006</v>
      </c>
      <c r="I2348">
        <v>8.5924499999999995</v>
      </c>
    </row>
    <row r="2349" spans="1:9" x14ac:dyDescent="0.25">
      <c r="A2349">
        <v>2348</v>
      </c>
      <c r="F2349">
        <v>66.43484500000001</v>
      </c>
      <c r="G2349">
        <v>4.4737159999999996</v>
      </c>
      <c r="H2349">
        <v>68.314327000000006</v>
      </c>
      <c r="I2349">
        <v>8.5992739999999994</v>
      </c>
    </row>
    <row r="2350" spans="1:9" x14ac:dyDescent="0.25">
      <c r="A2350">
        <v>2349</v>
      </c>
      <c r="F2350">
        <v>66.422916000000015</v>
      </c>
      <c r="G2350">
        <v>4.4730910000000002</v>
      </c>
      <c r="H2350">
        <v>68.358069999999998</v>
      </c>
      <c r="I2350">
        <v>8.5918779999999995</v>
      </c>
    </row>
    <row r="2351" spans="1:9" x14ac:dyDescent="0.25">
      <c r="A2351">
        <v>2350</v>
      </c>
      <c r="F2351">
        <v>66.432968000000017</v>
      </c>
      <c r="G2351">
        <v>4.4407490000000003</v>
      </c>
      <c r="H2351">
        <v>68.347709000000009</v>
      </c>
      <c r="I2351">
        <v>8.5819299999999998</v>
      </c>
    </row>
    <row r="2352" spans="1:9" x14ac:dyDescent="0.25">
      <c r="A2352">
        <v>2351</v>
      </c>
      <c r="F2352">
        <v>66.449741000000017</v>
      </c>
      <c r="G2352">
        <v>4.4378840000000004</v>
      </c>
      <c r="H2352">
        <v>68.324428000000012</v>
      </c>
      <c r="I2352">
        <v>8.6135950000000001</v>
      </c>
    </row>
    <row r="2353" spans="1:9" x14ac:dyDescent="0.25">
      <c r="A2353">
        <v>2352</v>
      </c>
      <c r="F2353">
        <v>66.431144000000018</v>
      </c>
      <c r="G2353">
        <v>4.4458520000000004</v>
      </c>
      <c r="H2353">
        <v>68.296562000000009</v>
      </c>
      <c r="I2353">
        <v>8.6371359999999999</v>
      </c>
    </row>
    <row r="2354" spans="1:9" x14ac:dyDescent="0.25">
      <c r="A2354">
        <v>2353</v>
      </c>
      <c r="F2354">
        <v>66.43911700000001</v>
      </c>
      <c r="G2354">
        <v>4.4466340000000004</v>
      </c>
      <c r="H2354">
        <v>68.374008000000003</v>
      </c>
      <c r="I2354">
        <v>8.5581289999999992</v>
      </c>
    </row>
    <row r="2355" spans="1:9" x14ac:dyDescent="0.25">
      <c r="A2355">
        <v>2354</v>
      </c>
      <c r="D2355">
        <v>49.583259000000005</v>
      </c>
      <c r="E2355">
        <v>7.2520540000000002</v>
      </c>
      <c r="F2355">
        <v>66.423801000000012</v>
      </c>
      <c r="G2355">
        <v>4.4899639999999996</v>
      </c>
    </row>
    <row r="2356" spans="1:9" x14ac:dyDescent="0.25">
      <c r="A2356">
        <v>2355</v>
      </c>
      <c r="D2356">
        <v>49.586696000000011</v>
      </c>
      <c r="E2356">
        <v>7.2247120000000002</v>
      </c>
      <c r="F2356">
        <v>66.423801000000012</v>
      </c>
      <c r="G2356">
        <v>4.4899639999999996</v>
      </c>
    </row>
    <row r="2357" spans="1:9" x14ac:dyDescent="0.25">
      <c r="A2357">
        <v>2356</v>
      </c>
      <c r="D2357">
        <v>49.580757000000006</v>
      </c>
      <c r="E2357">
        <v>7.2473150000000004</v>
      </c>
    </row>
    <row r="2358" spans="1:9" x14ac:dyDescent="0.25">
      <c r="A2358">
        <v>2357</v>
      </c>
      <c r="D2358">
        <v>49.588360000000009</v>
      </c>
      <c r="E2358">
        <v>7.2222119999999999</v>
      </c>
    </row>
    <row r="2359" spans="1:9" x14ac:dyDescent="0.25">
      <c r="A2359">
        <v>2358</v>
      </c>
      <c r="D2359">
        <v>49.586750000000009</v>
      </c>
      <c r="E2359">
        <v>7.2277329999999997</v>
      </c>
    </row>
    <row r="2360" spans="1:9" x14ac:dyDescent="0.25">
      <c r="A2360">
        <v>2359</v>
      </c>
      <c r="D2360">
        <v>49.553573000000007</v>
      </c>
      <c r="E2360">
        <v>7.2076820000000001</v>
      </c>
    </row>
    <row r="2361" spans="1:9" x14ac:dyDescent="0.25">
      <c r="A2361">
        <v>2360</v>
      </c>
      <c r="D2361">
        <v>49.550136000000009</v>
      </c>
      <c r="E2361">
        <v>7.2116400000000001</v>
      </c>
    </row>
    <row r="2362" spans="1:9" x14ac:dyDescent="0.25">
      <c r="A2362">
        <v>2361</v>
      </c>
      <c r="D2362">
        <v>49.525345000000009</v>
      </c>
      <c r="E2362">
        <v>7.1987249999999996</v>
      </c>
    </row>
    <row r="2363" spans="1:9" x14ac:dyDescent="0.25">
      <c r="A2363">
        <v>2362</v>
      </c>
      <c r="B2363">
        <v>41.375629000000011</v>
      </c>
      <c r="C2363">
        <v>6.4210060000000002</v>
      </c>
      <c r="D2363">
        <v>49.550136000000009</v>
      </c>
      <c r="E2363">
        <v>7.1912770000000004</v>
      </c>
    </row>
    <row r="2364" spans="1:9" x14ac:dyDescent="0.25">
      <c r="A2364">
        <v>2363</v>
      </c>
      <c r="B2364">
        <v>41.36896500000001</v>
      </c>
      <c r="C2364">
        <v>6.3883510000000001</v>
      </c>
      <c r="D2364">
        <v>49.583259000000005</v>
      </c>
      <c r="E2364">
        <v>7.2520540000000002</v>
      </c>
    </row>
    <row r="2365" spans="1:9" x14ac:dyDescent="0.25">
      <c r="A2365">
        <v>2364</v>
      </c>
      <c r="B2365">
        <v>41.351829000000009</v>
      </c>
      <c r="C2365">
        <v>6.405278</v>
      </c>
    </row>
    <row r="2366" spans="1:9" x14ac:dyDescent="0.25">
      <c r="A2366">
        <v>2365</v>
      </c>
      <c r="B2366">
        <v>41.456043000000008</v>
      </c>
      <c r="C2366">
        <v>6.3626240000000003</v>
      </c>
    </row>
    <row r="2367" spans="1:9" x14ac:dyDescent="0.25">
      <c r="A2367">
        <v>2366</v>
      </c>
      <c r="B2367">
        <v>41.437191000000006</v>
      </c>
      <c r="C2367">
        <v>6.359343</v>
      </c>
    </row>
    <row r="2368" spans="1:9" x14ac:dyDescent="0.25">
      <c r="A2368">
        <v>2367</v>
      </c>
      <c r="B2368">
        <v>41.430057000000005</v>
      </c>
      <c r="C2368">
        <v>6.3936109999999999</v>
      </c>
    </row>
    <row r="2369" spans="1:9" x14ac:dyDescent="0.25">
      <c r="A2369">
        <v>2368</v>
      </c>
      <c r="B2369">
        <v>41.420368000000011</v>
      </c>
      <c r="C2369">
        <v>6.420121</v>
      </c>
    </row>
    <row r="2370" spans="1:9" x14ac:dyDescent="0.25">
      <c r="A2370">
        <v>2369</v>
      </c>
      <c r="B2370">
        <v>41.380581000000006</v>
      </c>
      <c r="C2370">
        <v>6.4286089999999998</v>
      </c>
      <c r="H2370">
        <v>43.730190000000007</v>
      </c>
      <c r="I2370">
        <v>9.3914179999999998</v>
      </c>
    </row>
    <row r="2371" spans="1:9" x14ac:dyDescent="0.25">
      <c r="A2371">
        <v>2370</v>
      </c>
      <c r="B2371">
        <v>41.403023000000012</v>
      </c>
      <c r="C2371">
        <v>6.4084019999999997</v>
      </c>
      <c r="H2371">
        <v>43.684726000000012</v>
      </c>
      <c r="I2371">
        <v>9.3379829999999995</v>
      </c>
    </row>
    <row r="2372" spans="1:9" x14ac:dyDescent="0.25">
      <c r="A2372">
        <v>2371</v>
      </c>
      <c r="B2372">
        <v>41.375629000000011</v>
      </c>
      <c r="C2372">
        <v>6.4210060000000002</v>
      </c>
      <c r="H2372">
        <v>43.697483000000005</v>
      </c>
      <c r="I2372">
        <v>9.3691790000000008</v>
      </c>
    </row>
    <row r="2373" spans="1:9" x14ac:dyDescent="0.25">
      <c r="A2373">
        <v>2372</v>
      </c>
      <c r="F2373">
        <v>40.773994000000009</v>
      </c>
      <c r="G2373">
        <v>5.3473660000000001</v>
      </c>
      <c r="H2373">
        <v>43.676964000000005</v>
      </c>
      <c r="I2373">
        <v>9.3944899999999993</v>
      </c>
    </row>
    <row r="2374" spans="1:9" x14ac:dyDescent="0.25">
      <c r="A2374">
        <v>2373</v>
      </c>
      <c r="F2374">
        <v>40.772434000000011</v>
      </c>
      <c r="G2374">
        <v>5.3379399999999997</v>
      </c>
      <c r="H2374">
        <v>43.698524000000006</v>
      </c>
      <c r="I2374">
        <v>9.4036570000000008</v>
      </c>
    </row>
    <row r="2375" spans="1:9" x14ac:dyDescent="0.25">
      <c r="A2375">
        <v>2374</v>
      </c>
      <c r="F2375">
        <v>40.739467000000012</v>
      </c>
      <c r="G2375">
        <v>5.334867</v>
      </c>
      <c r="H2375">
        <v>43.693161000000011</v>
      </c>
      <c r="I2375">
        <v>9.4051150000000003</v>
      </c>
    </row>
    <row r="2376" spans="1:9" x14ac:dyDescent="0.25">
      <c r="A2376">
        <v>2375</v>
      </c>
      <c r="F2376">
        <v>40.73202100000001</v>
      </c>
      <c r="G2376">
        <v>5.295077</v>
      </c>
      <c r="H2376">
        <v>43.669151000000006</v>
      </c>
      <c r="I2376">
        <v>9.3808980000000002</v>
      </c>
    </row>
    <row r="2377" spans="1:9" x14ac:dyDescent="0.25">
      <c r="A2377">
        <v>2376</v>
      </c>
      <c r="F2377">
        <v>40.716552000000007</v>
      </c>
      <c r="G2377">
        <v>5.2899209999999997</v>
      </c>
      <c r="H2377">
        <v>43.708214000000005</v>
      </c>
      <c r="I2377">
        <v>9.3418369999999999</v>
      </c>
    </row>
    <row r="2378" spans="1:9" x14ac:dyDescent="0.25">
      <c r="A2378">
        <v>2377</v>
      </c>
      <c r="D2378">
        <v>27.088022000000009</v>
      </c>
      <c r="E2378">
        <v>8.0173249999999996</v>
      </c>
      <c r="F2378">
        <v>40.712856000000009</v>
      </c>
      <c r="G2378">
        <v>5.2721619999999998</v>
      </c>
      <c r="H2378">
        <v>43.730190000000007</v>
      </c>
      <c r="I2378">
        <v>9.3914179999999998</v>
      </c>
    </row>
    <row r="2379" spans="1:9" x14ac:dyDescent="0.25">
      <c r="A2379">
        <v>2378</v>
      </c>
      <c r="D2379">
        <v>27.021723000000009</v>
      </c>
      <c r="E2379">
        <v>7.927956</v>
      </c>
      <c r="F2379">
        <v>40.72738600000001</v>
      </c>
      <c r="G2379">
        <v>5.2691939999999997</v>
      </c>
      <c r="H2379">
        <v>43.730190000000007</v>
      </c>
      <c r="I2379">
        <v>9.3914179999999998</v>
      </c>
    </row>
    <row r="2380" spans="1:9" x14ac:dyDescent="0.25">
      <c r="A2380">
        <v>2379</v>
      </c>
      <c r="D2380">
        <v>27.075731000000005</v>
      </c>
      <c r="E2380">
        <v>7.9867540000000004</v>
      </c>
      <c r="F2380">
        <v>40.764724000000008</v>
      </c>
      <c r="G2380">
        <v>5.2181540000000002</v>
      </c>
    </row>
    <row r="2381" spans="1:9" x14ac:dyDescent="0.25">
      <c r="A2381">
        <v>2380</v>
      </c>
      <c r="D2381">
        <v>27.084322000000007</v>
      </c>
      <c r="E2381">
        <v>8.0030560000000008</v>
      </c>
      <c r="F2381">
        <v>40.773994000000009</v>
      </c>
      <c r="G2381">
        <v>5.3473660000000001</v>
      </c>
    </row>
    <row r="2382" spans="1:9" x14ac:dyDescent="0.25">
      <c r="A2382">
        <v>2381</v>
      </c>
      <c r="D2382">
        <v>27.08666800000001</v>
      </c>
      <c r="E2382">
        <v>8.0182629999999993</v>
      </c>
      <c r="F2382">
        <v>40.773994000000009</v>
      </c>
      <c r="G2382">
        <v>5.3473660000000001</v>
      </c>
    </row>
    <row r="2383" spans="1:9" x14ac:dyDescent="0.25">
      <c r="A2383">
        <v>2382</v>
      </c>
      <c r="D2383">
        <v>27.057295000000011</v>
      </c>
      <c r="E2383">
        <v>7.994046</v>
      </c>
      <c r="F2383">
        <v>40.773994000000009</v>
      </c>
      <c r="G2383">
        <v>5.3473660000000001</v>
      </c>
    </row>
    <row r="2384" spans="1:9" x14ac:dyDescent="0.25">
      <c r="A2384">
        <v>2383</v>
      </c>
      <c r="D2384">
        <v>27.070001000000005</v>
      </c>
      <c r="E2384">
        <v>7.9681100000000002</v>
      </c>
      <c r="F2384">
        <v>40.773994000000009</v>
      </c>
      <c r="G2384">
        <v>5.3473660000000001</v>
      </c>
    </row>
    <row r="2385" spans="1:11" x14ac:dyDescent="0.25">
      <c r="A2385">
        <v>2384</v>
      </c>
      <c r="D2385">
        <v>27.071771000000012</v>
      </c>
      <c r="E2385">
        <v>7.9612350000000003</v>
      </c>
    </row>
    <row r="2386" spans="1:11" x14ac:dyDescent="0.25">
      <c r="A2386">
        <v>2385</v>
      </c>
      <c r="D2386">
        <v>27.047451000000009</v>
      </c>
      <c r="E2386">
        <v>7.9552449999999997</v>
      </c>
    </row>
    <row r="2387" spans="1:11" x14ac:dyDescent="0.25">
      <c r="A2387">
        <v>2386</v>
      </c>
      <c r="D2387">
        <v>27.023023000000009</v>
      </c>
      <c r="E2387">
        <v>7.9346209999999999</v>
      </c>
    </row>
    <row r="2388" spans="1:11" x14ac:dyDescent="0.25">
      <c r="A2388">
        <v>2387</v>
      </c>
      <c r="B2388">
        <v>20.088712000000008</v>
      </c>
      <c r="C2388">
        <v>6.738124</v>
      </c>
      <c r="D2388">
        <v>27.088022000000009</v>
      </c>
      <c r="E2388">
        <v>8.0173249999999996</v>
      </c>
    </row>
    <row r="2389" spans="1:11" x14ac:dyDescent="0.25">
      <c r="A2389">
        <v>2388</v>
      </c>
      <c r="B2389">
        <v>20.07465100000001</v>
      </c>
      <c r="C2389">
        <v>6.7581230000000003</v>
      </c>
      <c r="D2389">
        <v>27.088022000000009</v>
      </c>
      <c r="E2389">
        <v>8.0173249999999996</v>
      </c>
    </row>
    <row r="2390" spans="1:11" x14ac:dyDescent="0.25">
      <c r="A2390">
        <v>2389</v>
      </c>
      <c r="B2390">
        <v>20.07465100000001</v>
      </c>
      <c r="C2390">
        <v>6.7581230000000003</v>
      </c>
      <c r="D2390">
        <v>27.088022000000009</v>
      </c>
      <c r="E2390">
        <v>8.0173249999999996</v>
      </c>
    </row>
    <row r="2391" spans="1:11" x14ac:dyDescent="0.25">
      <c r="A2391">
        <v>2390</v>
      </c>
      <c r="B2391">
        <v>20.07465100000001</v>
      </c>
      <c r="C2391">
        <v>6.7581230000000003</v>
      </c>
    </row>
    <row r="2392" spans="1:11" x14ac:dyDescent="0.25">
      <c r="A2392">
        <v>2391</v>
      </c>
      <c r="B2392">
        <v>20.088712000000008</v>
      </c>
      <c r="C2392">
        <v>6.738124</v>
      </c>
      <c r="J2392">
        <v>39.187416000000006</v>
      </c>
      <c r="K2392">
        <v>13.014502999999999</v>
      </c>
    </row>
    <row r="2393" spans="1:11" x14ac:dyDescent="0.25">
      <c r="A2393">
        <v>2392</v>
      </c>
    </row>
    <row r="2394" spans="1:11" x14ac:dyDescent="0.25">
      <c r="A2394">
        <v>2393</v>
      </c>
    </row>
    <row r="2395" spans="1:11" x14ac:dyDescent="0.25">
      <c r="A2395">
        <v>2394</v>
      </c>
    </row>
    <row r="2396" spans="1:11" x14ac:dyDescent="0.25">
      <c r="A2396">
        <v>2395</v>
      </c>
    </row>
    <row r="2397" spans="1:11" x14ac:dyDescent="0.25">
      <c r="A2397">
        <v>2396</v>
      </c>
    </row>
    <row r="2398" spans="1:11" x14ac:dyDescent="0.25">
      <c r="A2398">
        <v>2397</v>
      </c>
    </row>
    <row r="2399" spans="1:11" x14ac:dyDescent="0.25">
      <c r="A2399">
        <v>2398</v>
      </c>
    </row>
    <row r="2400" spans="1:1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1" x14ac:dyDescent="0.25">
      <c r="A2417">
        <v>2416</v>
      </c>
    </row>
    <row r="2418" spans="1:11" x14ac:dyDescent="0.25">
      <c r="A2418">
        <v>2417</v>
      </c>
    </row>
    <row r="2419" spans="1:11" x14ac:dyDescent="0.25">
      <c r="A2419">
        <v>2418</v>
      </c>
    </row>
    <row r="2420" spans="1:11" x14ac:dyDescent="0.25">
      <c r="A2420">
        <v>2419</v>
      </c>
    </row>
    <row r="2421" spans="1:11" x14ac:dyDescent="0.25">
      <c r="A2421">
        <v>2420</v>
      </c>
    </row>
    <row r="2422" spans="1:11" x14ac:dyDescent="0.25">
      <c r="A2422">
        <v>2421</v>
      </c>
    </row>
    <row r="2423" spans="1:11" x14ac:dyDescent="0.25">
      <c r="A2423">
        <v>2422</v>
      </c>
    </row>
    <row r="2424" spans="1:11" x14ac:dyDescent="0.25">
      <c r="A2424">
        <v>2423</v>
      </c>
    </row>
    <row r="2425" spans="1:11" x14ac:dyDescent="0.25">
      <c r="A2425">
        <v>2424</v>
      </c>
      <c r="J2425">
        <v>39.540886000000008</v>
      </c>
      <c r="K2425">
        <v>13.210534000000001</v>
      </c>
    </row>
    <row r="2426" spans="1:11" x14ac:dyDescent="0.25">
      <c r="A2426">
        <v>2425</v>
      </c>
      <c r="B2426">
        <v>37.993522000000013</v>
      </c>
      <c r="C2426">
        <v>8.4940189999999998</v>
      </c>
    </row>
    <row r="2427" spans="1:11" x14ac:dyDescent="0.25">
      <c r="A2427">
        <v>2426</v>
      </c>
      <c r="B2427">
        <v>37.993522000000013</v>
      </c>
      <c r="C2427">
        <v>8.4940189999999998</v>
      </c>
    </row>
    <row r="2428" spans="1:11" x14ac:dyDescent="0.25">
      <c r="A2428">
        <v>2427</v>
      </c>
      <c r="B2428">
        <v>37.996023000000008</v>
      </c>
      <c r="C2428">
        <v>8.5278709999999993</v>
      </c>
    </row>
    <row r="2429" spans="1:11" x14ac:dyDescent="0.25">
      <c r="A2429">
        <v>2428</v>
      </c>
      <c r="B2429">
        <v>37.993730000000014</v>
      </c>
      <c r="C2429">
        <v>8.490634</v>
      </c>
    </row>
    <row r="2430" spans="1:11" x14ac:dyDescent="0.25">
      <c r="A2430">
        <v>2429</v>
      </c>
      <c r="B2430">
        <v>38.043571000000007</v>
      </c>
      <c r="C2430">
        <v>8.4964670000000009</v>
      </c>
    </row>
    <row r="2431" spans="1:11" x14ac:dyDescent="0.25">
      <c r="A2431">
        <v>2430</v>
      </c>
      <c r="B2431">
        <v>38.034040000000005</v>
      </c>
      <c r="C2431">
        <v>8.5076640000000001</v>
      </c>
    </row>
    <row r="2432" spans="1:11" x14ac:dyDescent="0.25">
      <c r="A2432">
        <v>2431</v>
      </c>
      <c r="B2432">
        <v>38.036905000000004</v>
      </c>
      <c r="C2432">
        <v>8.5182880000000001</v>
      </c>
    </row>
    <row r="2433" spans="1:9" x14ac:dyDescent="0.25">
      <c r="A2433">
        <v>2432</v>
      </c>
      <c r="B2433">
        <v>38.037582000000008</v>
      </c>
      <c r="C2433">
        <v>8.5356310000000004</v>
      </c>
    </row>
    <row r="2434" spans="1:9" x14ac:dyDescent="0.25">
      <c r="A2434">
        <v>2433</v>
      </c>
      <c r="B2434">
        <v>38.034145000000009</v>
      </c>
      <c r="C2434">
        <v>8.5457339999999995</v>
      </c>
    </row>
    <row r="2435" spans="1:9" x14ac:dyDescent="0.25">
      <c r="A2435">
        <v>2434</v>
      </c>
      <c r="B2435">
        <v>37.994253000000008</v>
      </c>
      <c r="C2435">
        <v>8.5610459999999993</v>
      </c>
    </row>
    <row r="2436" spans="1:9" x14ac:dyDescent="0.25">
      <c r="A2436">
        <v>2435</v>
      </c>
      <c r="B2436">
        <v>38.065031000000005</v>
      </c>
      <c r="C2436">
        <v>8.5104240000000004</v>
      </c>
    </row>
    <row r="2437" spans="1:9" x14ac:dyDescent="0.25">
      <c r="A2437">
        <v>2436</v>
      </c>
      <c r="B2437">
        <v>37.993522000000013</v>
      </c>
      <c r="C2437">
        <v>8.4940189999999998</v>
      </c>
    </row>
    <row r="2438" spans="1:9" x14ac:dyDescent="0.25">
      <c r="A2438">
        <v>2437</v>
      </c>
      <c r="B2438">
        <v>37.993522000000013</v>
      </c>
      <c r="C2438">
        <v>8.4940189999999998</v>
      </c>
      <c r="D2438">
        <v>46.67726900000001</v>
      </c>
      <c r="E2438">
        <v>7.6023480000000001</v>
      </c>
    </row>
    <row r="2439" spans="1:9" x14ac:dyDescent="0.25">
      <c r="A2439">
        <v>2438</v>
      </c>
      <c r="D2439">
        <v>46.643574000000008</v>
      </c>
      <c r="E2439">
        <v>7.541779</v>
      </c>
    </row>
    <row r="2440" spans="1:9" x14ac:dyDescent="0.25">
      <c r="A2440">
        <v>2439</v>
      </c>
      <c r="D2440">
        <v>46.65742800000001</v>
      </c>
      <c r="E2440">
        <v>7.6042750000000003</v>
      </c>
      <c r="F2440">
        <v>38.278454000000011</v>
      </c>
      <c r="G2440">
        <v>10.793685</v>
      </c>
    </row>
    <row r="2441" spans="1:9" x14ac:dyDescent="0.25">
      <c r="A2441">
        <v>2440</v>
      </c>
      <c r="D2441">
        <v>46.669769000000009</v>
      </c>
      <c r="E2441">
        <v>7.6003170000000004</v>
      </c>
      <c r="F2441">
        <v>38.272361000000004</v>
      </c>
      <c r="G2441">
        <v>10.793581</v>
      </c>
    </row>
    <row r="2442" spans="1:9" x14ac:dyDescent="0.25">
      <c r="A2442">
        <v>2441</v>
      </c>
      <c r="D2442">
        <v>46.670032000000006</v>
      </c>
      <c r="E2442">
        <v>7.6084940000000003</v>
      </c>
      <c r="F2442">
        <v>38.260694000000008</v>
      </c>
      <c r="G2442">
        <v>10.805612</v>
      </c>
    </row>
    <row r="2443" spans="1:9" x14ac:dyDescent="0.25">
      <c r="A2443">
        <v>2442</v>
      </c>
      <c r="D2443">
        <v>46.65992700000001</v>
      </c>
      <c r="E2443">
        <v>7.6089630000000001</v>
      </c>
      <c r="F2443">
        <v>38.249344000000008</v>
      </c>
      <c r="G2443">
        <v>10.803267999999999</v>
      </c>
    </row>
    <row r="2444" spans="1:9" x14ac:dyDescent="0.25">
      <c r="A2444">
        <v>2443</v>
      </c>
      <c r="D2444">
        <v>46.62915000000001</v>
      </c>
      <c r="E2444">
        <v>7.5706829999999998</v>
      </c>
      <c r="F2444">
        <v>38.258352000000009</v>
      </c>
      <c r="G2444">
        <v>10.808007</v>
      </c>
    </row>
    <row r="2445" spans="1:9" x14ac:dyDescent="0.25">
      <c r="A2445">
        <v>2444</v>
      </c>
      <c r="D2445">
        <v>46.715755000000009</v>
      </c>
      <c r="E2445">
        <v>7.5410490000000001</v>
      </c>
      <c r="F2445">
        <v>38.269186000000005</v>
      </c>
      <c r="G2445">
        <v>10.819153</v>
      </c>
      <c r="H2445">
        <v>43.452030000000008</v>
      </c>
      <c r="I2445">
        <v>6.9464459999999999</v>
      </c>
    </row>
    <row r="2446" spans="1:9" x14ac:dyDescent="0.25">
      <c r="A2446">
        <v>2445</v>
      </c>
      <c r="D2446">
        <v>46.67726900000001</v>
      </c>
      <c r="E2446">
        <v>7.6023480000000001</v>
      </c>
      <c r="F2446">
        <v>38.233770000000007</v>
      </c>
      <c r="G2446">
        <v>10.736293</v>
      </c>
      <c r="H2446">
        <v>43.406093000000006</v>
      </c>
      <c r="I2446">
        <v>6.9847780000000004</v>
      </c>
    </row>
    <row r="2447" spans="1:9" x14ac:dyDescent="0.25">
      <c r="A2447">
        <v>2446</v>
      </c>
      <c r="F2447">
        <v>38.233145000000007</v>
      </c>
      <c r="G2447">
        <v>10.76676</v>
      </c>
      <c r="H2447">
        <v>43.373337000000006</v>
      </c>
      <c r="I2447">
        <v>6.950977</v>
      </c>
    </row>
    <row r="2448" spans="1:9" x14ac:dyDescent="0.25">
      <c r="A2448">
        <v>2447</v>
      </c>
      <c r="F2448">
        <v>38.146431000000007</v>
      </c>
      <c r="G2448">
        <v>10.791392999999999</v>
      </c>
      <c r="H2448">
        <v>43.407863000000006</v>
      </c>
      <c r="I2448">
        <v>6.9294159999999998</v>
      </c>
    </row>
    <row r="2449" spans="1:9" x14ac:dyDescent="0.25">
      <c r="A2449">
        <v>2448</v>
      </c>
      <c r="F2449">
        <v>38.226946000000012</v>
      </c>
      <c r="G2449">
        <v>10.806289</v>
      </c>
      <c r="H2449">
        <v>43.439636000000007</v>
      </c>
      <c r="I2449">
        <v>6.9408209999999997</v>
      </c>
    </row>
    <row r="2450" spans="1:9" x14ac:dyDescent="0.25">
      <c r="A2450">
        <v>2449</v>
      </c>
      <c r="H2450">
        <v>43.457184000000005</v>
      </c>
      <c r="I2450">
        <v>6.9750379999999996</v>
      </c>
    </row>
    <row r="2451" spans="1:9" x14ac:dyDescent="0.25">
      <c r="A2451">
        <v>2450</v>
      </c>
      <c r="H2451">
        <v>43.431976000000006</v>
      </c>
      <c r="I2451">
        <v>6.928687</v>
      </c>
    </row>
    <row r="2452" spans="1:9" x14ac:dyDescent="0.25">
      <c r="A2452">
        <v>2451</v>
      </c>
      <c r="H2452">
        <v>43.434944000000009</v>
      </c>
      <c r="I2452">
        <v>6.8980119999999996</v>
      </c>
    </row>
    <row r="2453" spans="1:9" x14ac:dyDescent="0.25">
      <c r="A2453">
        <v>2452</v>
      </c>
      <c r="H2453">
        <v>43.452030000000008</v>
      </c>
      <c r="I2453">
        <v>6.9464459999999999</v>
      </c>
    </row>
    <row r="2454" spans="1:9" x14ac:dyDescent="0.25">
      <c r="A2454">
        <v>2453</v>
      </c>
    </row>
    <row r="2455" spans="1:9" x14ac:dyDescent="0.25">
      <c r="A2455">
        <v>2454</v>
      </c>
    </row>
    <row r="2456" spans="1:9" x14ac:dyDescent="0.25">
      <c r="A2456">
        <v>2455</v>
      </c>
      <c r="B2456">
        <v>64.54098900000001</v>
      </c>
      <c r="C2456">
        <v>8.2576769999999993</v>
      </c>
    </row>
    <row r="2457" spans="1:9" x14ac:dyDescent="0.25">
      <c r="A2457">
        <v>2456</v>
      </c>
      <c r="B2457">
        <v>64.551197000000002</v>
      </c>
      <c r="C2457">
        <v>8.2555420000000002</v>
      </c>
    </row>
    <row r="2458" spans="1:9" x14ac:dyDescent="0.25">
      <c r="A2458">
        <v>2457</v>
      </c>
      <c r="B2458">
        <v>64.571403000000004</v>
      </c>
      <c r="C2458">
        <v>8.2749159999999993</v>
      </c>
    </row>
    <row r="2459" spans="1:9" x14ac:dyDescent="0.25">
      <c r="A2459">
        <v>2458</v>
      </c>
      <c r="B2459">
        <v>64.576610000000016</v>
      </c>
      <c r="C2459">
        <v>8.2607499999999998</v>
      </c>
      <c r="D2459">
        <v>67.766857000000016</v>
      </c>
      <c r="E2459">
        <v>6.3558009999999996</v>
      </c>
    </row>
    <row r="2460" spans="1:9" x14ac:dyDescent="0.25">
      <c r="A2460">
        <v>2459</v>
      </c>
      <c r="B2460">
        <v>64.569423</v>
      </c>
      <c r="C2460">
        <v>8.2729370000000007</v>
      </c>
      <c r="D2460">
        <v>67.793152000000006</v>
      </c>
      <c r="E2460">
        <v>6.3468429999999998</v>
      </c>
    </row>
    <row r="2461" spans="1:9" x14ac:dyDescent="0.25">
      <c r="A2461">
        <v>2460</v>
      </c>
      <c r="B2461">
        <v>64.571300000000008</v>
      </c>
      <c r="C2461">
        <v>8.2795509999999997</v>
      </c>
      <c r="D2461">
        <v>67.807476000000008</v>
      </c>
      <c r="E2461">
        <v>6.3534050000000004</v>
      </c>
    </row>
    <row r="2462" spans="1:9" x14ac:dyDescent="0.25">
      <c r="A2462">
        <v>2461</v>
      </c>
      <c r="B2462">
        <v>64.583175000000011</v>
      </c>
      <c r="C2462">
        <v>8.286581</v>
      </c>
      <c r="D2462">
        <v>67.772529000000006</v>
      </c>
      <c r="E2462">
        <v>6.3347610000000003</v>
      </c>
    </row>
    <row r="2463" spans="1:9" x14ac:dyDescent="0.25">
      <c r="A2463">
        <v>2462</v>
      </c>
      <c r="B2463">
        <v>64.547340000000005</v>
      </c>
      <c r="C2463">
        <v>8.2355420000000006</v>
      </c>
      <c r="D2463">
        <v>67.742896999999999</v>
      </c>
      <c r="E2463">
        <v>6.3354900000000001</v>
      </c>
    </row>
    <row r="2464" spans="1:9" x14ac:dyDescent="0.25">
      <c r="A2464">
        <v>2463</v>
      </c>
      <c r="B2464">
        <v>64.505939000000012</v>
      </c>
      <c r="C2464">
        <v>8.2101279999999992</v>
      </c>
      <c r="D2464">
        <v>67.78242800000001</v>
      </c>
      <c r="E2464">
        <v>6.3601239999999999</v>
      </c>
    </row>
    <row r="2465" spans="1:9" x14ac:dyDescent="0.25">
      <c r="A2465">
        <v>2464</v>
      </c>
      <c r="B2465">
        <v>64.54098900000001</v>
      </c>
      <c r="C2465">
        <v>8.2576769999999993</v>
      </c>
      <c r="D2465">
        <v>67.725815000000011</v>
      </c>
      <c r="E2465">
        <v>6.3835600000000001</v>
      </c>
    </row>
    <row r="2466" spans="1:9" x14ac:dyDescent="0.25">
      <c r="A2466">
        <v>2465</v>
      </c>
      <c r="D2466">
        <v>67.766857000000016</v>
      </c>
      <c r="E2466">
        <v>6.3558009999999996</v>
      </c>
    </row>
    <row r="2467" spans="1:9" x14ac:dyDescent="0.25">
      <c r="A2467">
        <v>2466</v>
      </c>
      <c r="D2467">
        <v>67.766857000000016</v>
      </c>
      <c r="E2467">
        <v>6.3558009999999996</v>
      </c>
      <c r="F2467">
        <v>65.960022000000009</v>
      </c>
      <c r="G2467">
        <v>9.8579030000000003</v>
      </c>
    </row>
    <row r="2468" spans="1:9" x14ac:dyDescent="0.25">
      <c r="A2468">
        <v>2467</v>
      </c>
      <c r="D2468">
        <v>67.766857000000016</v>
      </c>
      <c r="E2468">
        <v>6.3558009999999996</v>
      </c>
      <c r="F2468">
        <v>66.056167000000016</v>
      </c>
      <c r="G2468">
        <v>9.8562360000000009</v>
      </c>
      <c r="H2468">
        <v>67.331878000000017</v>
      </c>
      <c r="I2468">
        <v>5.6334960000000001</v>
      </c>
    </row>
    <row r="2469" spans="1:9" x14ac:dyDescent="0.25">
      <c r="A2469">
        <v>2468</v>
      </c>
      <c r="F2469">
        <v>66.022311999999999</v>
      </c>
      <c r="G2469">
        <v>9.8807139999999993</v>
      </c>
      <c r="H2469">
        <v>67.342140000000001</v>
      </c>
      <c r="I2469">
        <v>5.6258929999999996</v>
      </c>
    </row>
    <row r="2470" spans="1:9" x14ac:dyDescent="0.25">
      <c r="A2470">
        <v>2469</v>
      </c>
      <c r="F2470">
        <v>66.034969000000018</v>
      </c>
      <c r="G2470">
        <v>9.8841509999999992</v>
      </c>
      <c r="H2470">
        <v>67.327396000000007</v>
      </c>
      <c r="I2470">
        <v>5.5879260000000004</v>
      </c>
    </row>
    <row r="2471" spans="1:9" x14ac:dyDescent="0.25">
      <c r="A2471">
        <v>2470</v>
      </c>
      <c r="F2471">
        <v>66.033977000000007</v>
      </c>
      <c r="G2471">
        <v>9.9042539999999999</v>
      </c>
      <c r="H2471">
        <v>67.362243000000007</v>
      </c>
      <c r="I2471">
        <v>5.54772</v>
      </c>
    </row>
    <row r="2472" spans="1:9" x14ac:dyDescent="0.25">
      <c r="A2472">
        <v>2471</v>
      </c>
      <c r="F2472">
        <v>66.032985000000011</v>
      </c>
      <c r="G2472">
        <v>9.9028480000000005</v>
      </c>
      <c r="H2472">
        <v>67.363235000000003</v>
      </c>
      <c r="I2472">
        <v>5.5643859999999998</v>
      </c>
    </row>
    <row r="2473" spans="1:9" x14ac:dyDescent="0.25">
      <c r="A2473">
        <v>2472</v>
      </c>
      <c r="F2473">
        <v>66.070644000000016</v>
      </c>
      <c r="G2473">
        <v>9.8723299999999998</v>
      </c>
      <c r="H2473">
        <v>67.33234800000001</v>
      </c>
      <c r="I2473">
        <v>5.5490219999999999</v>
      </c>
    </row>
    <row r="2474" spans="1:9" x14ac:dyDescent="0.25">
      <c r="A2474">
        <v>2473</v>
      </c>
      <c r="F2474">
        <v>65.987938000000014</v>
      </c>
      <c r="G2474">
        <v>9.7856670000000001</v>
      </c>
      <c r="H2474">
        <v>67.351200000000006</v>
      </c>
      <c r="I2474">
        <v>5.5652710000000001</v>
      </c>
    </row>
    <row r="2475" spans="1:9" x14ac:dyDescent="0.25">
      <c r="A2475">
        <v>2474</v>
      </c>
      <c r="F2475">
        <v>65.960022000000009</v>
      </c>
      <c r="G2475">
        <v>9.8579030000000003</v>
      </c>
      <c r="H2475">
        <v>67.331878000000017</v>
      </c>
      <c r="I2475">
        <v>5.6334960000000001</v>
      </c>
    </row>
    <row r="2476" spans="1:9" x14ac:dyDescent="0.25">
      <c r="A2476">
        <v>2475</v>
      </c>
      <c r="H2476">
        <v>67.331878000000017</v>
      </c>
      <c r="I2476">
        <v>5.6334960000000001</v>
      </c>
    </row>
    <row r="2477" spans="1:9" x14ac:dyDescent="0.25">
      <c r="A2477">
        <v>2476</v>
      </c>
    </row>
    <row r="2478" spans="1:9" x14ac:dyDescent="0.25">
      <c r="A2478">
        <v>2477</v>
      </c>
      <c r="D2478">
        <v>84.860871000000003</v>
      </c>
      <c r="E2478">
        <v>6.8140840000000003</v>
      </c>
    </row>
    <row r="2479" spans="1:9" x14ac:dyDescent="0.25">
      <c r="A2479">
        <v>2478</v>
      </c>
      <c r="D2479">
        <v>84.832658000000009</v>
      </c>
      <c r="E2479">
        <v>6.8415309999999998</v>
      </c>
    </row>
    <row r="2480" spans="1:9" x14ac:dyDescent="0.25">
      <c r="A2480">
        <v>2479</v>
      </c>
      <c r="D2480">
        <v>84.851790000000008</v>
      </c>
      <c r="E2480">
        <v>6.8269909999999996</v>
      </c>
    </row>
    <row r="2481" spans="1:9" x14ac:dyDescent="0.25">
      <c r="A2481">
        <v>2480</v>
      </c>
      <c r="B2481">
        <v>88.307682</v>
      </c>
      <c r="C2481">
        <v>8.4523139999999994</v>
      </c>
      <c r="D2481">
        <v>84.846892000000011</v>
      </c>
      <c r="E2481">
        <v>6.8306129999999996</v>
      </c>
    </row>
    <row r="2482" spans="1:9" x14ac:dyDescent="0.25">
      <c r="A2482">
        <v>2481</v>
      </c>
      <c r="B2482">
        <v>88.329720000000009</v>
      </c>
      <c r="C2482">
        <v>8.4264489999999999</v>
      </c>
      <c r="D2482">
        <v>84.856993000000003</v>
      </c>
      <c r="E2482">
        <v>6.840001</v>
      </c>
    </row>
    <row r="2483" spans="1:9" x14ac:dyDescent="0.25">
      <c r="A2483">
        <v>2482</v>
      </c>
      <c r="B2483">
        <v>88.311150000000012</v>
      </c>
      <c r="C2483">
        <v>8.430275</v>
      </c>
      <c r="D2483">
        <v>84.825465000000008</v>
      </c>
      <c r="E2483">
        <v>6.8141350000000003</v>
      </c>
    </row>
    <row r="2484" spans="1:9" x14ac:dyDescent="0.25">
      <c r="A2484">
        <v>2483</v>
      </c>
      <c r="B2484">
        <v>88.312987000000007</v>
      </c>
      <c r="C2484">
        <v>8.4341530000000002</v>
      </c>
      <c r="D2484">
        <v>84.81908700000001</v>
      </c>
      <c r="E2484">
        <v>6.8181139999999996</v>
      </c>
    </row>
    <row r="2485" spans="1:9" x14ac:dyDescent="0.25">
      <c r="A2485">
        <v>2484</v>
      </c>
      <c r="B2485">
        <v>88.309517000000014</v>
      </c>
      <c r="C2485">
        <v>8.4297140000000006</v>
      </c>
      <c r="D2485">
        <v>84.817709000000008</v>
      </c>
      <c r="E2485">
        <v>6.8662749999999999</v>
      </c>
    </row>
    <row r="2486" spans="1:9" x14ac:dyDescent="0.25">
      <c r="A2486">
        <v>2485</v>
      </c>
      <c r="B2486">
        <v>88.317169000000007</v>
      </c>
      <c r="C2486">
        <v>8.4195609999999999</v>
      </c>
      <c r="D2486">
        <v>84.860871000000003</v>
      </c>
      <c r="E2486">
        <v>6.8140840000000003</v>
      </c>
    </row>
    <row r="2487" spans="1:9" x14ac:dyDescent="0.25">
      <c r="A2487">
        <v>2486</v>
      </c>
      <c r="B2487">
        <v>88.301354000000003</v>
      </c>
      <c r="C2487">
        <v>8.4368560000000006</v>
      </c>
      <c r="D2487">
        <v>84.860871000000003</v>
      </c>
      <c r="E2487">
        <v>6.8140840000000003</v>
      </c>
    </row>
    <row r="2488" spans="1:9" x14ac:dyDescent="0.25">
      <c r="A2488">
        <v>2487</v>
      </c>
      <c r="B2488">
        <v>88.267123000000012</v>
      </c>
      <c r="C2488">
        <v>8.4050720000000005</v>
      </c>
    </row>
    <row r="2489" spans="1:9" x14ac:dyDescent="0.25">
      <c r="A2489">
        <v>2488</v>
      </c>
      <c r="B2489">
        <v>88.307682</v>
      </c>
      <c r="C2489">
        <v>8.4523139999999994</v>
      </c>
    </row>
    <row r="2490" spans="1:9" x14ac:dyDescent="0.25">
      <c r="A2490">
        <v>2489</v>
      </c>
      <c r="B2490">
        <v>88.307682</v>
      </c>
      <c r="C2490">
        <v>8.4523139999999994</v>
      </c>
      <c r="F2490">
        <v>88.103049000000013</v>
      </c>
      <c r="G2490">
        <v>9.5869490000000006</v>
      </c>
      <c r="H2490">
        <v>88.476345000000009</v>
      </c>
      <c r="I2490">
        <v>5.3927800000000001</v>
      </c>
    </row>
    <row r="2491" spans="1:9" x14ac:dyDescent="0.25">
      <c r="A2491">
        <v>2490</v>
      </c>
      <c r="F2491">
        <v>88.121212</v>
      </c>
      <c r="G2491">
        <v>9.6361819999999998</v>
      </c>
      <c r="H2491">
        <v>88.451296000000013</v>
      </c>
      <c r="I2491">
        <v>5.3786490000000002</v>
      </c>
    </row>
    <row r="2492" spans="1:9" x14ac:dyDescent="0.25">
      <c r="A2492">
        <v>2491</v>
      </c>
      <c r="F2492">
        <v>88.142689000000004</v>
      </c>
      <c r="G2492">
        <v>9.6364370000000008</v>
      </c>
      <c r="H2492">
        <v>88.433083000000011</v>
      </c>
      <c r="I2492">
        <v>5.3779339999999998</v>
      </c>
    </row>
    <row r="2493" spans="1:9" x14ac:dyDescent="0.25">
      <c r="A2493">
        <v>2492</v>
      </c>
      <c r="F2493">
        <v>88.131569000000013</v>
      </c>
      <c r="G2493">
        <v>9.6573030000000006</v>
      </c>
      <c r="H2493">
        <v>88.380688000000006</v>
      </c>
      <c r="I2493">
        <v>5.3654349999999997</v>
      </c>
    </row>
    <row r="2494" spans="1:9" x14ac:dyDescent="0.25">
      <c r="A2494">
        <v>2493</v>
      </c>
      <c r="F2494">
        <v>88.133507000000009</v>
      </c>
      <c r="G2494">
        <v>9.6520989999999998</v>
      </c>
      <c r="H2494">
        <v>88.40609400000001</v>
      </c>
      <c r="I2494">
        <v>5.3567109999999998</v>
      </c>
    </row>
    <row r="2495" spans="1:9" x14ac:dyDescent="0.25">
      <c r="A2495">
        <v>2494</v>
      </c>
      <c r="F2495">
        <v>88.099987000000013</v>
      </c>
      <c r="G2495">
        <v>9.6050609999999992</v>
      </c>
      <c r="H2495">
        <v>88.404513000000009</v>
      </c>
      <c r="I2495">
        <v>5.3560480000000004</v>
      </c>
    </row>
    <row r="2496" spans="1:9" x14ac:dyDescent="0.25">
      <c r="A2496">
        <v>2495</v>
      </c>
      <c r="F2496">
        <v>88.103661000000002</v>
      </c>
      <c r="G2496">
        <v>9.6241420000000009</v>
      </c>
      <c r="H2496">
        <v>88.423746000000008</v>
      </c>
      <c r="I2496">
        <v>5.3664040000000002</v>
      </c>
    </row>
    <row r="2497" spans="1:9" x14ac:dyDescent="0.25">
      <c r="A2497">
        <v>2496</v>
      </c>
      <c r="F2497">
        <v>88.103049000000013</v>
      </c>
      <c r="G2497">
        <v>9.5869490000000006</v>
      </c>
      <c r="H2497">
        <v>88.447573000000006</v>
      </c>
      <c r="I2497">
        <v>5.3636999999999997</v>
      </c>
    </row>
    <row r="2498" spans="1:9" x14ac:dyDescent="0.25">
      <c r="A2498">
        <v>2497</v>
      </c>
      <c r="F2498">
        <v>88.103049000000013</v>
      </c>
      <c r="G2498">
        <v>9.5869490000000006</v>
      </c>
      <c r="H2498">
        <v>88.476345000000009</v>
      </c>
      <c r="I2498">
        <v>5.3927800000000001</v>
      </c>
    </row>
    <row r="2499" spans="1:9" x14ac:dyDescent="0.25">
      <c r="A2499">
        <v>2498</v>
      </c>
    </row>
    <row r="2500" spans="1:9" x14ac:dyDescent="0.25">
      <c r="A2500">
        <v>2499</v>
      </c>
    </row>
    <row r="2501" spans="1:9" x14ac:dyDescent="0.25">
      <c r="A2501">
        <v>2500</v>
      </c>
    </row>
    <row r="2502" spans="1:9" x14ac:dyDescent="0.25">
      <c r="A2502">
        <v>2501</v>
      </c>
      <c r="D2502">
        <v>110.550703</v>
      </c>
      <c r="E2502">
        <v>6.1639140000000001</v>
      </c>
    </row>
    <row r="2503" spans="1:9" x14ac:dyDescent="0.25">
      <c r="A2503">
        <v>2502</v>
      </c>
      <c r="D2503">
        <v>110.53300300000001</v>
      </c>
      <c r="E2503">
        <v>6.1759029999999999</v>
      </c>
    </row>
    <row r="2504" spans="1:9" x14ac:dyDescent="0.25">
      <c r="A2504">
        <v>2503</v>
      </c>
      <c r="D2504">
        <v>110.51841200000001</v>
      </c>
      <c r="E2504">
        <v>6.1801370000000002</v>
      </c>
    </row>
    <row r="2505" spans="1:9" x14ac:dyDescent="0.25">
      <c r="A2505">
        <v>2504</v>
      </c>
      <c r="D2505">
        <v>110.534479</v>
      </c>
      <c r="E2505">
        <v>6.1651889999999998</v>
      </c>
    </row>
    <row r="2506" spans="1:9" x14ac:dyDescent="0.25">
      <c r="A2506">
        <v>2505</v>
      </c>
      <c r="B2506">
        <v>115.90440600000001</v>
      </c>
      <c r="C2506">
        <v>7.8978539999999997</v>
      </c>
      <c r="D2506">
        <v>110.519327</v>
      </c>
      <c r="E2506">
        <v>6.1725859999999999</v>
      </c>
    </row>
    <row r="2507" spans="1:9" x14ac:dyDescent="0.25">
      <c r="A2507">
        <v>2506</v>
      </c>
      <c r="B2507">
        <v>115.93675100000002</v>
      </c>
      <c r="C2507">
        <v>7.8922929999999996</v>
      </c>
      <c r="D2507">
        <v>110.52713600000001</v>
      </c>
      <c r="E2507">
        <v>6.2143189999999997</v>
      </c>
    </row>
    <row r="2508" spans="1:9" x14ac:dyDescent="0.25">
      <c r="A2508">
        <v>2507</v>
      </c>
      <c r="B2508">
        <v>115.96812700000001</v>
      </c>
      <c r="C2508">
        <v>7.9009660000000004</v>
      </c>
      <c r="D2508">
        <v>110.53019600000002</v>
      </c>
      <c r="E2508">
        <v>6.2076359999999999</v>
      </c>
    </row>
    <row r="2509" spans="1:9" x14ac:dyDescent="0.25">
      <c r="A2509">
        <v>2508</v>
      </c>
      <c r="B2509">
        <v>115.92889600000001</v>
      </c>
      <c r="C2509">
        <v>7.9010170000000004</v>
      </c>
      <c r="D2509">
        <v>110.55473500000001</v>
      </c>
      <c r="E2509">
        <v>6.2407459999999997</v>
      </c>
    </row>
    <row r="2510" spans="1:9" x14ac:dyDescent="0.25">
      <c r="A2510">
        <v>2509</v>
      </c>
      <c r="B2510">
        <v>115.95863900000001</v>
      </c>
      <c r="C2510">
        <v>7.9084149999999998</v>
      </c>
      <c r="D2510">
        <v>110.550703</v>
      </c>
      <c r="E2510">
        <v>6.1639140000000001</v>
      </c>
    </row>
    <row r="2511" spans="1:9" x14ac:dyDescent="0.25">
      <c r="A2511">
        <v>2510</v>
      </c>
      <c r="B2511">
        <v>115.90425300000001</v>
      </c>
      <c r="C2511">
        <v>7.8764770000000004</v>
      </c>
    </row>
    <row r="2512" spans="1:9" x14ac:dyDescent="0.25">
      <c r="A2512">
        <v>2511</v>
      </c>
      <c r="B2512">
        <v>115.90782400000001</v>
      </c>
      <c r="C2512">
        <v>7.8779570000000003</v>
      </c>
    </row>
    <row r="2513" spans="1:9" x14ac:dyDescent="0.25">
      <c r="A2513">
        <v>2512</v>
      </c>
      <c r="B2513">
        <v>115.85160300000001</v>
      </c>
      <c r="C2513">
        <v>7.843928</v>
      </c>
    </row>
    <row r="2514" spans="1:9" x14ac:dyDescent="0.25">
      <c r="A2514">
        <v>2513</v>
      </c>
      <c r="B2514">
        <v>115.90440600000001</v>
      </c>
      <c r="C2514">
        <v>7.8978539999999997</v>
      </c>
      <c r="F2514">
        <v>114.72217000000001</v>
      </c>
      <c r="G2514">
        <v>8.8792819999999999</v>
      </c>
      <c r="H2514">
        <v>115.38484000000001</v>
      </c>
      <c r="I2514">
        <v>4.55762</v>
      </c>
    </row>
    <row r="2515" spans="1:9" x14ac:dyDescent="0.25">
      <c r="A2515">
        <v>2514</v>
      </c>
      <c r="F2515">
        <v>114.78977</v>
      </c>
      <c r="G2515">
        <v>8.8558140000000005</v>
      </c>
      <c r="H2515">
        <v>115.406115</v>
      </c>
      <c r="I2515">
        <v>4.5552219999999997</v>
      </c>
    </row>
    <row r="2516" spans="1:9" x14ac:dyDescent="0.25">
      <c r="A2516">
        <v>2515</v>
      </c>
      <c r="F2516">
        <v>114.75013200000001</v>
      </c>
      <c r="G2516">
        <v>8.845917</v>
      </c>
      <c r="H2516">
        <v>115.38310800000001</v>
      </c>
      <c r="I2516">
        <v>4.5461919999999996</v>
      </c>
    </row>
    <row r="2517" spans="1:9" x14ac:dyDescent="0.25">
      <c r="A2517">
        <v>2516</v>
      </c>
      <c r="F2517">
        <v>114.77752500000001</v>
      </c>
      <c r="G2517">
        <v>8.8423970000000001</v>
      </c>
      <c r="H2517">
        <v>115.36866600000002</v>
      </c>
      <c r="I2517">
        <v>4.5379779999999998</v>
      </c>
    </row>
    <row r="2518" spans="1:9" x14ac:dyDescent="0.25">
      <c r="A2518">
        <v>2517</v>
      </c>
      <c r="F2518">
        <v>114.74084300000001</v>
      </c>
      <c r="G2518">
        <v>8.8563749999999999</v>
      </c>
      <c r="H2518">
        <v>115.33856800000001</v>
      </c>
      <c r="I2518">
        <v>4.531142</v>
      </c>
    </row>
    <row r="2519" spans="1:9" x14ac:dyDescent="0.25">
      <c r="A2519">
        <v>2518</v>
      </c>
      <c r="F2519">
        <v>114.737784</v>
      </c>
      <c r="G2519">
        <v>8.8816299999999995</v>
      </c>
      <c r="H2519">
        <v>115.36907400000001</v>
      </c>
      <c r="I2519">
        <v>4.5284380000000004</v>
      </c>
    </row>
    <row r="2520" spans="1:9" x14ac:dyDescent="0.25">
      <c r="A2520">
        <v>2519</v>
      </c>
      <c r="F2520">
        <v>114.741049</v>
      </c>
      <c r="G2520">
        <v>8.8586709999999993</v>
      </c>
      <c r="H2520">
        <v>115.38147600000001</v>
      </c>
      <c r="I2520">
        <v>4.490685</v>
      </c>
    </row>
    <row r="2521" spans="1:9" x14ac:dyDescent="0.25">
      <c r="A2521">
        <v>2520</v>
      </c>
      <c r="F2521">
        <v>114.748446</v>
      </c>
      <c r="G2521">
        <v>8.8317340000000009</v>
      </c>
      <c r="H2521">
        <v>115.38484000000001</v>
      </c>
      <c r="I2521">
        <v>4.55762</v>
      </c>
    </row>
    <row r="2522" spans="1:9" x14ac:dyDescent="0.25">
      <c r="A2522">
        <v>2521</v>
      </c>
      <c r="F2522">
        <v>114.72217000000001</v>
      </c>
      <c r="G2522">
        <v>8.8792819999999999</v>
      </c>
      <c r="H2522">
        <v>115.423361</v>
      </c>
      <c r="I2522">
        <v>4.55762</v>
      </c>
    </row>
    <row r="2523" spans="1:9" x14ac:dyDescent="0.25">
      <c r="A2523">
        <v>2522</v>
      </c>
    </row>
    <row r="2524" spans="1:9" x14ac:dyDescent="0.25">
      <c r="A2524">
        <v>2523</v>
      </c>
    </row>
    <row r="2525" spans="1:9" x14ac:dyDescent="0.25">
      <c r="A2525">
        <v>2524</v>
      </c>
      <c r="D2525">
        <v>135.729342</v>
      </c>
      <c r="E2525">
        <v>5.781485</v>
      </c>
    </row>
    <row r="2526" spans="1:9" x14ac:dyDescent="0.25">
      <c r="A2526">
        <v>2525</v>
      </c>
      <c r="D2526">
        <v>135.729342</v>
      </c>
      <c r="E2526">
        <v>5.781485</v>
      </c>
    </row>
    <row r="2527" spans="1:9" x14ac:dyDescent="0.25">
      <c r="A2527">
        <v>2526</v>
      </c>
      <c r="D2527">
        <v>135.70521000000002</v>
      </c>
      <c r="E2527">
        <v>5.7987799999999998</v>
      </c>
    </row>
    <row r="2528" spans="1:9" x14ac:dyDescent="0.25">
      <c r="A2528">
        <v>2527</v>
      </c>
      <c r="D2528">
        <v>135.73051700000002</v>
      </c>
      <c r="E2528">
        <v>5.7996980000000002</v>
      </c>
    </row>
    <row r="2529" spans="1:9" x14ac:dyDescent="0.25">
      <c r="A2529">
        <v>2528</v>
      </c>
      <c r="D2529">
        <v>135.73822200000001</v>
      </c>
      <c r="E2529">
        <v>5.830972</v>
      </c>
    </row>
    <row r="2530" spans="1:9" x14ac:dyDescent="0.25">
      <c r="A2530">
        <v>2529</v>
      </c>
      <c r="B2530">
        <v>151.50747899999999</v>
      </c>
      <c r="C2530">
        <v>9.2487119999999994</v>
      </c>
      <c r="D2530">
        <v>135.77025800000001</v>
      </c>
      <c r="E2530">
        <v>5.8231149999999996</v>
      </c>
    </row>
    <row r="2531" spans="1:9" x14ac:dyDescent="0.25">
      <c r="A2531">
        <v>2530</v>
      </c>
      <c r="B2531">
        <v>151.450108</v>
      </c>
      <c r="C2531">
        <v>9.2087629999999994</v>
      </c>
      <c r="D2531">
        <v>135.85596700000002</v>
      </c>
      <c r="E2531">
        <v>5.7872500000000002</v>
      </c>
    </row>
    <row r="2532" spans="1:9" x14ac:dyDescent="0.25">
      <c r="A2532">
        <v>2531</v>
      </c>
      <c r="B2532">
        <v>151.53052099999999</v>
      </c>
      <c r="C2532">
        <v>9.2359790000000004</v>
      </c>
      <c r="D2532">
        <v>135.846476</v>
      </c>
      <c r="E2532">
        <v>5.8076569999999998</v>
      </c>
    </row>
    <row r="2533" spans="1:9" x14ac:dyDescent="0.25">
      <c r="A2533">
        <v>2532</v>
      </c>
      <c r="B2533">
        <v>151.45186100000001</v>
      </c>
      <c r="C2533">
        <v>9.2274740000000008</v>
      </c>
      <c r="D2533">
        <v>135.729342</v>
      </c>
      <c r="E2533">
        <v>5.781485</v>
      </c>
    </row>
    <row r="2534" spans="1:9" x14ac:dyDescent="0.25">
      <c r="A2534">
        <v>2533</v>
      </c>
      <c r="B2534">
        <v>151.50747899999999</v>
      </c>
      <c r="C2534">
        <v>9.2487119999999994</v>
      </c>
    </row>
    <row r="2535" spans="1:9" x14ac:dyDescent="0.25">
      <c r="A2535">
        <v>2534</v>
      </c>
      <c r="B2535">
        <v>151.50747899999999</v>
      </c>
      <c r="C2535">
        <v>9.2487119999999994</v>
      </c>
    </row>
    <row r="2536" spans="1:9" x14ac:dyDescent="0.25">
      <c r="A2536">
        <v>2535</v>
      </c>
      <c r="B2536">
        <v>151.50747899999999</v>
      </c>
      <c r="C2536">
        <v>9.2487119999999994</v>
      </c>
    </row>
    <row r="2537" spans="1:9" x14ac:dyDescent="0.25">
      <c r="A2537">
        <v>2536</v>
      </c>
      <c r="B2537">
        <v>151.50747899999999</v>
      </c>
      <c r="C2537">
        <v>9.2487119999999994</v>
      </c>
      <c r="H2537">
        <v>151.51299399999999</v>
      </c>
      <c r="I2537">
        <v>5.885567</v>
      </c>
    </row>
    <row r="2538" spans="1:9" x14ac:dyDescent="0.25">
      <c r="A2538">
        <v>2537</v>
      </c>
      <c r="F2538">
        <v>151.22309799999999</v>
      </c>
      <c r="G2538">
        <v>9.6214440000000003</v>
      </c>
      <c r="H2538">
        <v>151.51299399999999</v>
      </c>
      <c r="I2538">
        <v>5.885567</v>
      </c>
    </row>
    <row r="2539" spans="1:9" x14ac:dyDescent="0.25">
      <c r="A2539">
        <v>2538</v>
      </c>
      <c r="F2539">
        <v>151.22309799999999</v>
      </c>
      <c r="G2539">
        <v>9.6214440000000003</v>
      </c>
      <c r="H2539">
        <v>151.51299399999999</v>
      </c>
      <c r="I2539">
        <v>5.885567</v>
      </c>
    </row>
    <row r="2540" spans="1:9" x14ac:dyDescent="0.25">
      <c r="A2540">
        <v>2539</v>
      </c>
      <c r="F2540">
        <v>151.22309799999999</v>
      </c>
      <c r="G2540">
        <v>9.6214440000000003</v>
      </c>
      <c r="H2540">
        <v>151.51299399999999</v>
      </c>
      <c r="I2540">
        <v>5.885567</v>
      </c>
    </row>
    <row r="2541" spans="1:9" x14ac:dyDescent="0.25">
      <c r="A2541">
        <v>2540</v>
      </c>
      <c r="F2541">
        <v>151.22309799999999</v>
      </c>
      <c r="G2541">
        <v>9.6214440000000003</v>
      </c>
      <c r="H2541">
        <v>151.51299399999999</v>
      </c>
      <c r="I2541">
        <v>5.885567</v>
      </c>
    </row>
    <row r="2542" spans="1:9" x14ac:dyDescent="0.25">
      <c r="A2542">
        <v>2541</v>
      </c>
      <c r="F2542">
        <v>151.22309799999999</v>
      </c>
      <c r="G2542">
        <v>9.6214440000000003</v>
      </c>
      <c r="H2542">
        <v>151.51299399999999</v>
      </c>
      <c r="I2542">
        <v>5.885567</v>
      </c>
    </row>
    <row r="2543" spans="1:9" x14ac:dyDescent="0.25">
      <c r="A2543">
        <v>2542</v>
      </c>
      <c r="F2543">
        <v>151.22309799999999</v>
      </c>
      <c r="G2543">
        <v>9.6214440000000003</v>
      </c>
      <c r="H2543">
        <v>151.51299399999999</v>
      </c>
      <c r="I2543">
        <v>5.885567</v>
      </c>
    </row>
    <row r="2544" spans="1:9" x14ac:dyDescent="0.25">
      <c r="A2544">
        <v>2543</v>
      </c>
      <c r="F2544">
        <v>151.22309799999999</v>
      </c>
      <c r="G2544">
        <v>9.6214440000000003</v>
      </c>
      <c r="H2544">
        <v>151.51299399999999</v>
      </c>
      <c r="I2544">
        <v>5.885567</v>
      </c>
    </row>
    <row r="2545" spans="1:5" x14ac:dyDescent="0.25">
      <c r="A2545">
        <v>2544</v>
      </c>
    </row>
    <row r="2546" spans="1:5" x14ac:dyDescent="0.25">
      <c r="A2546">
        <v>2545</v>
      </c>
    </row>
    <row r="2547" spans="1:5" x14ac:dyDescent="0.25">
      <c r="A2547">
        <v>2546</v>
      </c>
    </row>
    <row r="2548" spans="1:5" x14ac:dyDescent="0.25">
      <c r="A2548">
        <v>2547</v>
      </c>
    </row>
    <row r="2549" spans="1:5" x14ac:dyDescent="0.25">
      <c r="A2549">
        <v>2548</v>
      </c>
    </row>
    <row r="2550" spans="1:5" x14ac:dyDescent="0.25">
      <c r="A2550">
        <v>2549</v>
      </c>
      <c r="D2550">
        <v>171.99876699999999</v>
      </c>
      <c r="E2550">
        <v>7.7045360000000001</v>
      </c>
    </row>
    <row r="2551" spans="1:5" x14ac:dyDescent="0.25">
      <c r="A2551">
        <v>2550</v>
      </c>
      <c r="D2551">
        <v>172.01062300000001</v>
      </c>
      <c r="E2551">
        <v>7.688917</v>
      </c>
    </row>
    <row r="2552" spans="1:5" x14ac:dyDescent="0.25">
      <c r="A2552">
        <v>2551</v>
      </c>
      <c r="D2552">
        <v>171.97314900000001</v>
      </c>
      <c r="E2552">
        <v>7.6806190000000001</v>
      </c>
    </row>
    <row r="2553" spans="1:5" x14ac:dyDescent="0.25">
      <c r="A2553">
        <v>2552</v>
      </c>
      <c r="D2553">
        <v>171.98320100000001</v>
      </c>
      <c r="E2553">
        <v>7.6943809999999999</v>
      </c>
    </row>
    <row r="2554" spans="1:5" x14ac:dyDescent="0.25">
      <c r="A2554">
        <v>2553</v>
      </c>
      <c r="B2554">
        <v>176.37644800000001</v>
      </c>
      <c r="C2554">
        <v>9.3835049999999995</v>
      </c>
      <c r="D2554">
        <v>171.984746</v>
      </c>
      <c r="E2554">
        <v>7.6688660000000004</v>
      </c>
    </row>
    <row r="2555" spans="1:5" x14ac:dyDescent="0.25">
      <c r="A2555">
        <v>2554</v>
      </c>
      <c r="B2555">
        <v>176.35294199999998</v>
      </c>
      <c r="C2555">
        <v>9.3982989999999997</v>
      </c>
      <c r="D2555">
        <v>171.98371600000002</v>
      </c>
      <c r="E2555">
        <v>7.7102579999999996</v>
      </c>
    </row>
    <row r="2556" spans="1:5" x14ac:dyDescent="0.25">
      <c r="A2556">
        <v>2555</v>
      </c>
      <c r="B2556">
        <v>176.37098400000002</v>
      </c>
      <c r="C2556">
        <v>9.4015989999999992</v>
      </c>
      <c r="D2556">
        <v>172.02144900000002</v>
      </c>
      <c r="E2556">
        <v>7.7553099999999997</v>
      </c>
    </row>
    <row r="2557" spans="1:5" x14ac:dyDescent="0.25">
      <c r="A2557">
        <v>2556</v>
      </c>
      <c r="B2557">
        <v>176.36840699999999</v>
      </c>
      <c r="C2557">
        <v>9.3828870000000002</v>
      </c>
      <c r="D2557">
        <v>172.07680999999999</v>
      </c>
      <c r="E2557">
        <v>7.7380930000000001</v>
      </c>
    </row>
    <row r="2558" spans="1:5" x14ac:dyDescent="0.25">
      <c r="A2558">
        <v>2557</v>
      </c>
      <c r="B2558">
        <v>176.361344</v>
      </c>
      <c r="C2558">
        <v>9.4230420000000006</v>
      </c>
      <c r="D2558">
        <v>171.99876699999999</v>
      </c>
      <c r="E2558">
        <v>7.7045360000000001</v>
      </c>
    </row>
    <row r="2559" spans="1:5" x14ac:dyDescent="0.25">
      <c r="A2559">
        <v>2558</v>
      </c>
      <c r="B2559">
        <v>176.386447</v>
      </c>
      <c r="C2559">
        <v>9.3891240000000007</v>
      </c>
    </row>
    <row r="2560" spans="1:5" x14ac:dyDescent="0.25">
      <c r="A2560">
        <v>2559</v>
      </c>
      <c r="B2560">
        <v>176.22783900000002</v>
      </c>
      <c r="C2560">
        <v>9.3439689999999995</v>
      </c>
    </row>
    <row r="2561" spans="1:9" x14ac:dyDescent="0.25">
      <c r="A2561">
        <v>2560</v>
      </c>
      <c r="B2561">
        <v>176.37644800000001</v>
      </c>
      <c r="C2561">
        <v>9.3835049999999995</v>
      </c>
      <c r="F2561">
        <v>176.06227200000001</v>
      </c>
      <c r="G2561">
        <v>10.913557000000001</v>
      </c>
    </row>
    <row r="2562" spans="1:9" x14ac:dyDescent="0.25">
      <c r="A2562">
        <v>2561</v>
      </c>
      <c r="F2562">
        <v>175.98649900000001</v>
      </c>
      <c r="G2562">
        <v>10.909742</v>
      </c>
      <c r="H2562">
        <v>177.13021000000001</v>
      </c>
      <c r="I2562">
        <v>6.5534540000000003</v>
      </c>
    </row>
    <row r="2563" spans="1:9" x14ac:dyDescent="0.25">
      <c r="A2563">
        <v>2562</v>
      </c>
      <c r="F2563">
        <v>176.02227099999999</v>
      </c>
      <c r="G2563">
        <v>10.924949</v>
      </c>
      <c r="H2563">
        <v>177.22484800000001</v>
      </c>
      <c r="I2563">
        <v>6.589124</v>
      </c>
    </row>
    <row r="2564" spans="1:9" x14ac:dyDescent="0.25">
      <c r="A2564">
        <v>2563</v>
      </c>
      <c r="F2564">
        <v>176.01799499999998</v>
      </c>
      <c r="G2564">
        <v>10.984845999999999</v>
      </c>
      <c r="H2564">
        <v>177.101449</v>
      </c>
      <c r="I2564">
        <v>6.5661339999999999</v>
      </c>
    </row>
    <row r="2565" spans="1:9" x14ac:dyDescent="0.25">
      <c r="A2565">
        <v>2564</v>
      </c>
      <c r="F2565">
        <v>176.01407499999999</v>
      </c>
      <c r="G2565">
        <v>11.034176</v>
      </c>
      <c r="H2565">
        <v>177.115779</v>
      </c>
      <c r="I2565">
        <v>6.5159799999999999</v>
      </c>
    </row>
    <row r="2566" spans="1:9" x14ac:dyDescent="0.25">
      <c r="A2566">
        <v>2565</v>
      </c>
      <c r="F2566">
        <v>175.98407600000002</v>
      </c>
      <c r="G2566">
        <v>11.044176</v>
      </c>
      <c r="H2566">
        <v>177.085364</v>
      </c>
      <c r="I2566">
        <v>6.4956699999999996</v>
      </c>
    </row>
    <row r="2567" spans="1:9" x14ac:dyDescent="0.25">
      <c r="A2567">
        <v>2566</v>
      </c>
      <c r="F2567">
        <v>175.96546799999999</v>
      </c>
      <c r="G2567">
        <v>10.98232</v>
      </c>
      <c r="H2567">
        <v>177.077428</v>
      </c>
      <c r="I2567">
        <v>6.5417529999999999</v>
      </c>
    </row>
    <row r="2568" spans="1:9" x14ac:dyDescent="0.25">
      <c r="A2568">
        <v>2567</v>
      </c>
      <c r="F2568">
        <v>176.06227200000001</v>
      </c>
      <c r="G2568">
        <v>10.913557000000001</v>
      </c>
      <c r="H2568">
        <v>177.14417900000001</v>
      </c>
      <c r="I2568">
        <v>6.5351030000000003</v>
      </c>
    </row>
    <row r="2569" spans="1:9" x14ac:dyDescent="0.25">
      <c r="A2569">
        <v>2568</v>
      </c>
      <c r="F2569">
        <v>176.06227200000001</v>
      </c>
      <c r="G2569">
        <v>10.913557000000001</v>
      </c>
      <c r="H2569">
        <v>177.13021000000001</v>
      </c>
      <c r="I2569">
        <v>6.5534540000000003</v>
      </c>
    </row>
    <row r="2570" spans="1:9" x14ac:dyDescent="0.25">
      <c r="A2570">
        <v>2569</v>
      </c>
    </row>
    <row r="2571" spans="1:9" x14ac:dyDescent="0.25">
      <c r="A2571">
        <v>2570</v>
      </c>
    </row>
    <row r="2572" spans="1:9" x14ac:dyDescent="0.25">
      <c r="A2572">
        <v>2571</v>
      </c>
      <c r="D2572">
        <v>199.675467</v>
      </c>
      <c r="E2572">
        <v>7.8982479999999997</v>
      </c>
    </row>
    <row r="2573" spans="1:9" x14ac:dyDescent="0.25">
      <c r="A2573">
        <v>2572</v>
      </c>
      <c r="D2573">
        <v>199.736548</v>
      </c>
      <c r="E2573">
        <v>7.9148459999999998</v>
      </c>
    </row>
    <row r="2574" spans="1:9" x14ac:dyDescent="0.25">
      <c r="A2574">
        <v>2573</v>
      </c>
      <c r="D2574">
        <v>199.70015599999999</v>
      </c>
      <c r="E2574">
        <v>7.8922679999999996</v>
      </c>
    </row>
    <row r="2575" spans="1:9" x14ac:dyDescent="0.25">
      <c r="A2575">
        <v>2574</v>
      </c>
      <c r="D2575">
        <v>199.71557100000001</v>
      </c>
      <c r="E2575">
        <v>7.9304129999999997</v>
      </c>
    </row>
    <row r="2576" spans="1:9" x14ac:dyDescent="0.25">
      <c r="A2576">
        <v>2575</v>
      </c>
      <c r="D2576">
        <v>199.74196499999999</v>
      </c>
      <c r="E2576">
        <v>7.936083</v>
      </c>
    </row>
    <row r="2577" spans="1:9" x14ac:dyDescent="0.25">
      <c r="A2577">
        <v>2576</v>
      </c>
      <c r="B2577">
        <v>205.26469299999999</v>
      </c>
      <c r="C2577">
        <v>9.0238139999999998</v>
      </c>
      <c r="D2577">
        <v>199.75088</v>
      </c>
      <c r="E2577">
        <v>7.9162369999999997</v>
      </c>
    </row>
    <row r="2578" spans="1:9" x14ac:dyDescent="0.25">
      <c r="A2578">
        <v>2577</v>
      </c>
      <c r="B2578">
        <v>205.26304099999999</v>
      </c>
      <c r="C2578">
        <v>9.0473710000000001</v>
      </c>
      <c r="D2578">
        <v>199.76211799999999</v>
      </c>
      <c r="E2578">
        <v>7.9223710000000001</v>
      </c>
    </row>
    <row r="2579" spans="1:9" x14ac:dyDescent="0.25">
      <c r="A2579">
        <v>2578</v>
      </c>
      <c r="B2579">
        <v>205.25912700000001</v>
      </c>
      <c r="C2579">
        <v>9.0554640000000006</v>
      </c>
      <c r="D2579">
        <v>199.79680500000001</v>
      </c>
      <c r="E2579">
        <v>7.9117009999999999</v>
      </c>
    </row>
    <row r="2580" spans="1:9" x14ac:dyDescent="0.25">
      <c r="A2580">
        <v>2579</v>
      </c>
      <c r="B2580">
        <v>205.23763500000001</v>
      </c>
      <c r="C2580">
        <v>9.0481440000000006</v>
      </c>
      <c r="D2580">
        <v>199.675467</v>
      </c>
      <c r="E2580">
        <v>7.8982479999999997</v>
      </c>
    </row>
    <row r="2581" spans="1:9" x14ac:dyDescent="0.25">
      <c r="A2581">
        <v>2580</v>
      </c>
      <c r="B2581">
        <v>205.26598200000001</v>
      </c>
      <c r="C2581">
        <v>9.0683509999999998</v>
      </c>
      <c r="D2581">
        <v>199.675467</v>
      </c>
      <c r="E2581">
        <v>7.8982479999999997</v>
      </c>
    </row>
    <row r="2582" spans="1:9" x14ac:dyDescent="0.25">
      <c r="A2582">
        <v>2581</v>
      </c>
      <c r="B2582">
        <v>205.281138</v>
      </c>
      <c r="C2582">
        <v>9.063402</v>
      </c>
    </row>
    <row r="2583" spans="1:9" x14ac:dyDescent="0.25">
      <c r="A2583">
        <v>2582</v>
      </c>
      <c r="B2583">
        <v>205.257014</v>
      </c>
      <c r="C2583">
        <v>9.0727829999999994</v>
      </c>
    </row>
    <row r="2584" spans="1:9" x14ac:dyDescent="0.25">
      <c r="A2584">
        <v>2583</v>
      </c>
      <c r="B2584">
        <v>205.26469299999999</v>
      </c>
      <c r="C2584">
        <v>9.0238139999999998</v>
      </c>
      <c r="H2584">
        <v>205.01845400000002</v>
      </c>
      <c r="I2584">
        <v>5.8787630000000002</v>
      </c>
    </row>
    <row r="2585" spans="1:9" x14ac:dyDescent="0.25">
      <c r="A2585">
        <v>2584</v>
      </c>
      <c r="F2585">
        <v>205.38598100000002</v>
      </c>
      <c r="G2585">
        <v>9.9760310000000008</v>
      </c>
      <c r="H2585">
        <v>205.038352</v>
      </c>
      <c r="I2585">
        <v>5.857062</v>
      </c>
    </row>
    <row r="2586" spans="1:9" x14ac:dyDescent="0.25">
      <c r="A2586">
        <v>2585</v>
      </c>
      <c r="F2586">
        <v>205.40356300000002</v>
      </c>
      <c r="G2586">
        <v>9.9771140000000003</v>
      </c>
      <c r="H2586">
        <v>205.034896</v>
      </c>
      <c r="I2586">
        <v>5.8770100000000003</v>
      </c>
    </row>
    <row r="2587" spans="1:9" x14ac:dyDescent="0.25">
      <c r="A2587">
        <v>2586</v>
      </c>
      <c r="F2587">
        <v>205.437319</v>
      </c>
      <c r="G2587">
        <v>9.9698969999999996</v>
      </c>
      <c r="H2587">
        <v>204.97907900000001</v>
      </c>
      <c r="I2587">
        <v>5.8730929999999999</v>
      </c>
    </row>
    <row r="2588" spans="1:9" x14ac:dyDescent="0.25">
      <c r="A2588">
        <v>2587</v>
      </c>
      <c r="F2588">
        <v>205.44134</v>
      </c>
      <c r="G2588">
        <v>10.04964</v>
      </c>
      <c r="H2588">
        <v>205.019587</v>
      </c>
      <c r="I2588">
        <v>5.8436599999999999</v>
      </c>
    </row>
    <row r="2589" spans="1:9" x14ac:dyDescent="0.25">
      <c r="A2589">
        <v>2588</v>
      </c>
      <c r="F2589">
        <v>205.42634800000002</v>
      </c>
      <c r="G2589">
        <v>10.044124</v>
      </c>
      <c r="H2589">
        <v>204.99567300000001</v>
      </c>
      <c r="I2589">
        <v>5.8550000000000004</v>
      </c>
    </row>
    <row r="2590" spans="1:9" x14ac:dyDescent="0.25">
      <c r="A2590">
        <v>2589</v>
      </c>
      <c r="F2590">
        <v>205.476088</v>
      </c>
      <c r="G2590">
        <v>10.024073</v>
      </c>
      <c r="H2590">
        <v>205.00701800000002</v>
      </c>
      <c r="I2590">
        <v>5.7800520000000004</v>
      </c>
    </row>
    <row r="2591" spans="1:9" x14ac:dyDescent="0.25">
      <c r="A2591">
        <v>2590</v>
      </c>
      <c r="F2591">
        <v>205.475054</v>
      </c>
      <c r="G2591">
        <v>10.039485000000001</v>
      </c>
      <c r="H2591">
        <v>205.05551800000001</v>
      </c>
      <c r="I2591">
        <v>5.7778869999999998</v>
      </c>
    </row>
    <row r="2592" spans="1:9" x14ac:dyDescent="0.25">
      <c r="A2592">
        <v>2591</v>
      </c>
      <c r="F2592">
        <v>205.38598100000002</v>
      </c>
      <c r="G2592">
        <v>9.9760310000000008</v>
      </c>
      <c r="H2592">
        <v>205.01845400000002</v>
      </c>
      <c r="I2592">
        <v>5.8787630000000002</v>
      </c>
    </row>
    <row r="2593" spans="1:9" x14ac:dyDescent="0.25">
      <c r="A2593">
        <v>2592</v>
      </c>
      <c r="F2593">
        <v>205.38598100000002</v>
      </c>
      <c r="G2593">
        <v>9.9760310000000008</v>
      </c>
    </row>
    <row r="2594" spans="1:9" x14ac:dyDescent="0.25">
      <c r="A2594">
        <v>2593</v>
      </c>
      <c r="D2594">
        <v>223.36300599999998</v>
      </c>
      <c r="E2594">
        <v>6.588279</v>
      </c>
    </row>
    <row r="2595" spans="1:9" x14ac:dyDescent="0.25">
      <c r="A2595">
        <v>2594</v>
      </c>
      <c r="D2595">
        <v>223.325354</v>
      </c>
      <c r="E2595">
        <v>6.5746570000000002</v>
      </c>
    </row>
    <row r="2596" spans="1:9" x14ac:dyDescent="0.25">
      <c r="A2596">
        <v>2595</v>
      </c>
      <c r="D2596">
        <v>223.35004799999999</v>
      </c>
      <c r="E2596">
        <v>6.5715459999999997</v>
      </c>
    </row>
    <row r="2597" spans="1:9" x14ac:dyDescent="0.25">
      <c r="A2597">
        <v>2596</v>
      </c>
      <c r="D2597">
        <v>223.35244499999999</v>
      </c>
      <c r="E2597">
        <v>6.5825649999999998</v>
      </c>
    </row>
    <row r="2598" spans="1:9" x14ac:dyDescent="0.25">
      <c r="A2598">
        <v>2597</v>
      </c>
      <c r="D2598">
        <v>223.350863</v>
      </c>
      <c r="E2598">
        <v>6.5944019999999997</v>
      </c>
    </row>
    <row r="2599" spans="1:9" x14ac:dyDescent="0.25">
      <c r="A2599">
        <v>2598</v>
      </c>
      <c r="D2599">
        <v>223.31964099999999</v>
      </c>
      <c r="E2599">
        <v>6.5824629999999997</v>
      </c>
    </row>
    <row r="2600" spans="1:9" x14ac:dyDescent="0.25">
      <c r="A2600">
        <v>2599</v>
      </c>
      <c r="D2600">
        <v>223.37218899999999</v>
      </c>
      <c r="E2600">
        <v>6.6263379999999996</v>
      </c>
    </row>
    <row r="2601" spans="1:9" x14ac:dyDescent="0.25">
      <c r="A2601">
        <v>2600</v>
      </c>
      <c r="B2601">
        <v>230.544521</v>
      </c>
      <c r="C2601">
        <v>7.3591569999999997</v>
      </c>
      <c r="D2601">
        <v>223.317193</v>
      </c>
      <c r="E2601">
        <v>6.6003699999999998</v>
      </c>
    </row>
    <row r="2602" spans="1:9" x14ac:dyDescent="0.25">
      <c r="A2602">
        <v>2601</v>
      </c>
      <c r="B2602">
        <v>230.539827</v>
      </c>
      <c r="C2602">
        <v>7.3227820000000001</v>
      </c>
      <c r="D2602">
        <v>223.36300599999998</v>
      </c>
      <c r="E2602">
        <v>6.588279</v>
      </c>
    </row>
    <row r="2603" spans="1:9" x14ac:dyDescent="0.25">
      <c r="A2603">
        <v>2602</v>
      </c>
      <c r="B2603">
        <v>230.55972199999999</v>
      </c>
      <c r="C2603">
        <v>7.3300260000000002</v>
      </c>
    </row>
    <row r="2604" spans="1:9" x14ac:dyDescent="0.25">
      <c r="A2604">
        <v>2603</v>
      </c>
      <c r="B2604">
        <v>230.55273399999999</v>
      </c>
      <c r="C2604">
        <v>7.3288019999999996</v>
      </c>
    </row>
    <row r="2605" spans="1:9" x14ac:dyDescent="0.25">
      <c r="A2605">
        <v>2604</v>
      </c>
      <c r="B2605">
        <v>230.53105099999999</v>
      </c>
      <c r="C2605">
        <v>7.3632390000000001</v>
      </c>
    </row>
    <row r="2606" spans="1:9" x14ac:dyDescent="0.25">
      <c r="A2606">
        <v>2605</v>
      </c>
      <c r="B2606">
        <v>230.544725</v>
      </c>
      <c r="C2606">
        <v>7.3845130000000001</v>
      </c>
    </row>
    <row r="2607" spans="1:9" x14ac:dyDescent="0.25">
      <c r="A2607">
        <v>2606</v>
      </c>
      <c r="B2607">
        <v>230.50380799999999</v>
      </c>
      <c r="C2607">
        <v>7.3270160000000004</v>
      </c>
      <c r="H2607">
        <v>228.48850400000001</v>
      </c>
      <c r="I2607">
        <v>4.0226980000000001</v>
      </c>
    </row>
    <row r="2608" spans="1:9" x14ac:dyDescent="0.25">
      <c r="A2608">
        <v>2607</v>
      </c>
      <c r="B2608">
        <v>230.53191899999999</v>
      </c>
      <c r="C2608">
        <v>7.3794110000000002</v>
      </c>
      <c r="H2608">
        <v>228.532737</v>
      </c>
      <c r="I2608">
        <v>4.0446359999999997</v>
      </c>
    </row>
    <row r="2609" spans="1:9" x14ac:dyDescent="0.25">
      <c r="A2609">
        <v>2608</v>
      </c>
      <c r="B2609">
        <v>230.544521</v>
      </c>
      <c r="C2609">
        <v>7.3591569999999997</v>
      </c>
      <c r="H2609">
        <v>228.55788899999999</v>
      </c>
      <c r="I2609">
        <v>4.0388710000000003</v>
      </c>
    </row>
    <row r="2610" spans="1:9" x14ac:dyDescent="0.25">
      <c r="A2610">
        <v>2609</v>
      </c>
      <c r="F2610">
        <v>230.88343</v>
      </c>
      <c r="G2610">
        <v>8.0650390000000005</v>
      </c>
      <c r="H2610">
        <v>228.57421299999999</v>
      </c>
      <c r="I2610">
        <v>4.0005569999999997</v>
      </c>
    </row>
    <row r="2611" spans="1:9" x14ac:dyDescent="0.25">
      <c r="A2611">
        <v>2610</v>
      </c>
      <c r="F2611">
        <v>230.866849</v>
      </c>
      <c r="G2611">
        <v>8.1176899999999996</v>
      </c>
      <c r="H2611">
        <v>228.57355100000001</v>
      </c>
      <c r="I2611">
        <v>3.9883130000000002</v>
      </c>
    </row>
    <row r="2612" spans="1:9" x14ac:dyDescent="0.25">
      <c r="A2612">
        <v>2611</v>
      </c>
      <c r="F2612">
        <v>230.875473</v>
      </c>
      <c r="G2612">
        <v>8.1117709999999992</v>
      </c>
      <c r="H2612">
        <v>228.567735</v>
      </c>
      <c r="I2612">
        <v>3.9702009999999999</v>
      </c>
    </row>
    <row r="2613" spans="1:9" x14ac:dyDescent="0.25">
      <c r="A2613">
        <v>2612</v>
      </c>
      <c r="F2613">
        <v>230.88792000000001</v>
      </c>
      <c r="G2613">
        <v>8.1315159999999995</v>
      </c>
      <c r="H2613">
        <v>228.55340000000001</v>
      </c>
      <c r="I2613">
        <v>4.0156070000000001</v>
      </c>
    </row>
    <row r="2614" spans="1:9" x14ac:dyDescent="0.25">
      <c r="A2614">
        <v>2613</v>
      </c>
      <c r="F2614">
        <v>230.908939</v>
      </c>
      <c r="G2614">
        <v>8.1927369999999993</v>
      </c>
      <c r="H2614">
        <v>228.547788</v>
      </c>
      <c r="I2614">
        <v>4.038157</v>
      </c>
    </row>
    <row r="2615" spans="1:9" x14ac:dyDescent="0.25">
      <c r="A2615">
        <v>2614</v>
      </c>
      <c r="F2615">
        <v>230.908939</v>
      </c>
      <c r="G2615">
        <v>8.1927369999999993</v>
      </c>
      <c r="H2615">
        <v>228.48850400000001</v>
      </c>
      <c r="I2615">
        <v>4.0226980000000001</v>
      </c>
    </row>
    <row r="2616" spans="1:9" x14ac:dyDescent="0.25">
      <c r="A2616">
        <v>2615</v>
      </c>
      <c r="D2616">
        <v>247.837549</v>
      </c>
      <c r="E2616">
        <v>5.2707459999999999</v>
      </c>
      <c r="F2616">
        <v>230.862922</v>
      </c>
      <c r="G2616">
        <v>8.1494739999999997</v>
      </c>
    </row>
    <row r="2617" spans="1:9" x14ac:dyDescent="0.25">
      <c r="A2617">
        <v>2616</v>
      </c>
      <c r="D2617">
        <v>247.84229400000001</v>
      </c>
      <c r="E2617">
        <v>5.2894690000000004</v>
      </c>
      <c r="F2617">
        <v>230.88343</v>
      </c>
      <c r="G2617">
        <v>8.0650390000000005</v>
      </c>
    </row>
    <row r="2618" spans="1:9" x14ac:dyDescent="0.25">
      <c r="A2618">
        <v>2617</v>
      </c>
      <c r="D2618">
        <v>247.84509800000001</v>
      </c>
      <c r="E2618">
        <v>5.2574310000000004</v>
      </c>
      <c r="F2618">
        <v>230.88343</v>
      </c>
      <c r="G2618">
        <v>8.0650390000000005</v>
      </c>
    </row>
    <row r="2619" spans="1:9" x14ac:dyDescent="0.25">
      <c r="A2619">
        <v>2618</v>
      </c>
      <c r="D2619">
        <v>247.84795500000001</v>
      </c>
      <c r="E2619">
        <v>5.2715620000000003</v>
      </c>
    </row>
    <row r="2620" spans="1:9" x14ac:dyDescent="0.25">
      <c r="A2620">
        <v>2619</v>
      </c>
      <c r="D2620">
        <v>247.83872</v>
      </c>
      <c r="E2620">
        <v>5.2204420000000002</v>
      </c>
    </row>
    <row r="2621" spans="1:9" x14ac:dyDescent="0.25">
      <c r="A2621">
        <v>2620</v>
      </c>
      <c r="D2621">
        <v>247.82473899999999</v>
      </c>
      <c r="E2621">
        <v>5.219983</v>
      </c>
    </row>
    <row r="2622" spans="1:9" x14ac:dyDescent="0.25">
      <c r="A2622">
        <v>2621</v>
      </c>
      <c r="D2622">
        <v>247.83453500000002</v>
      </c>
      <c r="E2622">
        <v>5.2545729999999997</v>
      </c>
    </row>
    <row r="2623" spans="1:9" x14ac:dyDescent="0.25">
      <c r="A2623">
        <v>2622</v>
      </c>
      <c r="D2623">
        <v>247.86060499999999</v>
      </c>
      <c r="E2623">
        <v>5.2630929999999996</v>
      </c>
    </row>
    <row r="2624" spans="1:9" x14ac:dyDescent="0.25">
      <c r="A2624">
        <v>2623</v>
      </c>
      <c r="D2624">
        <v>247.853872</v>
      </c>
      <c r="E2624">
        <v>5.2911530000000004</v>
      </c>
    </row>
    <row r="2625" spans="1:11" x14ac:dyDescent="0.25">
      <c r="A2625">
        <v>2624</v>
      </c>
      <c r="B2625">
        <v>256.54699099999999</v>
      </c>
      <c r="C2625">
        <v>6.2883459999999998</v>
      </c>
      <c r="D2625">
        <v>247.91136699999998</v>
      </c>
      <c r="E2625">
        <v>5.3366100000000003</v>
      </c>
    </row>
    <row r="2626" spans="1:11" x14ac:dyDescent="0.25">
      <c r="A2626">
        <v>2625</v>
      </c>
      <c r="B2626">
        <v>256.51602300000002</v>
      </c>
      <c r="C2626">
        <v>6.2607970000000002</v>
      </c>
      <c r="D2626">
        <v>247.837549</v>
      </c>
      <c r="E2626">
        <v>5.2707459999999999</v>
      </c>
    </row>
    <row r="2627" spans="1:11" x14ac:dyDescent="0.25">
      <c r="A2627">
        <v>2626</v>
      </c>
      <c r="B2627">
        <v>256.48163699999998</v>
      </c>
      <c r="C2627">
        <v>6.2716630000000002</v>
      </c>
      <c r="D2627">
        <v>247.837549</v>
      </c>
      <c r="E2627">
        <v>5.2707459999999999</v>
      </c>
    </row>
    <row r="2628" spans="1:11" x14ac:dyDescent="0.25">
      <c r="A2628">
        <v>2627</v>
      </c>
      <c r="B2628">
        <v>256.47602599999999</v>
      </c>
      <c r="C2628">
        <v>6.2570209999999999</v>
      </c>
    </row>
    <row r="2629" spans="1:11" x14ac:dyDescent="0.25">
      <c r="A2629">
        <v>2628</v>
      </c>
      <c r="B2629">
        <v>256.48066899999998</v>
      </c>
      <c r="C2629">
        <v>6.285285</v>
      </c>
    </row>
    <row r="2630" spans="1:11" x14ac:dyDescent="0.25">
      <c r="A2630">
        <v>2629</v>
      </c>
      <c r="B2630">
        <v>256.48510499999998</v>
      </c>
      <c r="C2630">
        <v>6.3008449999999998</v>
      </c>
    </row>
    <row r="2631" spans="1:11" x14ac:dyDescent="0.25">
      <c r="A2631">
        <v>2630</v>
      </c>
      <c r="B2631">
        <v>256.48184300000003</v>
      </c>
      <c r="C2631">
        <v>6.3254359999999998</v>
      </c>
      <c r="H2631">
        <v>252.179258</v>
      </c>
      <c r="I2631">
        <v>3.4956849999999999</v>
      </c>
    </row>
    <row r="2632" spans="1:11" x14ac:dyDescent="0.25">
      <c r="A2632">
        <v>2631</v>
      </c>
      <c r="B2632">
        <v>256.45321799999999</v>
      </c>
      <c r="C2632">
        <v>6.2923249999999999</v>
      </c>
      <c r="H2632">
        <v>252.234613</v>
      </c>
      <c r="I2632">
        <v>3.4537490000000002</v>
      </c>
    </row>
    <row r="2633" spans="1:11" x14ac:dyDescent="0.25">
      <c r="A2633">
        <v>2632</v>
      </c>
      <c r="B2633">
        <v>256.54699099999999</v>
      </c>
      <c r="C2633">
        <v>6.2883459999999998</v>
      </c>
      <c r="H2633">
        <v>252.26548099999999</v>
      </c>
      <c r="I2633">
        <v>3.4532379999999998</v>
      </c>
    </row>
    <row r="2634" spans="1:11" x14ac:dyDescent="0.25">
      <c r="A2634">
        <v>2633</v>
      </c>
      <c r="B2634">
        <v>256.54699099999999</v>
      </c>
      <c r="C2634">
        <v>6.2883459999999998</v>
      </c>
      <c r="H2634">
        <v>252.28405100000001</v>
      </c>
      <c r="I2634">
        <v>3.460585</v>
      </c>
    </row>
    <row r="2635" spans="1:11" x14ac:dyDescent="0.25">
      <c r="A2635">
        <v>2634</v>
      </c>
      <c r="B2635">
        <v>256.54699099999999</v>
      </c>
      <c r="C2635">
        <v>6.2883459999999998</v>
      </c>
      <c r="F2635">
        <v>256.70070800000002</v>
      </c>
      <c r="G2635">
        <v>7.8553569999999997</v>
      </c>
      <c r="H2635">
        <v>252.245428</v>
      </c>
      <c r="I2635">
        <v>3.4853290000000001</v>
      </c>
    </row>
    <row r="2636" spans="1:11" x14ac:dyDescent="0.25">
      <c r="A2636">
        <v>2635</v>
      </c>
      <c r="F2636">
        <v>256.70070800000002</v>
      </c>
      <c r="G2636">
        <v>7.8553569999999997</v>
      </c>
      <c r="H2636">
        <v>252.179258</v>
      </c>
      <c r="I2636">
        <v>3.4956849999999999</v>
      </c>
    </row>
    <row r="2637" spans="1:11" x14ac:dyDescent="0.25">
      <c r="A2637">
        <v>2636</v>
      </c>
      <c r="F2637">
        <v>256.70070800000002</v>
      </c>
      <c r="G2637">
        <v>7.8553569999999997</v>
      </c>
      <c r="H2637">
        <v>252.179258</v>
      </c>
      <c r="I2637">
        <v>3.4956849999999999</v>
      </c>
      <c r="J2637">
        <v>236.219427</v>
      </c>
      <c r="K2637">
        <v>13.171353999999999</v>
      </c>
    </row>
    <row r="2638" spans="1:11" x14ac:dyDescent="0.25">
      <c r="A2638">
        <v>2637</v>
      </c>
    </row>
    <row r="2639" spans="1:11" x14ac:dyDescent="0.25">
      <c r="A2639">
        <v>2638</v>
      </c>
    </row>
    <row r="2640" spans="1:1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1" x14ac:dyDescent="0.25">
      <c r="A2657">
        <v>2656</v>
      </c>
    </row>
    <row r="2658" spans="1:11" x14ac:dyDescent="0.25">
      <c r="A2658">
        <v>2657</v>
      </c>
    </row>
    <row r="2659" spans="1:11" x14ac:dyDescent="0.25">
      <c r="A2659">
        <v>2658</v>
      </c>
    </row>
    <row r="2660" spans="1:11" x14ac:dyDescent="0.25">
      <c r="A2660">
        <v>2659</v>
      </c>
    </row>
    <row r="2661" spans="1:11" x14ac:dyDescent="0.25">
      <c r="A2661">
        <v>2660</v>
      </c>
    </row>
    <row r="2662" spans="1:11" x14ac:dyDescent="0.25">
      <c r="A2662">
        <v>2661</v>
      </c>
    </row>
    <row r="2663" spans="1:11" x14ac:dyDescent="0.25">
      <c r="A2663">
        <v>2662</v>
      </c>
    </row>
    <row r="2664" spans="1:11" x14ac:dyDescent="0.25">
      <c r="A2664">
        <v>2663</v>
      </c>
    </row>
    <row r="2665" spans="1:11" x14ac:dyDescent="0.25">
      <c r="A2665">
        <v>2664</v>
      </c>
    </row>
    <row r="2666" spans="1:11" x14ac:dyDescent="0.25">
      <c r="A2666">
        <v>2665</v>
      </c>
    </row>
    <row r="2667" spans="1:11" x14ac:dyDescent="0.25">
      <c r="A2667">
        <v>2666</v>
      </c>
    </row>
    <row r="2668" spans="1:11" x14ac:dyDescent="0.25">
      <c r="A2668">
        <v>2667</v>
      </c>
    </row>
    <row r="2669" spans="1:11" x14ac:dyDescent="0.25">
      <c r="A2669">
        <v>2668</v>
      </c>
    </row>
    <row r="2670" spans="1:11" x14ac:dyDescent="0.25">
      <c r="A2670">
        <v>2669</v>
      </c>
      <c r="J2670">
        <v>235.95056500000001</v>
      </c>
      <c r="K2670">
        <v>13.32497</v>
      </c>
    </row>
    <row r="2671" spans="1:11" x14ac:dyDescent="0.25">
      <c r="A2671">
        <v>2670</v>
      </c>
      <c r="D2671">
        <v>228.78976399999999</v>
      </c>
      <c r="E2671">
        <v>5.7231709999999998</v>
      </c>
    </row>
    <row r="2672" spans="1:11" x14ac:dyDescent="0.25">
      <c r="A2672">
        <v>2671</v>
      </c>
      <c r="D2672">
        <v>228.80348699999999</v>
      </c>
      <c r="E2672">
        <v>5.7383740000000003</v>
      </c>
    </row>
    <row r="2673" spans="1:9" x14ac:dyDescent="0.25">
      <c r="A2673">
        <v>2672</v>
      </c>
      <c r="D2673">
        <v>228.78833499999999</v>
      </c>
      <c r="E2673">
        <v>5.7225590000000004</v>
      </c>
    </row>
    <row r="2674" spans="1:9" x14ac:dyDescent="0.25">
      <c r="A2674">
        <v>2673</v>
      </c>
      <c r="D2674">
        <v>228.799049</v>
      </c>
      <c r="E2674">
        <v>5.7443949999999999</v>
      </c>
    </row>
    <row r="2675" spans="1:9" x14ac:dyDescent="0.25">
      <c r="A2675">
        <v>2674</v>
      </c>
      <c r="D2675">
        <v>228.818487</v>
      </c>
      <c r="E2675">
        <v>5.7620469999999999</v>
      </c>
    </row>
    <row r="2676" spans="1:9" x14ac:dyDescent="0.25">
      <c r="A2676">
        <v>2675</v>
      </c>
      <c r="B2676">
        <v>225.343312</v>
      </c>
      <c r="C2676">
        <v>4.207179</v>
      </c>
      <c r="D2676">
        <v>228.82343600000002</v>
      </c>
      <c r="E2676">
        <v>5.7121519999999997</v>
      </c>
    </row>
    <row r="2677" spans="1:9" x14ac:dyDescent="0.25">
      <c r="A2677">
        <v>2676</v>
      </c>
      <c r="B2677">
        <v>225.29591500000001</v>
      </c>
      <c r="C2677">
        <v>4.2163620000000002</v>
      </c>
      <c r="D2677">
        <v>228.82945599999999</v>
      </c>
      <c r="E2677">
        <v>5.693683</v>
      </c>
    </row>
    <row r="2678" spans="1:9" x14ac:dyDescent="0.25">
      <c r="A2678">
        <v>2677</v>
      </c>
      <c r="B2678">
        <v>225.334127</v>
      </c>
      <c r="C2678">
        <v>4.1938630000000003</v>
      </c>
      <c r="D2678">
        <v>228.82190500000002</v>
      </c>
      <c r="E2678">
        <v>5.700418</v>
      </c>
    </row>
    <row r="2679" spans="1:9" x14ac:dyDescent="0.25">
      <c r="A2679">
        <v>2678</v>
      </c>
      <c r="B2679">
        <v>225.28555800000001</v>
      </c>
      <c r="C2679">
        <v>4.2365649999999997</v>
      </c>
      <c r="D2679">
        <v>228.82721100000001</v>
      </c>
      <c r="E2679">
        <v>5.7284259999999998</v>
      </c>
    </row>
    <row r="2680" spans="1:9" x14ac:dyDescent="0.25">
      <c r="A2680">
        <v>2679</v>
      </c>
      <c r="B2680">
        <v>225.269183</v>
      </c>
      <c r="C2680">
        <v>4.249269</v>
      </c>
      <c r="D2680">
        <v>228.79052899999999</v>
      </c>
      <c r="E2680">
        <v>5.7755669999999997</v>
      </c>
    </row>
    <row r="2681" spans="1:9" x14ac:dyDescent="0.25">
      <c r="A2681">
        <v>2680</v>
      </c>
      <c r="B2681">
        <v>225.25311099999999</v>
      </c>
      <c r="C2681">
        <v>4.2364629999999996</v>
      </c>
      <c r="D2681">
        <v>228.78976399999999</v>
      </c>
      <c r="E2681">
        <v>5.7231709999999998</v>
      </c>
    </row>
    <row r="2682" spans="1:9" x14ac:dyDescent="0.25">
      <c r="A2682">
        <v>2681</v>
      </c>
      <c r="B2682">
        <v>225.27152899999999</v>
      </c>
      <c r="C2682">
        <v>4.3046230000000003</v>
      </c>
      <c r="F2682">
        <v>228.69293400000001</v>
      </c>
      <c r="G2682">
        <v>4.6472579999999999</v>
      </c>
      <c r="H2682">
        <v>226.94368700000001</v>
      </c>
      <c r="I2682">
        <v>8.5870529999999992</v>
      </c>
    </row>
    <row r="2683" spans="1:9" x14ac:dyDescent="0.25">
      <c r="A2683">
        <v>2682</v>
      </c>
      <c r="B2683">
        <v>225.22148099999998</v>
      </c>
      <c r="C2683">
        <v>4.3190609999999996</v>
      </c>
      <c r="F2683">
        <v>228.71788000000001</v>
      </c>
      <c r="G2683">
        <v>4.5865980000000004</v>
      </c>
      <c r="H2683">
        <v>226.94883999999999</v>
      </c>
      <c r="I2683">
        <v>8.6322030000000005</v>
      </c>
    </row>
    <row r="2684" spans="1:9" x14ac:dyDescent="0.25">
      <c r="A2684">
        <v>2683</v>
      </c>
      <c r="B2684">
        <v>225.343312</v>
      </c>
      <c r="C2684">
        <v>4.207179</v>
      </c>
      <c r="F2684">
        <v>228.728441</v>
      </c>
      <c r="G2684">
        <v>4.592873</v>
      </c>
      <c r="H2684">
        <v>226.931288</v>
      </c>
      <c r="I2684">
        <v>8.6295500000000001</v>
      </c>
    </row>
    <row r="2685" spans="1:9" x14ac:dyDescent="0.25">
      <c r="A2685">
        <v>2684</v>
      </c>
      <c r="F2685">
        <v>228.78802999999999</v>
      </c>
      <c r="G2685">
        <v>4.6212390000000001</v>
      </c>
      <c r="H2685">
        <v>226.93282099999999</v>
      </c>
      <c r="I2685">
        <v>8.6446509999999996</v>
      </c>
    </row>
    <row r="2686" spans="1:9" x14ac:dyDescent="0.25">
      <c r="A2686">
        <v>2685</v>
      </c>
      <c r="F2686">
        <v>228.76828499999999</v>
      </c>
      <c r="G2686">
        <v>4.6321560000000002</v>
      </c>
      <c r="H2686">
        <v>226.90879100000001</v>
      </c>
      <c r="I2686">
        <v>8.6819459999999999</v>
      </c>
    </row>
    <row r="2687" spans="1:9" x14ac:dyDescent="0.25">
      <c r="A2687">
        <v>2686</v>
      </c>
      <c r="F2687">
        <v>228.72563500000001</v>
      </c>
      <c r="G2687">
        <v>4.556038</v>
      </c>
      <c r="H2687">
        <v>226.94149300000001</v>
      </c>
      <c r="I2687">
        <v>8.6861300000000004</v>
      </c>
    </row>
    <row r="2688" spans="1:9" x14ac:dyDescent="0.25">
      <c r="A2688">
        <v>2687</v>
      </c>
      <c r="F2688">
        <v>228.70558499999999</v>
      </c>
      <c r="G2688">
        <v>4.5989950000000004</v>
      </c>
      <c r="H2688">
        <v>226.93618599999999</v>
      </c>
      <c r="I2688">
        <v>8.6661819999999992</v>
      </c>
    </row>
    <row r="2689" spans="1:9" x14ac:dyDescent="0.25">
      <c r="A2689">
        <v>2688</v>
      </c>
      <c r="F2689">
        <v>228.653751</v>
      </c>
      <c r="G2689">
        <v>4.6231270000000002</v>
      </c>
      <c r="H2689">
        <v>226.96450099999998</v>
      </c>
      <c r="I2689">
        <v>8.6805679999999992</v>
      </c>
    </row>
    <row r="2690" spans="1:9" x14ac:dyDescent="0.25">
      <c r="A2690">
        <v>2689</v>
      </c>
      <c r="F2690">
        <v>228.69293400000001</v>
      </c>
      <c r="G2690">
        <v>4.6472579999999999</v>
      </c>
      <c r="H2690">
        <v>226.93965600000001</v>
      </c>
      <c r="I2690">
        <v>8.7005669999999995</v>
      </c>
    </row>
    <row r="2691" spans="1:9" x14ac:dyDescent="0.25">
      <c r="A2691">
        <v>2690</v>
      </c>
      <c r="H2691">
        <v>226.94368700000001</v>
      </c>
      <c r="I2691">
        <v>8.5870529999999992</v>
      </c>
    </row>
    <row r="2692" spans="1:9" x14ac:dyDescent="0.25">
      <c r="A2692">
        <v>2691</v>
      </c>
    </row>
    <row r="2693" spans="1:9" x14ac:dyDescent="0.25">
      <c r="A2693">
        <v>2692</v>
      </c>
    </row>
    <row r="2694" spans="1:9" x14ac:dyDescent="0.25">
      <c r="A2694">
        <v>2693</v>
      </c>
    </row>
    <row r="2695" spans="1:9" x14ac:dyDescent="0.25">
      <c r="A2695">
        <v>2694</v>
      </c>
    </row>
    <row r="2696" spans="1:9" x14ac:dyDescent="0.25">
      <c r="A2696">
        <v>2695</v>
      </c>
    </row>
    <row r="2697" spans="1:9" x14ac:dyDescent="0.25">
      <c r="A2697">
        <v>2696</v>
      </c>
    </row>
    <row r="2698" spans="1:9" x14ac:dyDescent="0.25">
      <c r="A2698">
        <v>2697</v>
      </c>
    </row>
    <row r="2699" spans="1:9" x14ac:dyDescent="0.25">
      <c r="A2699">
        <v>2698</v>
      </c>
      <c r="D2699">
        <v>203.30840900000001</v>
      </c>
      <c r="E2699">
        <v>7.4983510000000004</v>
      </c>
    </row>
    <row r="2700" spans="1:9" x14ac:dyDescent="0.25">
      <c r="A2700">
        <v>2699</v>
      </c>
      <c r="D2700">
        <v>203.34845999999999</v>
      </c>
      <c r="E2700">
        <v>7.5045359999999999</v>
      </c>
    </row>
    <row r="2701" spans="1:9" x14ac:dyDescent="0.25">
      <c r="A2701">
        <v>2700</v>
      </c>
      <c r="D2701">
        <v>203.29680500000001</v>
      </c>
      <c r="E2701">
        <v>7.5039179999999996</v>
      </c>
    </row>
    <row r="2702" spans="1:9" x14ac:dyDescent="0.25">
      <c r="A2702">
        <v>2701</v>
      </c>
      <c r="D2702">
        <v>203.30293900000001</v>
      </c>
      <c r="E2702">
        <v>7.4945880000000002</v>
      </c>
    </row>
    <row r="2703" spans="1:9" x14ac:dyDescent="0.25">
      <c r="A2703">
        <v>2702</v>
      </c>
      <c r="B2703">
        <v>198.36567600000001</v>
      </c>
      <c r="C2703">
        <v>6.0198450000000001</v>
      </c>
      <c r="D2703">
        <v>203.30155100000002</v>
      </c>
      <c r="E2703">
        <v>7.495412</v>
      </c>
    </row>
    <row r="2704" spans="1:9" x14ac:dyDescent="0.25">
      <c r="A2704">
        <v>2703</v>
      </c>
      <c r="B2704">
        <v>198.32464099999999</v>
      </c>
      <c r="C2704">
        <v>6.0363920000000002</v>
      </c>
      <c r="D2704">
        <v>203.304846</v>
      </c>
      <c r="E2704">
        <v>7.4934539999999998</v>
      </c>
    </row>
    <row r="2705" spans="1:9" x14ac:dyDescent="0.25">
      <c r="A2705">
        <v>2704</v>
      </c>
      <c r="B2705">
        <v>198.36928399999999</v>
      </c>
      <c r="C2705">
        <v>5.9870099999999997</v>
      </c>
      <c r="D2705">
        <v>203.323092</v>
      </c>
      <c r="E2705">
        <v>7.5107220000000003</v>
      </c>
    </row>
    <row r="2706" spans="1:9" x14ac:dyDescent="0.25">
      <c r="A2706">
        <v>2705</v>
      </c>
      <c r="B2706">
        <v>198.37325200000001</v>
      </c>
      <c r="C2706">
        <v>6.022526</v>
      </c>
      <c r="D2706">
        <v>203.30840900000001</v>
      </c>
      <c r="E2706">
        <v>7.4983510000000004</v>
      </c>
    </row>
    <row r="2707" spans="1:9" x14ac:dyDescent="0.25">
      <c r="A2707">
        <v>2706</v>
      </c>
      <c r="B2707">
        <v>198.34866199999999</v>
      </c>
      <c r="C2707">
        <v>6.0564439999999999</v>
      </c>
      <c r="F2707">
        <v>200.92639400000002</v>
      </c>
      <c r="G2707">
        <v>4.2779379999999998</v>
      </c>
      <c r="H2707">
        <v>201.75175400000001</v>
      </c>
      <c r="I2707">
        <v>8.9654640000000008</v>
      </c>
    </row>
    <row r="2708" spans="1:9" x14ac:dyDescent="0.25">
      <c r="A2708">
        <v>2707</v>
      </c>
      <c r="B2708">
        <v>198.38175799999999</v>
      </c>
      <c r="C2708">
        <v>6.093763</v>
      </c>
      <c r="F2708">
        <v>200.95886899999999</v>
      </c>
      <c r="G2708">
        <v>4.2724229999999999</v>
      </c>
      <c r="H2708">
        <v>201.77691100000001</v>
      </c>
      <c r="I2708">
        <v>9.0048460000000006</v>
      </c>
    </row>
    <row r="2709" spans="1:9" x14ac:dyDescent="0.25">
      <c r="A2709">
        <v>2708</v>
      </c>
      <c r="B2709">
        <v>198.36567600000001</v>
      </c>
      <c r="C2709">
        <v>6.0198450000000001</v>
      </c>
      <c r="F2709">
        <v>200.96624299999999</v>
      </c>
      <c r="G2709">
        <v>4.269279</v>
      </c>
      <c r="H2709">
        <v>201.764231</v>
      </c>
      <c r="I2709">
        <v>9.0293299999999999</v>
      </c>
    </row>
    <row r="2710" spans="1:9" x14ac:dyDescent="0.25">
      <c r="A2710">
        <v>2709</v>
      </c>
      <c r="F2710">
        <v>200.938716</v>
      </c>
      <c r="G2710">
        <v>4.2481450000000001</v>
      </c>
      <c r="H2710">
        <v>201.812274</v>
      </c>
      <c r="I2710">
        <v>9.0282479999999996</v>
      </c>
    </row>
    <row r="2711" spans="1:9" x14ac:dyDescent="0.25">
      <c r="A2711">
        <v>2710</v>
      </c>
      <c r="F2711">
        <v>200.95577900000001</v>
      </c>
      <c r="G2711">
        <v>4.2164950000000001</v>
      </c>
      <c r="H2711">
        <v>201.796088</v>
      </c>
      <c r="I2711">
        <v>9.0467530000000007</v>
      </c>
    </row>
    <row r="2712" spans="1:9" x14ac:dyDescent="0.25">
      <c r="A2712">
        <v>2711</v>
      </c>
      <c r="F2712">
        <v>200.93351200000001</v>
      </c>
      <c r="G2712">
        <v>4.1913400000000003</v>
      </c>
      <c r="H2712">
        <v>201.77031600000001</v>
      </c>
      <c r="I2712">
        <v>8.9822170000000003</v>
      </c>
    </row>
    <row r="2713" spans="1:9" x14ac:dyDescent="0.25">
      <c r="A2713">
        <v>2712</v>
      </c>
      <c r="F2713">
        <v>200.93222299999999</v>
      </c>
      <c r="G2713">
        <v>4.1978869999999997</v>
      </c>
      <c r="H2713">
        <v>201.73938200000001</v>
      </c>
      <c r="I2713">
        <v>9.0342789999999997</v>
      </c>
    </row>
    <row r="2714" spans="1:9" x14ac:dyDescent="0.25">
      <c r="A2714">
        <v>2713</v>
      </c>
      <c r="F2714">
        <v>200.91005200000001</v>
      </c>
      <c r="G2714">
        <v>4.2399480000000001</v>
      </c>
      <c r="H2714">
        <v>201.75175400000001</v>
      </c>
      <c r="I2714">
        <v>8.9654640000000008</v>
      </c>
    </row>
    <row r="2715" spans="1:9" x14ac:dyDescent="0.25">
      <c r="A2715">
        <v>2714</v>
      </c>
      <c r="F2715">
        <v>200.92639400000002</v>
      </c>
      <c r="G2715">
        <v>4.2779379999999998</v>
      </c>
    </row>
    <row r="2716" spans="1:9" x14ac:dyDescent="0.25">
      <c r="A2716">
        <v>2715</v>
      </c>
    </row>
    <row r="2717" spans="1:9" x14ac:dyDescent="0.25">
      <c r="A2717">
        <v>2716</v>
      </c>
    </row>
    <row r="2718" spans="1:9" x14ac:dyDescent="0.25">
      <c r="A2718">
        <v>2717</v>
      </c>
    </row>
    <row r="2719" spans="1:9" x14ac:dyDescent="0.25">
      <c r="A2719">
        <v>2718</v>
      </c>
    </row>
    <row r="2720" spans="1:9" x14ac:dyDescent="0.25">
      <c r="A2720">
        <v>2719</v>
      </c>
      <c r="D2720">
        <v>175.21938399999999</v>
      </c>
      <c r="E2720">
        <v>8.2324739999999998</v>
      </c>
    </row>
    <row r="2721" spans="1:9" x14ac:dyDescent="0.25">
      <c r="A2721">
        <v>2720</v>
      </c>
      <c r="D2721">
        <v>175.21768600000001</v>
      </c>
      <c r="E2721">
        <v>8.2595369999999999</v>
      </c>
    </row>
    <row r="2722" spans="1:9" x14ac:dyDescent="0.25">
      <c r="A2722">
        <v>2721</v>
      </c>
      <c r="D2722">
        <v>175.23407800000001</v>
      </c>
      <c r="E2722">
        <v>8.2519589999999994</v>
      </c>
    </row>
    <row r="2723" spans="1:9" x14ac:dyDescent="0.25">
      <c r="A2723">
        <v>2722</v>
      </c>
      <c r="D2723">
        <v>175.23376500000001</v>
      </c>
      <c r="E2723">
        <v>8.2482480000000002</v>
      </c>
    </row>
    <row r="2724" spans="1:9" x14ac:dyDescent="0.25">
      <c r="A2724">
        <v>2723</v>
      </c>
      <c r="B2724">
        <v>170.29294300000001</v>
      </c>
      <c r="C2724">
        <v>6.6440729999999997</v>
      </c>
      <c r="D2724">
        <v>175.20727199999999</v>
      </c>
      <c r="E2724">
        <v>8.2220110000000002</v>
      </c>
    </row>
    <row r="2725" spans="1:9" x14ac:dyDescent="0.25">
      <c r="A2725">
        <v>2724</v>
      </c>
      <c r="B2725">
        <v>170.29294300000001</v>
      </c>
      <c r="C2725">
        <v>6.6440729999999997</v>
      </c>
      <c r="D2725">
        <v>175.20222000000001</v>
      </c>
      <c r="E2725">
        <v>8.2259799999999998</v>
      </c>
    </row>
    <row r="2726" spans="1:9" x14ac:dyDescent="0.25">
      <c r="A2726">
        <v>2725</v>
      </c>
      <c r="B2726">
        <v>170.13655</v>
      </c>
      <c r="C2726">
        <v>6.5255159999999997</v>
      </c>
      <c r="D2726">
        <v>175.17402300000001</v>
      </c>
      <c r="E2726">
        <v>8.2351539999999996</v>
      </c>
    </row>
    <row r="2727" spans="1:9" x14ac:dyDescent="0.25">
      <c r="A2727">
        <v>2726</v>
      </c>
      <c r="B2727">
        <v>170.24825200000001</v>
      </c>
      <c r="C2727">
        <v>6.6178359999999996</v>
      </c>
      <c r="D2727">
        <v>175.21938399999999</v>
      </c>
      <c r="E2727">
        <v>8.2324739999999998</v>
      </c>
    </row>
    <row r="2728" spans="1:9" x14ac:dyDescent="0.25">
      <c r="A2728">
        <v>2727</v>
      </c>
      <c r="B2728">
        <v>170.22026299999999</v>
      </c>
      <c r="C2728">
        <v>6.6112890000000002</v>
      </c>
      <c r="D2728">
        <v>175.21938399999999</v>
      </c>
      <c r="E2728">
        <v>8.2324739999999998</v>
      </c>
    </row>
    <row r="2729" spans="1:9" x14ac:dyDescent="0.25">
      <c r="A2729">
        <v>2728</v>
      </c>
      <c r="B2729">
        <v>170.25696199999999</v>
      </c>
      <c r="C2729">
        <v>6.6498460000000001</v>
      </c>
    </row>
    <row r="2730" spans="1:9" x14ac:dyDescent="0.25">
      <c r="A2730">
        <v>2729</v>
      </c>
      <c r="B2730">
        <v>170.435158</v>
      </c>
      <c r="C2730">
        <v>6.5724739999999997</v>
      </c>
      <c r="F2730">
        <v>170.936757</v>
      </c>
      <c r="G2730">
        <v>5.8936080000000004</v>
      </c>
      <c r="H2730">
        <v>169.93742800000001</v>
      </c>
      <c r="I2730">
        <v>10.418815</v>
      </c>
    </row>
    <row r="2731" spans="1:9" x14ac:dyDescent="0.25">
      <c r="A2731">
        <v>2730</v>
      </c>
      <c r="B2731">
        <v>170.29294300000001</v>
      </c>
      <c r="C2731">
        <v>6.6440729999999997</v>
      </c>
      <c r="F2731">
        <v>170.936757</v>
      </c>
      <c r="G2731">
        <v>5.8936080000000004</v>
      </c>
      <c r="H2731">
        <v>170.021241</v>
      </c>
      <c r="I2731">
        <v>10.489846</v>
      </c>
    </row>
    <row r="2732" spans="1:9" x14ac:dyDescent="0.25">
      <c r="A2732">
        <v>2731</v>
      </c>
      <c r="F2732">
        <v>170.91918100000001</v>
      </c>
      <c r="G2732">
        <v>5.8505669999999999</v>
      </c>
      <c r="H2732">
        <v>169.946809</v>
      </c>
      <c r="I2732">
        <v>10.423247</v>
      </c>
    </row>
    <row r="2733" spans="1:9" x14ac:dyDescent="0.25">
      <c r="A2733">
        <v>2732</v>
      </c>
      <c r="F2733">
        <v>170.92814900000002</v>
      </c>
      <c r="G2733">
        <v>5.867165</v>
      </c>
      <c r="H2733">
        <v>169.88819999999998</v>
      </c>
      <c r="I2733">
        <v>10.430052</v>
      </c>
    </row>
    <row r="2734" spans="1:9" x14ac:dyDescent="0.25">
      <c r="A2734">
        <v>2733</v>
      </c>
      <c r="F2734">
        <v>170.96118999999999</v>
      </c>
      <c r="G2734">
        <v>5.785412</v>
      </c>
      <c r="H2734">
        <v>169.906913</v>
      </c>
      <c r="I2734">
        <v>10.508969</v>
      </c>
    </row>
    <row r="2735" spans="1:9" x14ac:dyDescent="0.25">
      <c r="A2735">
        <v>2734</v>
      </c>
      <c r="F2735">
        <v>171.05129299999999</v>
      </c>
      <c r="G2735">
        <v>5.715516</v>
      </c>
      <c r="H2735">
        <v>169.96665400000001</v>
      </c>
      <c r="I2735">
        <v>10.540876000000001</v>
      </c>
    </row>
    <row r="2736" spans="1:9" x14ac:dyDescent="0.25">
      <c r="A2736">
        <v>2735</v>
      </c>
      <c r="F2736">
        <v>171.04851000000002</v>
      </c>
      <c r="G2736">
        <v>5.7609279999999998</v>
      </c>
      <c r="H2736">
        <v>169.95253099999999</v>
      </c>
      <c r="I2736">
        <v>10.488814</v>
      </c>
    </row>
    <row r="2737" spans="1:9" x14ac:dyDescent="0.25">
      <c r="A2737">
        <v>2736</v>
      </c>
      <c r="F2737">
        <v>170.938973</v>
      </c>
      <c r="G2737">
        <v>5.8776289999999998</v>
      </c>
      <c r="H2737">
        <v>169.937478</v>
      </c>
      <c r="I2737">
        <v>10.503041</v>
      </c>
    </row>
    <row r="2738" spans="1:9" x14ac:dyDescent="0.25">
      <c r="A2738">
        <v>2737</v>
      </c>
      <c r="F2738">
        <v>170.936757</v>
      </c>
      <c r="G2738">
        <v>5.8936080000000004</v>
      </c>
      <c r="H2738">
        <v>170.021241</v>
      </c>
      <c r="I2738">
        <v>10.489846</v>
      </c>
    </row>
    <row r="2739" spans="1:9" x14ac:dyDescent="0.25">
      <c r="A2739">
        <v>2738</v>
      </c>
      <c r="H2739">
        <v>170.021241</v>
      </c>
      <c r="I2739">
        <v>10.489846</v>
      </c>
    </row>
    <row r="2740" spans="1:9" x14ac:dyDescent="0.25">
      <c r="A2740">
        <v>2739</v>
      </c>
    </row>
    <row r="2741" spans="1:9" x14ac:dyDescent="0.25">
      <c r="A2741">
        <v>2740</v>
      </c>
    </row>
    <row r="2742" spans="1:9" x14ac:dyDescent="0.25">
      <c r="A2742">
        <v>2741</v>
      </c>
      <c r="D2742">
        <v>151.390469</v>
      </c>
      <c r="E2742">
        <v>7.7441750000000003</v>
      </c>
    </row>
    <row r="2743" spans="1:9" x14ac:dyDescent="0.25">
      <c r="A2743">
        <v>2742</v>
      </c>
      <c r="D2743">
        <v>151.390469</v>
      </c>
      <c r="E2743">
        <v>7.7441750000000003</v>
      </c>
    </row>
    <row r="2744" spans="1:9" x14ac:dyDescent="0.25">
      <c r="A2744">
        <v>2743</v>
      </c>
      <c r="D2744">
        <v>151.390469</v>
      </c>
      <c r="E2744">
        <v>7.7441750000000003</v>
      </c>
    </row>
    <row r="2745" spans="1:9" x14ac:dyDescent="0.25">
      <c r="A2745">
        <v>2744</v>
      </c>
      <c r="D2745">
        <v>151.411912</v>
      </c>
      <c r="E2745">
        <v>7.7079899999999997</v>
      </c>
    </row>
    <row r="2746" spans="1:9" x14ac:dyDescent="0.25">
      <c r="A2746">
        <v>2745</v>
      </c>
      <c r="B2746">
        <v>135.79857100000001</v>
      </c>
      <c r="C2746">
        <v>4.4491560000000003</v>
      </c>
      <c r="D2746">
        <v>151.31031400000001</v>
      </c>
      <c r="E2746">
        <v>7.7489699999999999</v>
      </c>
    </row>
    <row r="2747" spans="1:9" x14ac:dyDescent="0.25">
      <c r="A2747">
        <v>2746</v>
      </c>
      <c r="B2747">
        <v>135.79974600000003</v>
      </c>
      <c r="C2747">
        <v>4.4929800000000002</v>
      </c>
      <c r="D2747">
        <v>151.350933</v>
      </c>
      <c r="E2747">
        <v>7.7457739999999999</v>
      </c>
    </row>
    <row r="2748" spans="1:9" x14ac:dyDescent="0.25">
      <c r="A2748">
        <v>2747</v>
      </c>
      <c r="B2748">
        <v>135.783984</v>
      </c>
      <c r="C2748">
        <v>4.452064</v>
      </c>
      <c r="D2748">
        <v>151.29588100000001</v>
      </c>
      <c r="E2748">
        <v>7.6740719999999998</v>
      </c>
    </row>
    <row r="2749" spans="1:9" x14ac:dyDescent="0.25">
      <c r="A2749">
        <v>2748</v>
      </c>
      <c r="B2749">
        <v>135.82091700000001</v>
      </c>
      <c r="C2749">
        <v>4.4152800000000001</v>
      </c>
      <c r="D2749">
        <v>151.390469</v>
      </c>
      <c r="E2749">
        <v>7.7441750000000003</v>
      </c>
    </row>
    <row r="2750" spans="1:9" x14ac:dyDescent="0.25">
      <c r="A2750">
        <v>2749</v>
      </c>
      <c r="B2750">
        <v>135.818827</v>
      </c>
      <c r="C2750">
        <v>4.5658849999999997</v>
      </c>
      <c r="D2750">
        <v>151.390469</v>
      </c>
      <c r="E2750">
        <v>7.7441750000000003</v>
      </c>
    </row>
    <row r="2751" spans="1:9" x14ac:dyDescent="0.25">
      <c r="A2751">
        <v>2750</v>
      </c>
      <c r="B2751">
        <v>135.78847000000002</v>
      </c>
      <c r="C2751">
        <v>4.4736450000000003</v>
      </c>
    </row>
    <row r="2752" spans="1:9" x14ac:dyDescent="0.25">
      <c r="A2752">
        <v>2751</v>
      </c>
      <c r="B2752">
        <v>135.79857100000001</v>
      </c>
      <c r="C2752">
        <v>4.4491560000000003</v>
      </c>
    </row>
    <row r="2753" spans="1:9" x14ac:dyDescent="0.25">
      <c r="A2753">
        <v>2752</v>
      </c>
      <c r="B2753">
        <v>135.79857100000001</v>
      </c>
      <c r="C2753">
        <v>4.4491560000000003</v>
      </c>
    </row>
    <row r="2754" spans="1:9" x14ac:dyDescent="0.25">
      <c r="A2754">
        <v>2753</v>
      </c>
      <c r="F2754">
        <v>135.04162100000002</v>
      </c>
      <c r="G2754">
        <v>2.9195419999999999</v>
      </c>
      <c r="H2754">
        <v>134.69128599999999</v>
      </c>
      <c r="I2754">
        <v>6.9989210000000002</v>
      </c>
    </row>
    <row r="2755" spans="1:9" x14ac:dyDescent="0.25">
      <c r="A2755">
        <v>2754</v>
      </c>
      <c r="F2755">
        <v>135.04162100000002</v>
      </c>
      <c r="G2755">
        <v>2.9195419999999999</v>
      </c>
      <c r="H2755">
        <v>134.715777</v>
      </c>
      <c r="I2755">
        <v>7.0066759999999997</v>
      </c>
    </row>
    <row r="2756" spans="1:9" x14ac:dyDescent="0.25">
      <c r="A2756">
        <v>2755</v>
      </c>
      <c r="F2756">
        <v>135.10922500000001</v>
      </c>
      <c r="G2756">
        <v>2.895308</v>
      </c>
      <c r="H2756">
        <v>134.73378200000002</v>
      </c>
      <c r="I2756">
        <v>7.0012679999999996</v>
      </c>
    </row>
    <row r="2757" spans="1:9" x14ac:dyDescent="0.25">
      <c r="A2757">
        <v>2756</v>
      </c>
      <c r="F2757">
        <v>135.26140800000002</v>
      </c>
      <c r="G2757">
        <v>2.8559230000000002</v>
      </c>
      <c r="H2757">
        <v>134.73898500000001</v>
      </c>
      <c r="I2757">
        <v>7.0235120000000002</v>
      </c>
    </row>
    <row r="2758" spans="1:9" x14ac:dyDescent="0.25">
      <c r="A2758">
        <v>2757</v>
      </c>
      <c r="F2758">
        <v>135.15151400000002</v>
      </c>
      <c r="G2758">
        <v>2.746286</v>
      </c>
      <c r="H2758">
        <v>134.82194000000001</v>
      </c>
      <c r="I2758">
        <v>7.0858049999999997</v>
      </c>
    </row>
    <row r="2759" spans="1:9" x14ac:dyDescent="0.25">
      <c r="A2759">
        <v>2758</v>
      </c>
      <c r="F2759">
        <v>135.113505</v>
      </c>
      <c r="G2759">
        <v>2.782559</v>
      </c>
      <c r="H2759">
        <v>134.83484900000002</v>
      </c>
      <c r="I2759">
        <v>7.0878959999999998</v>
      </c>
    </row>
    <row r="2760" spans="1:9" x14ac:dyDescent="0.25">
      <c r="A2760">
        <v>2759</v>
      </c>
      <c r="F2760">
        <v>135.04162100000002</v>
      </c>
      <c r="G2760">
        <v>2.9195419999999999</v>
      </c>
      <c r="H2760">
        <v>134.69128599999999</v>
      </c>
      <c r="I2760">
        <v>6.9989210000000002</v>
      </c>
    </row>
    <row r="2761" spans="1:9" x14ac:dyDescent="0.25">
      <c r="A2761">
        <v>2760</v>
      </c>
      <c r="F2761">
        <v>135.04162100000002</v>
      </c>
      <c r="G2761">
        <v>2.9195419999999999</v>
      </c>
      <c r="H2761">
        <v>134.69128599999999</v>
      </c>
      <c r="I2761">
        <v>6.9989210000000002</v>
      </c>
    </row>
    <row r="2762" spans="1:9" x14ac:dyDescent="0.25">
      <c r="A2762">
        <v>2761</v>
      </c>
    </row>
    <row r="2763" spans="1:9" x14ac:dyDescent="0.25">
      <c r="A2763">
        <v>2762</v>
      </c>
    </row>
    <row r="2764" spans="1:9" x14ac:dyDescent="0.25">
      <c r="A2764">
        <v>2763</v>
      </c>
    </row>
    <row r="2765" spans="1:9" x14ac:dyDescent="0.25">
      <c r="A2765">
        <v>2764</v>
      </c>
    </row>
    <row r="2766" spans="1:9" x14ac:dyDescent="0.25">
      <c r="A2766">
        <v>2765</v>
      </c>
      <c r="D2766">
        <v>111.59866200000002</v>
      </c>
      <c r="E2766">
        <v>5.7049070000000004</v>
      </c>
    </row>
    <row r="2767" spans="1:9" x14ac:dyDescent="0.25">
      <c r="A2767">
        <v>2766</v>
      </c>
      <c r="D2767">
        <v>111.57223300000001</v>
      </c>
      <c r="E2767">
        <v>5.7086309999999996</v>
      </c>
    </row>
    <row r="2768" spans="1:9" x14ac:dyDescent="0.25">
      <c r="A2768">
        <v>2767</v>
      </c>
      <c r="D2768">
        <v>111.56289900000002</v>
      </c>
      <c r="E2768">
        <v>5.7387829999999997</v>
      </c>
    </row>
    <row r="2769" spans="1:9" x14ac:dyDescent="0.25">
      <c r="A2769">
        <v>2768</v>
      </c>
      <c r="B2769">
        <v>106.94666100000001</v>
      </c>
      <c r="C2769">
        <v>4.0033120000000002</v>
      </c>
      <c r="D2769">
        <v>111.55555200000001</v>
      </c>
      <c r="E2769">
        <v>5.7505680000000003</v>
      </c>
    </row>
    <row r="2770" spans="1:9" x14ac:dyDescent="0.25">
      <c r="A2770">
        <v>2769</v>
      </c>
      <c r="B2770">
        <v>106.94568900000002</v>
      </c>
      <c r="C2770">
        <v>3.9980060000000002</v>
      </c>
      <c r="D2770">
        <v>111.57442700000001</v>
      </c>
      <c r="E2770">
        <v>5.7168960000000002</v>
      </c>
    </row>
    <row r="2771" spans="1:9" x14ac:dyDescent="0.25">
      <c r="A2771">
        <v>2770</v>
      </c>
      <c r="B2771">
        <v>106.92364700000002</v>
      </c>
      <c r="C2771">
        <v>3.988159</v>
      </c>
      <c r="D2771">
        <v>111.56692700000001</v>
      </c>
      <c r="E2771">
        <v>5.7325080000000002</v>
      </c>
    </row>
    <row r="2772" spans="1:9" x14ac:dyDescent="0.25">
      <c r="A2772">
        <v>2771</v>
      </c>
      <c r="B2772">
        <v>106.92961700000001</v>
      </c>
      <c r="C2772">
        <v>4.0047410000000001</v>
      </c>
      <c r="D2772">
        <v>111.56754100000001</v>
      </c>
      <c r="E2772">
        <v>5.6757759999999999</v>
      </c>
    </row>
    <row r="2773" spans="1:9" x14ac:dyDescent="0.25">
      <c r="A2773">
        <v>2772</v>
      </c>
      <c r="B2773">
        <v>106.891356</v>
      </c>
      <c r="C2773">
        <v>4.0385650000000002</v>
      </c>
      <c r="D2773">
        <v>111.59866200000002</v>
      </c>
      <c r="E2773">
        <v>5.7049070000000004</v>
      </c>
    </row>
    <row r="2774" spans="1:9" x14ac:dyDescent="0.25">
      <c r="A2774">
        <v>2773</v>
      </c>
      <c r="B2774">
        <v>106.91681500000001</v>
      </c>
      <c r="C2774">
        <v>4.0429019999999998</v>
      </c>
    </row>
    <row r="2775" spans="1:9" x14ac:dyDescent="0.25">
      <c r="A2775">
        <v>2774</v>
      </c>
      <c r="B2775">
        <v>106.88477500000002</v>
      </c>
      <c r="C2775">
        <v>4.0421370000000003</v>
      </c>
    </row>
    <row r="2776" spans="1:9" x14ac:dyDescent="0.25">
      <c r="A2776">
        <v>2775</v>
      </c>
      <c r="B2776">
        <v>106.94666100000001</v>
      </c>
      <c r="C2776">
        <v>4.0033120000000002</v>
      </c>
    </row>
    <row r="2777" spans="1:9" x14ac:dyDescent="0.25">
      <c r="A2777">
        <v>2776</v>
      </c>
      <c r="F2777">
        <v>105.955996</v>
      </c>
      <c r="G2777">
        <v>2.709298</v>
      </c>
      <c r="H2777">
        <v>105.22715600000001</v>
      </c>
      <c r="I2777">
        <v>6.7626580000000001</v>
      </c>
    </row>
    <row r="2778" spans="1:9" x14ac:dyDescent="0.25">
      <c r="A2778">
        <v>2777</v>
      </c>
      <c r="F2778">
        <v>106.01716500000001</v>
      </c>
      <c r="G2778">
        <v>2.7239909999999998</v>
      </c>
      <c r="H2778">
        <v>105.15950600000001</v>
      </c>
      <c r="I2778">
        <v>6.781892</v>
      </c>
    </row>
    <row r="2779" spans="1:9" x14ac:dyDescent="0.25">
      <c r="A2779">
        <v>2778</v>
      </c>
      <c r="F2779">
        <v>106.013136</v>
      </c>
      <c r="G2779">
        <v>2.7364389999999998</v>
      </c>
      <c r="H2779">
        <v>105.13920100000001</v>
      </c>
      <c r="I2779">
        <v>6.8095949999999998</v>
      </c>
    </row>
    <row r="2780" spans="1:9" x14ac:dyDescent="0.25">
      <c r="A2780">
        <v>2779</v>
      </c>
      <c r="F2780">
        <v>106.01670700000001</v>
      </c>
      <c r="G2780">
        <v>2.719042</v>
      </c>
      <c r="H2780">
        <v>105.15802600000001</v>
      </c>
      <c r="I2780">
        <v>6.8104100000000001</v>
      </c>
    </row>
    <row r="2781" spans="1:9" x14ac:dyDescent="0.25">
      <c r="A2781">
        <v>2780</v>
      </c>
      <c r="F2781">
        <v>106.04150200000001</v>
      </c>
      <c r="G2781">
        <v>2.7373569999999998</v>
      </c>
      <c r="H2781">
        <v>105.18017</v>
      </c>
      <c r="I2781">
        <v>6.8078089999999998</v>
      </c>
    </row>
    <row r="2782" spans="1:9" x14ac:dyDescent="0.25">
      <c r="A2782">
        <v>2781</v>
      </c>
      <c r="F2782">
        <v>106.035021</v>
      </c>
      <c r="G2782">
        <v>2.7115420000000001</v>
      </c>
      <c r="H2782">
        <v>105.24741200000001</v>
      </c>
      <c r="I2782">
        <v>6.8071460000000004</v>
      </c>
    </row>
    <row r="2783" spans="1:9" x14ac:dyDescent="0.25">
      <c r="A2783">
        <v>2782</v>
      </c>
      <c r="F2783">
        <v>106.03737100000001</v>
      </c>
      <c r="G2783">
        <v>2.6685859999999999</v>
      </c>
      <c r="H2783">
        <v>105.20231100000001</v>
      </c>
      <c r="I2783">
        <v>6.8234709999999996</v>
      </c>
    </row>
    <row r="2784" spans="1:9" x14ac:dyDescent="0.25">
      <c r="A2784">
        <v>2783</v>
      </c>
      <c r="F2784">
        <v>105.955996</v>
      </c>
      <c r="G2784">
        <v>2.709298</v>
      </c>
      <c r="H2784">
        <v>105.16037600000001</v>
      </c>
      <c r="I2784">
        <v>6.8183179999999997</v>
      </c>
    </row>
    <row r="2785" spans="1:9" x14ac:dyDescent="0.25">
      <c r="A2785">
        <v>2784</v>
      </c>
      <c r="F2785">
        <v>105.955996</v>
      </c>
      <c r="G2785">
        <v>2.709298</v>
      </c>
      <c r="H2785">
        <v>105.22715600000001</v>
      </c>
      <c r="I2785">
        <v>6.7626580000000001</v>
      </c>
    </row>
    <row r="2786" spans="1:9" x14ac:dyDescent="0.25">
      <c r="A2786">
        <v>2785</v>
      </c>
    </row>
    <row r="2787" spans="1:9" x14ac:dyDescent="0.25">
      <c r="A2787">
        <v>2786</v>
      </c>
    </row>
    <row r="2788" spans="1:9" x14ac:dyDescent="0.25">
      <c r="A2788">
        <v>2787</v>
      </c>
      <c r="D2788">
        <v>83.976376000000002</v>
      </c>
      <c r="E2788">
        <v>5.8963260000000002</v>
      </c>
    </row>
    <row r="2789" spans="1:9" x14ac:dyDescent="0.25">
      <c r="A2789">
        <v>2788</v>
      </c>
      <c r="D2789">
        <v>83.976376000000002</v>
      </c>
      <c r="E2789">
        <v>5.8963260000000002</v>
      </c>
    </row>
    <row r="2790" spans="1:9" x14ac:dyDescent="0.25">
      <c r="A2790">
        <v>2789</v>
      </c>
      <c r="D2790">
        <v>83.966479000000007</v>
      </c>
      <c r="E2790">
        <v>5.8948460000000003</v>
      </c>
    </row>
    <row r="2791" spans="1:9" x14ac:dyDescent="0.25">
      <c r="A2791">
        <v>2790</v>
      </c>
      <c r="D2791">
        <v>83.955510000000004</v>
      </c>
      <c r="E2791">
        <v>5.8988259999999997</v>
      </c>
    </row>
    <row r="2792" spans="1:9" x14ac:dyDescent="0.25">
      <c r="A2792">
        <v>2791</v>
      </c>
      <c r="B2792">
        <v>79.924137999999999</v>
      </c>
      <c r="C2792">
        <v>4.4875210000000001</v>
      </c>
      <c r="D2792">
        <v>83.949438000000001</v>
      </c>
      <c r="E2792">
        <v>5.8634190000000004</v>
      </c>
    </row>
    <row r="2793" spans="1:9" x14ac:dyDescent="0.25">
      <c r="A2793">
        <v>2792</v>
      </c>
      <c r="B2793">
        <v>79.940005000000014</v>
      </c>
      <c r="C2793">
        <v>4.4904799999999998</v>
      </c>
      <c r="D2793">
        <v>83.967397000000005</v>
      </c>
      <c r="E2793">
        <v>5.8345940000000001</v>
      </c>
    </row>
    <row r="2794" spans="1:9" x14ac:dyDescent="0.25">
      <c r="A2794">
        <v>2793</v>
      </c>
      <c r="B2794">
        <v>79.993982000000003</v>
      </c>
      <c r="C2794">
        <v>4.4830319999999997</v>
      </c>
      <c r="D2794">
        <v>84.006579000000002</v>
      </c>
      <c r="E2794">
        <v>5.8473990000000002</v>
      </c>
    </row>
    <row r="2795" spans="1:9" x14ac:dyDescent="0.25">
      <c r="A2795">
        <v>2794</v>
      </c>
      <c r="B2795">
        <v>80.006736000000004</v>
      </c>
      <c r="C2795">
        <v>4.4799699999999998</v>
      </c>
      <c r="D2795">
        <v>83.923573000000005</v>
      </c>
      <c r="E2795">
        <v>5.8408689999999996</v>
      </c>
    </row>
    <row r="2796" spans="1:9" x14ac:dyDescent="0.25">
      <c r="A2796">
        <v>2795</v>
      </c>
      <c r="B2796">
        <v>79.968523000000005</v>
      </c>
      <c r="C2796">
        <v>4.4862460000000004</v>
      </c>
      <c r="D2796">
        <v>83.976376000000002</v>
      </c>
      <c r="E2796">
        <v>5.8963260000000002</v>
      </c>
    </row>
    <row r="2797" spans="1:9" x14ac:dyDescent="0.25">
      <c r="A2797">
        <v>2796</v>
      </c>
      <c r="B2797">
        <v>79.933271000000005</v>
      </c>
      <c r="C2797">
        <v>4.5606299999999997</v>
      </c>
    </row>
    <row r="2798" spans="1:9" x14ac:dyDescent="0.25">
      <c r="A2798">
        <v>2797</v>
      </c>
      <c r="B2798">
        <v>79.942250000000001</v>
      </c>
      <c r="C2798">
        <v>4.577312</v>
      </c>
    </row>
    <row r="2799" spans="1:9" x14ac:dyDescent="0.25">
      <c r="A2799">
        <v>2798</v>
      </c>
      <c r="B2799">
        <v>79.924137999999999</v>
      </c>
      <c r="C2799">
        <v>4.4875210000000001</v>
      </c>
      <c r="H2799">
        <v>79.832000000000008</v>
      </c>
      <c r="I2799">
        <v>7.8659679999999996</v>
      </c>
    </row>
    <row r="2800" spans="1:9" x14ac:dyDescent="0.25">
      <c r="A2800">
        <v>2799</v>
      </c>
      <c r="F2800">
        <v>80.151116000000002</v>
      </c>
      <c r="G2800">
        <v>3.8882159999999999</v>
      </c>
      <c r="H2800">
        <v>79.822511000000006</v>
      </c>
      <c r="I2800">
        <v>7.7982670000000001</v>
      </c>
    </row>
    <row r="2801" spans="1:9" x14ac:dyDescent="0.25">
      <c r="A2801">
        <v>2800</v>
      </c>
      <c r="F2801">
        <v>80.112394000000009</v>
      </c>
      <c r="G2801">
        <v>3.8085260000000001</v>
      </c>
      <c r="H2801">
        <v>79.81434800000001</v>
      </c>
      <c r="I2801">
        <v>7.8336220000000001</v>
      </c>
    </row>
    <row r="2802" spans="1:9" x14ac:dyDescent="0.25">
      <c r="A2802">
        <v>2801</v>
      </c>
      <c r="F2802">
        <v>80.093670000000003</v>
      </c>
      <c r="G2802">
        <v>3.8075060000000001</v>
      </c>
      <c r="H2802">
        <v>79.774350000000013</v>
      </c>
      <c r="I2802">
        <v>7.843826</v>
      </c>
    </row>
    <row r="2803" spans="1:9" x14ac:dyDescent="0.25">
      <c r="A2803">
        <v>2802</v>
      </c>
      <c r="F2803">
        <v>80.155657000000005</v>
      </c>
      <c r="G2803">
        <v>3.8101080000000001</v>
      </c>
      <c r="H2803">
        <v>79.764656000000002</v>
      </c>
      <c r="I2803">
        <v>7.8388270000000002</v>
      </c>
    </row>
    <row r="2804" spans="1:9" x14ac:dyDescent="0.25">
      <c r="A2804">
        <v>2803</v>
      </c>
      <c r="F2804">
        <v>80.198461000000009</v>
      </c>
      <c r="G2804">
        <v>3.7965369999999998</v>
      </c>
      <c r="H2804">
        <v>79.802001000000004</v>
      </c>
      <c r="I2804">
        <v>7.8427550000000004</v>
      </c>
    </row>
    <row r="2805" spans="1:9" x14ac:dyDescent="0.25">
      <c r="A2805">
        <v>2804</v>
      </c>
      <c r="F2805">
        <v>80.177849000000009</v>
      </c>
      <c r="G2805">
        <v>3.8013840000000001</v>
      </c>
      <c r="H2805">
        <v>79.805114000000003</v>
      </c>
      <c r="I2805">
        <v>7.8585200000000004</v>
      </c>
    </row>
    <row r="2806" spans="1:9" x14ac:dyDescent="0.25">
      <c r="A2806">
        <v>2805</v>
      </c>
      <c r="F2806">
        <v>80.111781000000008</v>
      </c>
      <c r="G2806">
        <v>3.8155670000000002</v>
      </c>
      <c r="H2806">
        <v>79.791492000000005</v>
      </c>
      <c r="I2806">
        <v>7.8418869999999998</v>
      </c>
    </row>
    <row r="2807" spans="1:9" x14ac:dyDescent="0.25">
      <c r="A2807">
        <v>2806</v>
      </c>
      <c r="F2807">
        <v>80.151116000000002</v>
      </c>
      <c r="G2807">
        <v>3.8882159999999999</v>
      </c>
      <c r="H2807">
        <v>79.832000000000008</v>
      </c>
      <c r="I2807">
        <v>7.8659679999999996</v>
      </c>
    </row>
    <row r="2808" spans="1:9" x14ac:dyDescent="0.25">
      <c r="A2808">
        <v>2807</v>
      </c>
    </row>
    <row r="2809" spans="1:9" x14ac:dyDescent="0.25">
      <c r="A2809">
        <v>2808</v>
      </c>
      <c r="D2809">
        <v>62.694317000000005</v>
      </c>
      <c r="E2809">
        <v>6.1331569999999997</v>
      </c>
    </row>
    <row r="2810" spans="1:9" x14ac:dyDescent="0.25">
      <c r="A2810">
        <v>2809</v>
      </c>
      <c r="D2810">
        <v>62.69213100000001</v>
      </c>
      <c r="E2810">
        <v>6.1286779999999998</v>
      </c>
    </row>
    <row r="2811" spans="1:9" x14ac:dyDescent="0.25">
      <c r="A2811">
        <v>2810</v>
      </c>
      <c r="D2811">
        <v>62.689842000000006</v>
      </c>
      <c r="E2811">
        <v>6.1090960000000001</v>
      </c>
    </row>
    <row r="2812" spans="1:9" x14ac:dyDescent="0.25">
      <c r="A2812">
        <v>2811</v>
      </c>
      <c r="D2812">
        <v>62.68410500000001</v>
      </c>
      <c r="E2812">
        <v>6.1008149999999999</v>
      </c>
    </row>
    <row r="2813" spans="1:9" x14ac:dyDescent="0.25">
      <c r="A2813">
        <v>2812</v>
      </c>
      <c r="D2813">
        <v>62.672188000000006</v>
      </c>
      <c r="E2813">
        <v>6.0687329999999999</v>
      </c>
    </row>
    <row r="2814" spans="1:9" x14ac:dyDescent="0.25">
      <c r="A2814">
        <v>2813</v>
      </c>
      <c r="D2814">
        <v>62.644214000000005</v>
      </c>
      <c r="E2814">
        <v>6.0726389999999997</v>
      </c>
    </row>
    <row r="2815" spans="1:9" x14ac:dyDescent="0.25">
      <c r="A2815">
        <v>2814</v>
      </c>
      <c r="D2815">
        <v>62.638332000000005</v>
      </c>
      <c r="E2815">
        <v>6.0782119999999997</v>
      </c>
    </row>
    <row r="2816" spans="1:9" x14ac:dyDescent="0.25">
      <c r="A2816">
        <v>2815</v>
      </c>
      <c r="B2816">
        <v>55.324875000000006</v>
      </c>
      <c r="C2816">
        <v>5.3651260000000001</v>
      </c>
      <c r="D2816">
        <v>62.63572700000001</v>
      </c>
      <c r="E2816">
        <v>6.0887849999999997</v>
      </c>
    </row>
    <row r="2817" spans="1:9" x14ac:dyDescent="0.25">
      <c r="A2817">
        <v>2816</v>
      </c>
      <c r="B2817">
        <v>55.313053000000011</v>
      </c>
      <c r="C2817">
        <v>5.381583</v>
      </c>
      <c r="D2817">
        <v>62.694317000000005</v>
      </c>
      <c r="E2817">
        <v>6.1331569999999997</v>
      </c>
    </row>
    <row r="2818" spans="1:9" x14ac:dyDescent="0.25">
      <c r="A2818">
        <v>2817</v>
      </c>
      <c r="B2818">
        <v>55.326175000000006</v>
      </c>
      <c r="C2818">
        <v>5.3812179999999996</v>
      </c>
      <c r="D2818">
        <v>62.694317000000005</v>
      </c>
      <c r="E2818">
        <v>6.1331569999999997</v>
      </c>
    </row>
    <row r="2819" spans="1:9" x14ac:dyDescent="0.25">
      <c r="A2819">
        <v>2818</v>
      </c>
      <c r="B2819">
        <v>55.371849000000012</v>
      </c>
      <c r="C2819">
        <v>5.371219</v>
      </c>
    </row>
    <row r="2820" spans="1:9" x14ac:dyDescent="0.25">
      <c r="A2820">
        <v>2819</v>
      </c>
      <c r="B2820">
        <v>55.388931000000007</v>
      </c>
      <c r="C2820">
        <v>5.3564280000000002</v>
      </c>
    </row>
    <row r="2821" spans="1:9" x14ac:dyDescent="0.25">
      <c r="A2821">
        <v>2820</v>
      </c>
      <c r="B2821">
        <v>55.36179700000001</v>
      </c>
      <c r="C2821">
        <v>5.4449129999999997</v>
      </c>
    </row>
    <row r="2822" spans="1:9" x14ac:dyDescent="0.25">
      <c r="A2822">
        <v>2821</v>
      </c>
      <c r="B2822">
        <v>55.364090000000012</v>
      </c>
      <c r="C2822">
        <v>5.4966290000000004</v>
      </c>
    </row>
    <row r="2823" spans="1:9" x14ac:dyDescent="0.25">
      <c r="A2823">
        <v>2822</v>
      </c>
      <c r="B2823">
        <v>55.324875000000006</v>
      </c>
      <c r="C2823">
        <v>5.3651260000000001</v>
      </c>
      <c r="H2823">
        <v>56.630428000000009</v>
      </c>
      <c r="I2823">
        <v>8.5570360000000001</v>
      </c>
    </row>
    <row r="2824" spans="1:9" x14ac:dyDescent="0.25">
      <c r="A2824">
        <v>2823</v>
      </c>
      <c r="F2824">
        <v>55.609131000000005</v>
      </c>
      <c r="G2824">
        <v>4.4189790000000002</v>
      </c>
      <c r="H2824">
        <v>56.607822000000006</v>
      </c>
      <c r="I2824">
        <v>8.5941700000000001</v>
      </c>
    </row>
    <row r="2825" spans="1:9" x14ac:dyDescent="0.25">
      <c r="A2825">
        <v>2824</v>
      </c>
      <c r="F2825">
        <v>55.514236000000011</v>
      </c>
      <c r="G2825">
        <v>4.3908550000000002</v>
      </c>
      <c r="H2825">
        <v>56.623813000000006</v>
      </c>
      <c r="I2825">
        <v>8.5947940000000003</v>
      </c>
    </row>
    <row r="2826" spans="1:9" x14ac:dyDescent="0.25">
      <c r="A2826">
        <v>2825</v>
      </c>
      <c r="F2826">
        <v>55.544651000000009</v>
      </c>
      <c r="G2826">
        <v>4.4006990000000004</v>
      </c>
      <c r="H2826">
        <v>56.628242000000007</v>
      </c>
      <c r="I2826">
        <v>8.6178659999999994</v>
      </c>
    </row>
    <row r="2827" spans="1:9" x14ac:dyDescent="0.25">
      <c r="A2827">
        <v>2826</v>
      </c>
      <c r="F2827">
        <v>55.581264000000012</v>
      </c>
      <c r="G2827">
        <v>4.3905430000000001</v>
      </c>
      <c r="H2827">
        <v>56.645481000000011</v>
      </c>
      <c r="I2827">
        <v>8.6144809999999996</v>
      </c>
    </row>
    <row r="2828" spans="1:9" x14ac:dyDescent="0.25">
      <c r="A2828">
        <v>2827</v>
      </c>
      <c r="F2828">
        <v>55.567516000000012</v>
      </c>
      <c r="G2828">
        <v>4.3789809999999996</v>
      </c>
      <c r="H2828">
        <v>56.677093000000006</v>
      </c>
      <c r="I2828">
        <v>8.5871379999999995</v>
      </c>
    </row>
    <row r="2829" spans="1:9" x14ac:dyDescent="0.25">
      <c r="A2829">
        <v>2828</v>
      </c>
      <c r="F2829">
        <v>55.564338000000006</v>
      </c>
      <c r="G2829">
        <v>4.3181510000000003</v>
      </c>
      <c r="H2829">
        <v>56.636783000000008</v>
      </c>
      <c r="I2829">
        <v>8.5931270000000008</v>
      </c>
    </row>
    <row r="2830" spans="1:9" x14ac:dyDescent="0.25">
      <c r="A2830">
        <v>2829</v>
      </c>
      <c r="F2830">
        <v>55.576996000000008</v>
      </c>
      <c r="G2830">
        <v>4.3486190000000002</v>
      </c>
      <c r="H2830">
        <v>56.630428000000009</v>
      </c>
      <c r="I2830">
        <v>8.5570360000000001</v>
      </c>
    </row>
    <row r="2831" spans="1:9" x14ac:dyDescent="0.25">
      <c r="A2831">
        <v>2830</v>
      </c>
      <c r="D2831">
        <v>38.473289000000008</v>
      </c>
      <c r="E2831">
        <v>7.4981879999999999</v>
      </c>
      <c r="F2831">
        <v>55.609131000000005</v>
      </c>
      <c r="G2831">
        <v>4.4189790000000002</v>
      </c>
      <c r="H2831">
        <v>56.630428000000009</v>
      </c>
      <c r="I2831">
        <v>8.5570360000000001</v>
      </c>
    </row>
    <row r="2832" spans="1:9" x14ac:dyDescent="0.25">
      <c r="A2832">
        <v>2831</v>
      </c>
      <c r="D2832">
        <v>38.444801000000012</v>
      </c>
      <c r="E2832">
        <v>7.4708449999999997</v>
      </c>
      <c r="F2832">
        <v>55.609131000000005</v>
      </c>
      <c r="G2832">
        <v>4.4189790000000002</v>
      </c>
    </row>
    <row r="2833" spans="1:9" x14ac:dyDescent="0.25">
      <c r="A2833">
        <v>2832</v>
      </c>
      <c r="D2833">
        <v>38.42178100000001</v>
      </c>
      <c r="E2833">
        <v>7.4812609999999999</v>
      </c>
    </row>
    <row r="2834" spans="1:9" x14ac:dyDescent="0.25">
      <c r="A2834">
        <v>2833</v>
      </c>
      <c r="D2834">
        <v>38.456207000000006</v>
      </c>
      <c r="E2834">
        <v>7.447565</v>
      </c>
    </row>
    <row r="2835" spans="1:9" x14ac:dyDescent="0.25">
      <c r="A2835">
        <v>2834</v>
      </c>
      <c r="D2835">
        <v>38.43729900000001</v>
      </c>
      <c r="E2835">
        <v>7.4388680000000003</v>
      </c>
    </row>
    <row r="2836" spans="1:9" x14ac:dyDescent="0.25">
      <c r="A2836">
        <v>2835</v>
      </c>
      <c r="D2836">
        <v>38.438654000000007</v>
      </c>
      <c r="E2836">
        <v>7.4460540000000002</v>
      </c>
    </row>
    <row r="2837" spans="1:9" x14ac:dyDescent="0.25">
      <c r="A2837">
        <v>2836</v>
      </c>
      <c r="D2837">
        <v>38.432144000000008</v>
      </c>
      <c r="E2837">
        <v>7.4460540000000002</v>
      </c>
    </row>
    <row r="2838" spans="1:9" x14ac:dyDescent="0.25">
      <c r="A2838">
        <v>2837</v>
      </c>
      <c r="B2838">
        <v>30.805370000000011</v>
      </c>
      <c r="C2838">
        <v>6.631723</v>
      </c>
      <c r="D2838">
        <v>38.395530000000008</v>
      </c>
      <c r="E2838">
        <v>7.4224100000000002</v>
      </c>
    </row>
    <row r="2839" spans="1:9" x14ac:dyDescent="0.25">
      <c r="A2839">
        <v>2838</v>
      </c>
      <c r="B2839">
        <v>30.778236000000007</v>
      </c>
      <c r="C2839">
        <v>6.650264</v>
      </c>
      <c r="D2839">
        <v>38.34470300000001</v>
      </c>
      <c r="E2839">
        <v>7.4336070000000003</v>
      </c>
    </row>
    <row r="2840" spans="1:9" x14ac:dyDescent="0.25">
      <c r="A2840">
        <v>2839</v>
      </c>
      <c r="B2840">
        <v>30.792040000000007</v>
      </c>
      <c r="C2840">
        <v>6.6619830000000002</v>
      </c>
      <c r="D2840">
        <v>38.473289000000008</v>
      </c>
      <c r="E2840">
        <v>7.4981879999999999</v>
      </c>
    </row>
    <row r="2841" spans="1:9" x14ac:dyDescent="0.25">
      <c r="A2841">
        <v>2840</v>
      </c>
      <c r="B2841">
        <v>30.800373000000008</v>
      </c>
      <c r="C2841">
        <v>6.6928140000000003</v>
      </c>
    </row>
    <row r="2842" spans="1:9" x14ac:dyDescent="0.25">
      <c r="A2842">
        <v>2841</v>
      </c>
      <c r="B2842">
        <v>30.795892000000009</v>
      </c>
      <c r="C2842">
        <v>6.6754189999999998</v>
      </c>
    </row>
    <row r="2843" spans="1:9" x14ac:dyDescent="0.25">
      <c r="A2843">
        <v>2842</v>
      </c>
      <c r="B2843">
        <v>30.797506000000013</v>
      </c>
      <c r="C2843">
        <v>6.6297969999999999</v>
      </c>
    </row>
    <row r="2844" spans="1:9" x14ac:dyDescent="0.25">
      <c r="A2844">
        <v>2843</v>
      </c>
      <c r="B2844">
        <v>30.838234000000007</v>
      </c>
      <c r="C2844">
        <v>6.6442750000000004</v>
      </c>
    </row>
    <row r="2845" spans="1:9" x14ac:dyDescent="0.25">
      <c r="A2845">
        <v>2844</v>
      </c>
      <c r="B2845">
        <v>30.856149000000009</v>
      </c>
      <c r="C2845">
        <v>6.6460460000000001</v>
      </c>
      <c r="H2845">
        <v>33.654333000000008</v>
      </c>
      <c r="I2845">
        <v>9.2781939999999992</v>
      </c>
    </row>
    <row r="2846" spans="1:9" x14ac:dyDescent="0.25">
      <c r="A2846">
        <v>2845</v>
      </c>
      <c r="B2846">
        <v>30.805370000000011</v>
      </c>
      <c r="C2846">
        <v>6.631723</v>
      </c>
      <c r="H2846">
        <v>33.668236000000007</v>
      </c>
      <c r="I2846">
        <v>9.2649659999999994</v>
      </c>
    </row>
    <row r="2847" spans="1:9" x14ac:dyDescent="0.25">
      <c r="A2847">
        <v>2846</v>
      </c>
      <c r="B2847">
        <v>30.805370000000011</v>
      </c>
      <c r="C2847">
        <v>6.631723</v>
      </c>
      <c r="H2847">
        <v>33.674640000000011</v>
      </c>
      <c r="I2847">
        <v>9.2590810000000001</v>
      </c>
    </row>
    <row r="2848" spans="1:9" x14ac:dyDescent="0.25">
      <c r="A2848">
        <v>2847</v>
      </c>
      <c r="F2848">
        <v>30.264358000000009</v>
      </c>
      <c r="G2848">
        <v>5.2689329999999996</v>
      </c>
      <c r="H2848">
        <v>33.657976000000005</v>
      </c>
      <c r="I2848">
        <v>9.3029340000000005</v>
      </c>
    </row>
    <row r="2849" spans="1:9" x14ac:dyDescent="0.25">
      <c r="A2849">
        <v>2848</v>
      </c>
      <c r="F2849">
        <v>30.252380000000009</v>
      </c>
      <c r="G2849">
        <v>5.2454970000000003</v>
      </c>
      <c r="H2849">
        <v>33.645998000000006</v>
      </c>
      <c r="I2849">
        <v>9.3225680000000004</v>
      </c>
    </row>
    <row r="2850" spans="1:9" x14ac:dyDescent="0.25">
      <c r="A2850">
        <v>2849</v>
      </c>
      <c r="F2850">
        <v>30.24566200000001</v>
      </c>
      <c r="G2850">
        <v>5.2264869999999997</v>
      </c>
      <c r="H2850">
        <v>33.632511000000008</v>
      </c>
      <c r="I2850">
        <v>9.3262649999999994</v>
      </c>
    </row>
    <row r="2851" spans="1:9" x14ac:dyDescent="0.25">
      <c r="A2851">
        <v>2850</v>
      </c>
      <c r="F2851">
        <v>30.240974000000008</v>
      </c>
      <c r="G2851">
        <v>5.150398</v>
      </c>
      <c r="H2851">
        <v>33.670995000000005</v>
      </c>
      <c r="I2851">
        <v>9.2886100000000003</v>
      </c>
    </row>
    <row r="2852" spans="1:9" x14ac:dyDescent="0.25">
      <c r="A2852">
        <v>2851</v>
      </c>
      <c r="D2852">
        <v>18.956483000000006</v>
      </c>
      <c r="E2852">
        <v>8.6428639999999994</v>
      </c>
      <c r="F2852">
        <v>30.264150000000008</v>
      </c>
      <c r="G2852">
        <v>5.1669590000000003</v>
      </c>
      <c r="H2852">
        <v>33.677248000000006</v>
      </c>
      <c r="I2852">
        <v>9.2795489999999994</v>
      </c>
    </row>
    <row r="2853" spans="1:9" x14ac:dyDescent="0.25">
      <c r="A2853">
        <v>2852</v>
      </c>
      <c r="D2853">
        <v>18.975805000000008</v>
      </c>
      <c r="E2853">
        <v>8.654166</v>
      </c>
      <c r="F2853">
        <v>30.278629000000009</v>
      </c>
      <c r="G2853">
        <v>5.1758649999999999</v>
      </c>
      <c r="H2853">
        <v>33.654333000000008</v>
      </c>
      <c r="I2853">
        <v>9.2781939999999992</v>
      </c>
    </row>
    <row r="2854" spans="1:9" x14ac:dyDescent="0.25">
      <c r="A2854">
        <v>2853</v>
      </c>
      <c r="D2854">
        <v>18.898256000000011</v>
      </c>
      <c r="E2854">
        <v>8.6334909999999994</v>
      </c>
      <c r="F2854">
        <v>30.268734000000009</v>
      </c>
      <c r="G2854">
        <v>5.1547720000000004</v>
      </c>
    </row>
    <row r="2855" spans="1:9" x14ac:dyDescent="0.25">
      <c r="A2855">
        <v>2854</v>
      </c>
      <c r="D2855">
        <v>18.93419200000001</v>
      </c>
      <c r="E2855">
        <v>8.6436980000000005</v>
      </c>
      <c r="F2855">
        <v>30.298263000000006</v>
      </c>
      <c r="G2855">
        <v>5.1520640000000002</v>
      </c>
    </row>
    <row r="2856" spans="1:9" x14ac:dyDescent="0.25">
      <c r="A2856">
        <v>2855</v>
      </c>
      <c r="D2856">
        <v>19.034292000000008</v>
      </c>
      <c r="E2856">
        <v>8.7097879999999996</v>
      </c>
      <c r="F2856">
        <v>30.264358000000009</v>
      </c>
      <c r="G2856">
        <v>5.2689329999999996</v>
      </c>
    </row>
    <row r="2857" spans="1:9" x14ac:dyDescent="0.25">
      <c r="A2857">
        <v>2856</v>
      </c>
      <c r="D2857">
        <v>19.001897000000007</v>
      </c>
      <c r="E2857">
        <v>8.6775500000000001</v>
      </c>
      <c r="F2857">
        <v>30.264358000000009</v>
      </c>
      <c r="G2857">
        <v>5.2689329999999996</v>
      </c>
    </row>
    <row r="2858" spans="1:9" x14ac:dyDescent="0.25">
      <c r="A2858">
        <v>2857</v>
      </c>
      <c r="D2858">
        <v>19.00101200000001</v>
      </c>
      <c r="E2858">
        <v>8.6696849999999994</v>
      </c>
      <c r="F2858">
        <v>30.264358000000009</v>
      </c>
      <c r="G2858">
        <v>5.2689329999999996</v>
      </c>
    </row>
    <row r="2859" spans="1:9" x14ac:dyDescent="0.25">
      <c r="A2859">
        <v>2858</v>
      </c>
      <c r="D2859">
        <v>18.960493000000007</v>
      </c>
      <c r="E2859">
        <v>8.6441669999999995</v>
      </c>
      <c r="F2859">
        <v>30.264358000000009</v>
      </c>
      <c r="G2859">
        <v>5.2689329999999996</v>
      </c>
    </row>
    <row r="2860" spans="1:9" x14ac:dyDescent="0.25">
      <c r="A2860">
        <v>2859</v>
      </c>
      <c r="D2860">
        <v>18.945494000000011</v>
      </c>
      <c r="E2860">
        <v>8.6185430000000007</v>
      </c>
    </row>
    <row r="2861" spans="1:9" x14ac:dyDescent="0.25">
      <c r="A2861">
        <v>2860</v>
      </c>
      <c r="B2861">
        <v>12.917175000000007</v>
      </c>
      <c r="C2861">
        <v>7.6401589999999997</v>
      </c>
      <c r="D2861">
        <v>18.93179700000001</v>
      </c>
      <c r="E2861">
        <v>8.5826600000000006</v>
      </c>
    </row>
    <row r="2862" spans="1:9" x14ac:dyDescent="0.25">
      <c r="A2862">
        <v>2861</v>
      </c>
      <c r="B2862">
        <v>12.917175000000007</v>
      </c>
      <c r="C2862">
        <v>7.6401589999999997</v>
      </c>
      <c r="D2862">
        <v>18.956483000000006</v>
      </c>
      <c r="E2862">
        <v>8.6428639999999994</v>
      </c>
    </row>
    <row r="2863" spans="1:9" x14ac:dyDescent="0.25">
      <c r="A2863">
        <v>2862</v>
      </c>
      <c r="B2863">
        <v>12.917175000000007</v>
      </c>
      <c r="C2863">
        <v>7.6401589999999997</v>
      </c>
      <c r="D2863">
        <v>18.956483000000006</v>
      </c>
      <c r="E2863">
        <v>8.6428639999999994</v>
      </c>
    </row>
    <row r="2864" spans="1:9" x14ac:dyDescent="0.25">
      <c r="A2864">
        <v>2863</v>
      </c>
      <c r="B2864">
        <v>12.917175000000007</v>
      </c>
      <c r="C2864">
        <v>7.6401589999999997</v>
      </c>
      <c r="D2864">
        <v>18.956483000000006</v>
      </c>
      <c r="E2864">
        <v>8.6428639999999994</v>
      </c>
    </row>
    <row r="2865" spans="1:11" x14ac:dyDescent="0.25">
      <c r="A2865">
        <v>2864</v>
      </c>
      <c r="B2865">
        <v>12.917175000000007</v>
      </c>
      <c r="C2865">
        <v>7.6401589999999997</v>
      </c>
      <c r="D2865">
        <v>18.956483000000006</v>
      </c>
      <c r="E2865">
        <v>8.6428639999999994</v>
      </c>
    </row>
    <row r="2866" spans="1:11" x14ac:dyDescent="0.25">
      <c r="A2866">
        <v>2865</v>
      </c>
      <c r="B2866">
        <v>12.917175000000007</v>
      </c>
      <c r="C2866">
        <v>7.6401589999999997</v>
      </c>
    </row>
    <row r="2867" spans="1:11" x14ac:dyDescent="0.25">
      <c r="A2867">
        <v>2866</v>
      </c>
      <c r="B2867">
        <v>12.917175000000007</v>
      </c>
      <c r="C2867">
        <v>7.6401589999999997</v>
      </c>
      <c r="J2867">
        <v>39.344490000000008</v>
      </c>
      <c r="K2867">
        <v>13.092936</v>
      </c>
    </row>
    <row r="2868" spans="1:11" x14ac:dyDescent="0.25">
      <c r="A2868">
        <v>2867</v>
      </c>
    </row>
    <row r="2869" spans="1:11" x14ac:dyDescent="0.25">
      <c r="A2869">
        <v>2868</v>
      </c>
    </row>
    <row r="2870" spans="1:11" x14ac:dyDescent="0.25">
      <c r="A2870">
        <v>2869</v>
      </c>
    </row>
    <row r="2871" spans="1:11" x14ac:dyDescent="0.25">
      <c r="A2871">
        <v>2870</v>
      </c>
    </row>
    <row r="2872" spans="1:11" x14ac:dyDescent="0.25">
      <c r="A2872">
        <v>2871</v>
      </c>
    </row>
    <row r="2873" spans="1:11" x14ac:dyDescent="0.25">
      <c r="A2873">
        <v>2872</v>
      </c>
    </row>
    <row r="2874" spans="1:11" x14ac:dyDescent="0.25">
      <c r="A2874">
        <v>2873</v>
      </c>
    </row>
    <row r="2875" spans="1:11" x14ac:dyDescent="0.25">
      <c r="A2875">
        <v>2874</v>
      </c>
    </row>
    <row r="2876" spans="1:11" x14ac:dyDescent="0.25">
      <c r="A2876">
        <v>2875</v>
      </c>
    </row>
    <row r="2877" spans="1:11" x14ac:dyDescent="0.25">
      <c r="A2877">
        <v>2876</v>
      </c>
    </row>
    <row r="2878" spans="1:11" x14ac:dyDescent="0.25">
      <c r="A2878">
        <v>2877</v>
      </c>
    </row>
    <row r="2879" spans="1:11" x14ac:dyDescent="0.25">
      <c r="A2879">
        <v>2878</v>
      </c>
    </row>
    <row r="2880" spans="1:1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1" x14ac:dyDescent="0.25">
      <c r="A2897">
        <v>2896</v>
      </c>
    </row>
    <row r="2898" spans="1:11" x14ac:dyDescent="0.25">
      <c r="A2898">
        <v>2897</v>
      </c>
    </row>
    <row r="2899" spans="1:11" x14ac:dyDescent="0.25">
      <c r="A2899">
        <v>2898</v>
      </c>
    </row>
    <row r="2900" spans="1:11" x14ac:dyDescent="0.25">
      <c r="A2900">
        <v>2899</v>
      </c>
      <c r="J2900">
        <v>236.06581399999999</v>
      </c>
      <c r="K2900">
        <v>13.478583</v>
      </c>
    </row>
    <row r="2901" spans="1:11" x14ac:dyDescent="0.25">
      <c r="A2901">
        <v>2900</v>
      </c>
      <c r="B2901">
        <v>228.31728899999999</v>
      </c>
      <c r="C2901">
        <v>6.9005590000000003</v>
      </c>
    </row>
    <row r="2902" spans="1:11" x14ac:dyDescent="0.25">
      <c r="A2902">
        <v>2901</v>
      </c>
      <c r="B2902">
        <v>228.31728899999999</v>
      </c>
      <c r="C2902">
        <v>6.9005590000000003</v>
      </c>
    </row>
    <row r="2903" spans="1:11" x14ac:dyDescent="0.25">
      <c r="A2903">
        <v>2902</v>
      </c>
      <c r="B2903">
        <v>228.31728899999999</v>
      </c>
      <c r="C2903">
        <v>6.9005590000000003</v>
      </c>
    </row>
    <row r="2904" spans="1:11" x14ac:dyDescent="0.25">
      <c r="A2904">
        <v>2903</v>
      </c>
      <c r="B2904">
        <v>228.31728899999999</v>
      </c>
      <c r="C2904">
        <v>6.9005590000000003</v>
      </c>
    </row>
    <row r="2905" spans="1:11" x14ac:dyDescent="0.25">
      <c r="A2905">
        <v>2904</v>
      </c>
      <c r="B2905">
        <v>228.35366400000001</v>
      </c>
      <c r="C2905">
        <v>6.89811</v>
      </c>
    </row>
    <row r="2906" spans="1:11" x14ac:dyDescent="0.25">
      <c r="A2906">
        <v>2905</v>
      </c>
      <c r="B2906">
        <v>228.32744199999999</v>
      </c>
      <c r="C2906">
        <v>6.903365</v>
      </c>
      <c r="D2906">
        <v>224.493202</v>
      </c>
      <c r="E2906">
        <v>8.6879650000000002</v>
      </c>
    </row>
    <row r="2907" spans="1:11" x14ac:dyDescent="0.25">
      <c r="A2907">
        <v>2906</v>
      </c>
      <c r="B2907">
        <v>228.33493899999999</v>
      </c>
      <c r="C2907">
        <v>6.885713</v>
      </c>
      <c r="D2907">
        <v>224.410247</v>
      </c>
      <c r="E2907">
        <v>8.6659769999999998</v>
      </c>
    </row>
    <row r="2908" spans="1:11" x14ac:dyDescent="0.25">
      <c r="A2908">
        <v>2907</v>
      </c>
      <c r="B2908">
        <v>228.282802</v>
      </c>
      <c r="C2908">
        <v>6.9225469999999998</v>
      </c>
      <c r="D2908">
        <v>224.42570499999999</v>
      </c>
      <c r="E2908">
        <v>8.6665890000000001</v>
      </c>
    </row>
    <row r="2909" spans="1:11" x14ac:dyDescent="0.25">
      <c r="A2909">
        <v>2908</v>
      </c>
      <c r="B2909">
        <v>228.32927699999999</v>
      </c>
      <c r="C2909">
        <v>6.9565770000000002</v>
      </c>
      <c r="D2909">
        <v>224.37825900000001</v>
      </c>
      <c r="E2909">
        <v>8.71021</v>
      </c>
    </row>
    <row r="2910" spans="1:11" x14ac:dyDescent="0.25">
      <c r="A2910">
        <v>2909</v>
      </c>
      <c r="B2910">
        <v>228.31728899999999</v>
      </c>
      <c r="C2910">
        <v>6.9005590000000003</v>
      </c>
      <c r="D2910">
        <v>224.410706</v>
      </c>
      <c r="E2910">
        <v>8.6750579999999999</v>
      </c>
    </row>
    <row r="2911" spans="1:11" x14ac:dyDescent="0.25">
      <c r="A2911">
        <v>2910</v>
      </c>
      <c r="D2911">
        <v>224.40070700000001</v>
      </c>
      <c r="E2911">
        <v>8.7078120000000006</v>
      </c>
    </row>
    <row r="2912" spans="1:11" x14ac:dyDescent="0.25">
      <c r="A2912">
        <v>2911</v>
      </c>
      <c r="D2912">
        <v>224.59921700000001</v>
      </c>
      <c r="E2912">
        <v>8.7051590000000001</v>
      </c>
      <c r="F2912">
        <v>226.94399300000001</v>
      </c>
      <c r="G2912">
        <v>4.9018360000000003</v>
      </c>
      <c r="H2912">
        <v>225.62339800000001</v>
      </c>
      <c r="I2912">
        <v>9.4145610000000008</v>
      </c>
    </row>
    <row r="2913" spans="1:9" x14ac:dyDescent="0.25">
      <c r="A2913">
        <v>2912</v>
      </c>
      <c r="D2913">
        <v>224.493202</v>
      </c>
      <c r="E2913">
        <v>8.6879650000000002</v>
      </c>
      <c r="F2913">
        <v>226.927055</v>
      </c>
      <c r="G2913">
        <v>4.9504049999999999</v>
      </c>
      <c r="H2913">
        <v>225.47896700000001</v>
      </c>
      <c r="I2913">
        <v>9.4228260000000006</v>
      </c>
    </row>
    <row r="2914" spans="1:9" x14ac:dyDescent="0.25">
      <c r="A2914">
        <v>2913</v>
      </c>
      <c r="F2914">
        <v>226.916954</v>
      </c>
      <c r="G2914">
        <v>4.9001530000000004</v>
      </c>
      <c r="H2914">
        <v>225.55028999999999</v>
      </c>
      <c r="I2914">
        <v>9.4557830000000003</v>
      </c>
    </row>
    <row r="2915" spans="1:9" x14ac:dyDescent="0.25">
      <c r="A2915">
        <v>2914</v>
      </c>
      <c r="F2915">
        <v>226.99756099999999</v>
      </c>
      <c r="G2915">
        <v>4.8721439999999996</v>
      </c>
      <c r="H2915">
        <v>225.53804500000001</v>
      </c>
      <c r="I2915">
        <v>9.4628239999999995</v>
      </c>
    </row>
    <row r="2916" spans="1:9" x14ac:dyDescent="0.25">
      <c r="A2916">
        <v>2915</v>
      </c>
      <c r="F2916">
        <v>226.97271599999999</v>
      </c>
      <c r="G2916">
        <v>4.8947450000000003</v>
      </c>
      <c r="H2916">
        <v>225.56671800000001</v>
      </c>
      <c r="I2916">
        <v>9.4597110000000004</v>
      </c>
    </row>
    <row r="2917" spans="1:9" x14ac:dyDescent="0.25">
      <c r="A2917">
        <v>2916</v>
      </c>
      <c r="F2917">
        <v>226.99383699999998</v>
      </c>
      <c r="G2917">
        <v>4.8585219999999998</v>
      </c>
      <c r="H2917">
        <v>225.586105</v>
      </c>
      <c r="I2917">
        <v>9.4754249999999995</v>
      </c>
    </row>
    <row r="2918" spans="1:9" x14ac:dyDescent="0.25">
      <c r="A2918">
        <v>2917</v>
      </c>
      <c r="F2918">
        <v>226.94399300000001</v>
      </c>
      <c r="G2918">
        <v>4.9018360000000003</v>
      </c>
      <c r="H2918">
        <v>225.62339800000001</v>
      </c>
      <c r="I2918">
        <v>9.4145610000000008</v>
      </c>
    </row>
    <row r="2919" spans="1:9" x14ac:dyDescent="0.25">
      <c r="A2919">
        <v>2918</v>
      </c>
      <c r="H2919">
        <v>225.62339800000001</v>
      </c>
      <c r="I2919">
        <v>9.4145610000000008</v>
      </c>
    </row>
    <row r="2920" spans="1:9" x14ac:dyDescent="0.25">
      <c r="A2920">
        <v>2919</v>
      </c>
    </row>
    <row r="2921" spans="1:9" x14ac:dyDescent="0.25">
      <c r="A2921">
        <v>2920</v>
      </c>
    </row>
    <row r="2922" spans="1:9" x14ac:dyDescent="0.25">
      <c r="A2922">
        <v>2921</v>
      </c>
    </row>
    <row r="2923" spans="1:9" x14ac:dyDescent="0.25">
      <c r="A2923">
        <v>2922</v>
      </c>
    </row>
    <row r="2924" spans="1:9" x14ac:dyDescent="0.25">
      <c r="A2924">
        <v>2923</v>
      </c>
    </row>
    <row r="2925" spans="1:9" x14ac:dyDescent="0.25">
      <c r="A2925">
        <v>2924</v>
      </c>
    </row>
    <row r="2926" spans="1:9" x14ac:dyDescent="0.25">
      <c r="A2926">
        <v>2925</v>
      </c>
      <c r="D2926">
        <v>201.64242400000001</v>
      </c>
      <c r="E2926">
        <v>8.6482989999999997</v>
      </c>
    </row>
    <row r="2927" spans="1:9" x14ac:dyDescent="0.25">
      <c r="A2927">
        <v>2926</v>
      </c>
      <c r="D2927">
        <v>201.64789500000001</v>
      </c>
      <c r="E2927">
        <v>8.6425769999999993</v>
      </c>
    </row>
    <row r="2928" spans="1:9" x14ac:dyDescent="0.25">
      <c r="A2928">
        <v>2927</v>
      </c>
      <c r="D2928">
        <v>201.65474599999999</v>
      </c>
      <c r="E2928">
        <v>8.6437629999999999</v>
      </c>
    </row>
    <row r="2929" spans="1:9" x14ac:dyDescent="0.25">
      <c r="A2929">
        <v>2928</v>
      </c>
      <c r="B2929">
        <v>198.403098</v>
      </c>
      <c r="C2929">
        <v>7.2229900000000002</v>
      </c>
      <c r="D2929">
        <v>201.67984999999999</v>
      </c>
      <c r="E2929">
        <v>8.634639</v>
      </c>
    </row>
    <row r="2930" spans="1:9" x14ac:dyDescent="0.25">
      <c r="A2930">
        <v>2929</v>
      </c>
      <c r="B2930">
        <v>198.422427</v>
      </c>
      <c r="C2930">
        <v>7.198969</v>
      </c>
      <c r="D2930">
        <v>201.67675700000001</v>
      </c>
      <c r="E2930">
        <v>8.6521650000000001</v>
      </c>
    </row>
    <row r="2931" spans="1:9" x14ac:dyDescent="0.25">
      <c r="A2931">
        <v>2930</v>
      </c>
      <c r="B2931">
        <v>198.399798</v>
      </c>
      <c r="C2931">
        <v>7.2146910000000002</v>
      </c>
      <c r="D2931">
        <v>201.68629300000001</v>
      </c>
      <c r="E2931">
        <v>8.6160820000000005</v>
      </c>
    </row>
    <row r="2932" spans="1:9" x14ac:dyDescent="0.25">
      <c r="A2932">
        <v>2931</v>
      </c>
      <c r="B2932">
        <v>198.46402599999999</v>
      </c>
      <c r="C2932">
        <v>7.3075780000000004</v>
      </c>
      <c r="D2932">
        <v>201.64242400000001</v>
      </c>
      <c r="E2932">
        <v>8.6482989999999997</v>
      </c>
    </row>
    <row r="2933" spans="1:9" x14ac:dyDescent="0.25">
      <c r="A2933">
        <v>2932</v>
      </c>
      <c r="B2933">
        <v>198.449851</v>
      </c>
      <c r="C2933">
        <v>7.252732</v>
      </c>
    </row>
    <row r="2934" spans="1:9" x14ac:dyDescent="0.25">
      <c r="A2934">
        <v>2933</v>
      </c>
      <c r="B2934">
        <v>198.403098</v>
      </c>
      <c r="C2934">
        <v>7.2229900000000002</v>
      </c>
      <c r="F2934">
        <v>199.409178</v>
      </c>
      <c r="G2934">
        <v>5.9110829999999996</v>
      </c>
      <c r="H2934">
        <v>198.01990000000001</v>
      </c>
      <c r="I2934">
        <v>10.702268</v>
      </c>
    </row>
    <row r="2935" spans="1:9" x14ac:dyDescent="0.25">
      <c r="A2935">
        <v>2934</v>
      </c>
      <c r="F2935">
        <v>199.41124200000002</v>
      </c>
      <c r="G2935">
        <v>5.9610820000000002</v>
      </c>
      <c r="H2935">
        <v>198.03572700000001</v>
      </c>
      <c r="I2935">
        <v>10.684794</v>
      </c>
    </row>
    <row r="2936" spans="1:9" x14ac:dyDescent="0.25">
      <c r="A2936">
        <v>2935</v>
      </c>
      <c r="F2936">
        <v>199.43675500000001</v>
      </c>
      <c r="G2936">
        <v>5.9057729999999999</v>
      </c>
      <c r="H2936">
        <v>198.03634500000001</v>
      </c>
      <c r="I2936">
        <v>10.748815</v>
      </c>
    </row>
    <row r="2937" spans="1:9" x14ac:dyDescent="0.25">
      <c r="A2937">
        <v>2936</v>
      </c>
      <c r="F2937">
        <v>199.46525800000001</v>
      </c>
      <c r="G2937">
        <v>5.9326809999999996</v>
      </c>
      <c r="H2937">
        <v>198.062014</v>
      </c>
      <c r="I2937">
        <v>10.767939</v>
      </c>
    </row>
    <row r="2938" spans="1:9" x14ac:dyDescent="0.25">
      <c r="A2938">
        <v>2937</v>
      </c>
      <c r="F2938">
        <v>199.475672</v>
      </c>
      <c r="G2938">
        <v>5.9381959999999996</v>
      </c>
      <c r="H2938">
        <v>198.06742700000001</v>
      </c>
      <c r="I2938">
        <v>10.784795000000001</v>
      </c>
    </row>
    <row r="2939" spans="1:9" x14ac:dyDescent="0.25">
      <c r="A2939">
        <v>2938</v>
      </c>
      <c r="F2939">
        <v>199.42933500000001</v>
      </c>
      <c r="G2939">
        <v>6.0108249999999996</v>
      </c>
      <c r="H2939">
        <v>198.050105</v>
      </c>
      <c r="I2939">
        <v>10.78866</v>
      </c>
    </row>
    <row r="2940" spans="1:9" x14ac:dyDescent="0.25">
      <c r="A2940">
        <v>2939</v>
      </c>
      <c r="F2940">
        <v>199.409178</v>
      </c>
      <c r="G2940">
        <v>5.9110829999999996</v>
      </c>
      <c r="H2940">
        <v>198.01990000000001</v>
      </c>
      <c r="I2940">
        <v>10.702268</v>
      </c>
    </row>
    <row r="2941" spans="1:9" x14ac:dyDescent="0.25">
      <c r="A2941">
        <v>2940</v>
      </c>
    </row>
    <row r="2942" spans="1:9" x14ac:dyDescent="0.25">
      <c r="A2942">
        <v>2941</v>
      </c>
    </row>
    <row r="2943" spans="1:9" x14ac:dyDescent="0.25">
      <c r="A2943">
        <v>2942</v>
      </c>
    </row>
    <row r="2944" spans="1:9" x14ac:dyDescent="0.25">
      <c r="A2944">
        <v>2943</v>
      </c>
    </row>
    <row r="2945" spans="1:9" x14ac:dyDescent="0.25">
      <c r="A2945">
        <v>2944</v>
      </c>
    </row>
    <row r="2946" spans="1:9" x14ac:dyDescent="0.25">
      <c r="A2946">
        <v>2945</v>
      </c>
      <c r="D2946">
        <v>170.97211900000002</v>
      </c>
      <c r="E2946">
        <v>8.2516999999999996</v>
      </c>
    </row>
    <row r="2947" spans="1:9" x14ac:dyDescent="0.25">
      <c r="A2947">
        <v>2946</v>
      </c>
      <c r="D2947">
        <v>170.97552000000002</v>
      </c>
      <c r="E2947">
        <v>8.2569590000000002</v>
      </c>
    </row>
    <row r="2948" spans="1:9" x14ac:dyDescent="0.25">
      <c r="A2948">
        <v>2947</v>
      </c>
      <c r="D2948">
        <v>170.981551</v>
      </c>
      <c r="E2948">
        <v>8.2667529999999996</v>
      </c>
    </row>
    <row r="2949" spans="1:9" x14ac:dyDescent="0.25">
      <c r="A2949">
        <v>2948</v>
      </c>
      <c r="B2949">
        <v>166.372479</v>
      </c>
      <c r="C2949">
        <v>6.6712369999999996</v>
      </c>
      <c r="D2949">
        <v>170.94232399999999</v>
      </c>
      <c r="E2949">
        <v>8.2370619999999999</v>
      </c>
    </row>
    <row r="2950" spans="1:9" x14ac:dyDescent="0.25">
      <c r="A2950">
        <v>2949</v>
      </c>
      <c r="B2950">
        <v>166.25351000000001</v>
      </c>
      <c r="C2950">
        <v>6.6451029999999998</v>
      </c>
      <c r="D2950">
        <v>170.95515900000001</v>
      </c>
      <c r="E2950">
        <v>8.2445360000000001</v>
      </c>
    </row>
    <row r="2951" spans="1:9" x14ac:dyDescent="0.25">
      <c r="A2951">
        <v>2950</v>
      </c>
      <c r="B2951">
        <v>166.27969400000001</v>
      </c>
      <c r="C2951">
        <v>6.6046909999999999</v>
      </c>
      <c r="D2951">
        <v>170.94603599999999</v>
      </c>
      <c r="E2951">
        <v>8.2732989999999997</v>
      </c>
    </row>
    <row r="2952" spans="1:9" x14ac:dyDescent="0.25">
      <c r="A2952">
        <v>2951</v>
      </c>
      <c r="B2952">
        <v>166.40985000000001</v>
      </c>
      <c r="C2952">
        <v>6.6858760000000004</v>
      </c>
      <c r="D2952">
        <v>170.97211900000002</v>
      </c>
      <c r="E2952">
        <v>8.2516999999999996</v>
      </c>
    </row>
    <row r="2953" spans="1:9" x14ac:dyDescent="0.25">
      <c r="A2953">
        <v>2952</v>
      </c>
      <c r="B2953">
        <v>166.47268600000001</v>
      </c>
      <c r="C2953">
        <v>6.664021</v>
      </c>
    </row>
    <row r="2954" spans="1:9" x14ac:dyDescent="0.25">
      <c r="A2954">
        <v>2953</v>
      </c>
      <c r="B2954">
        <v>166.372479</v>
      </c>
      <c r="C2954">
        <v>6.6712369999999996</v>
      </c>
    </row>
    <row r="2955" spans="1:9" x14ac:dyDescent="0.25">
      <c r="A2955">
        <v>2954</v>
      </c>
      <c r="F2955">
        <v>165.600314</v>
      </c>
      <c r="G2955">
        <v>5.5627319999999996</v>
      </c>
      <c r="H2955">
        <v>165.86371700000001</v>
      </c>
      <c r="I2955">
        <v>10.065001000000001</v>
      </c>
    </row>
    <row r="2956" spans="1:9" x14ac:dyDescent="0.25">
      <c r="A2956">
        <v>2955</v>
      </c>
      <c r="F2956">
        <v>165.65820200000002</v>
      </c>
      <c r="G2956">
        <v>5.5308770000000003</v>
      </c>
      <c r="H2956">
        <v>165.809695</v>
      </c>
      <c r="I2956">
        <v>10.140309</v>
      </c>
    </row>
    <row r="2957" spans="1:9" x14ac:dyDescent="0.25">
      <c r="A2957">
        <v>2956</v>
      </c>
      <c r="F2957">
        <v>165.609128</v>
      </c>
      <c r="G2957">
        <v>5.5342269999999996</v>
      </c>
      <c r="H2957">
        <v>165.82886999999999</v>
      </c>
      <c r="I2957">
        <v>10.12567</v>
      </c>
    </row>
    <row r="2958" spans="1:9" x14ac:dyDescent="0.25">
      <c r="A2958">
        <v>2957</v>
      </c>
      <c r="F2958">
        <v>165.60402400000001</v>
      </c>
      <c r="G2958">
        <v>5.5249490000000003</v>
      </c>
      <c r="H2958">
        <v>165.72562299999998</v>
      </c>
      <c r="I2958">
        <v>10.139587000000001</v>
      </c>
    </row>
    <row r="2959" spans="1:9" x14ac:dyDescent="0.25">
      <c r="A2959">
        <v>2958</v>
      </c>
      <c r="F2959">
        <v>165.66613799999999</v>
      </c>
      <c r="G2959">
        <v>5.4658769999999999</v>
      </c>
      <c r="H2959">
        <v>165.83886999999999</v>
      </c>
      <c r="I2959">
        <v>10.140824</v>
      </c>
    </row>
    <row r="2960" spans="1:9" x14ac:dyDescent="0.25">
      <c r="A2960">
        <v>2959</v>
      </c>
      <c r="F2960">
        <v>165.62263400000001</v>
      </c>
      <c r="G2960">
        <v>5.389691</v>
      </c>
      <c r="H2960">
        <v>165.778098</v>
      </c>
      <c r="I2960">
        <v>10.123041000000001</v>
      </c>
    </row>
    <row r="2961" spans="1:9" x14ac:dyDescent="0.25">
      <c r="A2961">
        <v>2960</v>
      </c>
      <c r="F2961">
        <v>165.600314</v>
      </c>
      <c r="G2961">
        <v>5.5627319999999996</v>
      </c>
      <c r="H2961">
        <v>165.86371700000001</v>
      </c>
      <c r="I2961">
        <v>10.065001000000001</v>
      </c>
    </row>
    <row r="2962" spans="1:9" x14ac:dyDescent="0.25">
      <c r="A2962">
        <v>2961</v>
      </c>
    </row>
    <row r="2963" spans="1:9" x14ac:dyDescent="0.25">
      <c r="A2963">
        <v>2962</v>
      </c>
    </row>
    <row r="2964" spans="1:9" x14ac:dyDescent="0.25">
      <c r="A2964">
        <v>2963</v>
      </c>
    </row>
    <row r="2965" spans="1:9" x14ac:dyDescent="0.25">
      <c r="A2965">
        <v>2964</v>
      </c>
    </row>
    <row r="2966" spans="1:9" x14ac:dyDescent="0.25">
      <c r="A2966">
        <v>2965</v>
      </c>
      <c r="D2966">
        <v>132.83281200000002</v>
      </c>
      <c r="E2966">
        <v>5.5778730000000003</v>
      </c>
    </row>
    <row r="2967" spans="1:9" x14ac:dyDescent="0.25">
      <c r="A2967">
        <v>2966</v>
      </c>
      <c r="D2967">
        <v>132.795466</v>
      </c>
      <c r="E2967">
        <v>5.5336910000000001</v>
      </c>
    </row>
    <row r="2968" spans="1:9" x14ac:dyDescent="0.25">
      <c r="A2968">
        <v>2967</v>
      </c>
      <c r="D2968">
        <v>132.78959900000001</v>
      </c>
      <c r="E2968">
        <v>5.5733319999999997</v>
      </c>
    </row>
    <row r="2969" spans="1:9" x14ac:dyDescent="0.25">
      <c r="A2969">
        <v>2968</v>
      </c>
      <c r="D2969">
        <v>132.8347</v>
      </c>
      <c r="E2969">
        <v>5.5854739999999996</v>
      </c>
    </row>
    <row r="2970" spans="1:9" x14ac:dyDescent="0.25">
      <c r="A2970">
        <v>2969</v>
      </c>
      <c r="B2970">
        <v>128.42604700000001</v>
      </c>
      <c r="C2970">
        <v>4.0668290000000002</v>
      </c>
      <c r="D2970">
        <v>132.92489499999999</v>
      </c>
      <c r="E2970">
        <v>5.5748629999999997</v>
      </c>
    </row>
    <row r="2971" spans="1:9" x14ac:dyDescent="0.25">
      <c r="A2971">
        <v>2970</v>
      </c>
      <c r="B2971">
        <v>128.38742999999999</v>
      </c>
      <c r="C2971">
        <v>3.9965259999999998</v>
      </c>
      <c r="D2971">
        <v>132.82622700000002</v>
      </c>
      <c r="E2971">
        <v>5.5846070000000001</v>
      </c>
    </row>
    <row r="2972" spans="1:9" x14ac:dyDescent="0.25">
      <c r="A2972">
        <v>2971</v>
      </c>
      <c r="B2972">
        <v>128.378657</v>
      </c>
      <c r="C2972">
        <v>4.0532069999999996</v>
      </c>
      <c r="D2972">
        <v>132.83281200000002</v>
      </c>
      <c r="E2972">
        <v>5.5778730000000003</v>
      </c>
    </row>
    <row r="2973" spans="1:9" x14ac:dyDescent="0.25">
      <c r="A2973">
        <v>2972</v>
      </c>
      <c r="B2973">
        <v>128.33038900000003</v>
      </c>
      <c r="C2973">
        <v>4.0529520000000003</v>
      </c>
    </row>
    <row r="2974" spans="1:9" x14ac:dyDescent="0.25">
      <c r="A2974">
        <v>2973</v>
      </c>
      <c r="B2974">
        <v>128.41176100000001</v>
      </c>
      <c r="C2974">
        <v>4.1024900000000004</v>
      </c>
    </row>
    <row r="2975" spans="1:9" x14ac:dyDescent="0.25">
      <c r="A2975">
        <v>2974</v>
      </c>
      <c r="B2975">
        <v>128.42604700000001</v>
      </c>
      <c r="C2975">
        <v>4.0668290000000002</v>
      </c>
    </row>
    <row r="2976" spans="1:9" x14ac:dyDescent="0.25">
      <c r="A2976">
        <v>2975</v>
      </c>
      <c r="F2976">
        <v>127.06780500000001</v>
      </c>
      <c r="G2976">
        <v>2.504972</v>
      </c>
    </row>
    <row r="2977" spans="1:9" x14ac:dyDescent="0.25">
      <c r="A2977">
        <v>2976</v>
      </c>
      <c r="F2977">
        <v>127.10841200000002</v>
      </c>
      <c r="G2977">
        <v>2.461096</v>
      </c>
      <c r="H2977">
        <v>125.737212</v>
      </c>
      <c r="I2977">
        <v>6.6422049999999997</v>
      </c>
    </row>
    <row r="2978" spans="1:9" x14ac:dyDescent="0.25">
      <c r="A2978">
        <v>2977</v>
      </c>
      <c r="F2978">
        <v>127.066069</v>
      </c>
      <c r="G2978">
        <v>2.4400770000000001</v>
      </c>
      <c r="H2978">
        <v>125.763228</v>
      </c>
      <c r="I2978">
        <v>6.6492459999999998</v>
      </c>
    </row>
    <row r="2979" spans="1:9" x14ac:dyDescent="0.25">
      <c r="A2979">
        <v>2978</v>
      </c>
      <c r="F2979">
        <v>127.06637400000001</v>
      </c>
      <c r="G2979">
        <v>2.3648259999999999</v>
      </c>
      <c r="H2979">
        <v>125.84664400000001</v>
      </c>
      <c r="I2979">
        <v>6.6646530000000004</v>
      </c>
    </row>
    <row r="2980" spans="1:9" x14ac:dyDescent="0.25">
      <c r="A2980">
        <v>2979</v>
      </c>
      <c r="F2980">
        <v>127.02316500000001</v>
      </c>
      <c r="G2980">
        <v>2.2970739999999998</v>
      </c>
      <c r="H2980">
        <v>125.82832900000001</v>
      </c>
      <c r="I2980">
        <v>6.6437350000000004</v>
      </c>
    </row>
    <row r="2981" spans="1:9" x14ac:dyDescent="0.25">
      <c r="A2981">
        <v>2980</v>
      </c>
      <c r="F2981">
        <v>127.06780500000001</v>
      </c>
      <c r="G2981">
        <v>2.504972</v>
      </c>
      <c r="H2981">
        <v>125.82914200000002</v>
      </c>
      <c r="I2981">
        <v>6.7074059999999998</v>
      </c>
    </row>
    <row r="2982" spans="1:9" x14ac:dyDescent="0.25">
      <c r="A2982">
        <v>2981</v>
      </c>
      <c r="F2982">
        <v>127.06780500000001</v>
      </c>
      <c r="G2982">
        <v>2.504972</v>
      </c>
      <c r="H2982">
        <v>125.82134100000002</v>
      </c>
      <c r="I2982">
        <v>6.6604700000000001</v>
      </c>
    </row>
    <row r="2983" spans="1:9" x14ac:dyDescent="0.25">
      <c r="A2983">
        <v>2982</v>
      </c>
      <c r="H2983">
        <v>125.737212</v>
      </c>
      <c r="I2983">
        <v>6.6422049999999997</v>
      </c>
    </row>
    <row r="2984" spans="1:9" x14ac:dyDescent="0.25">
      <c r="A2984">
        <v>2983</v>
      </c>
    </row>
    <row r="2985" spans="1:9" x14ac:dyDescent="0.25">
      <c r="A2985">
        <v>2984</v>
      </c>
    </row>
    <row r="2986" spans="1:9" x14ac:dyDescent="0.25">
      <c r="A2986">
        <v>2985</v>
      </c>
    </row>
    <row r="2987" spans="1:9" x14ac:dyDescent="0.25">
      <c r="A2987">
        <v>2986</v>
      </c>
    </row>
    <row r="2988" spans="1:9" x14ac:dyDescent="0.25">
      <c r="A2988">
        <v>2987</v>
      </c>
      <c r="D2988">
        <v>98.820345000000003</v>
      </c>
      <c r="E2988">
        <v>4.825361</v>
      </c>
    </row>
    <row r="2989" spans="1:9" x14ac:dyDescent="0.25">
      <c r="A2989">
        <v>2988</v>
      </c>
      <c r="D2989">
        <v>98.771166000000008</v>
      </c>
      <c r="E2989">
        <v>4.7958220000000003</v>
      </c>
    </row>
    <row r="2990" spans="1:9" x14ac:dyDescent="0.25">
      <c r="A2990">
        <v>2989</v>
      </c>
      <c r="D2990">
        <v>98.811064000000016</v>
      </c>
      <c r="E2990">
        <v>4.8214329999999999</v>
      </c>
    </row>
    <row r="2991" spans="1:9" x14ac:dyDescent="0.25">
      <c r="A2991">
        <v>2990</v>
      </c>
      <c r="B2991">
        <v>94.113245000000006</v>
      </c>
      <c r="C2991">
        <v>3.3975780000000002</v>
      </c>
      <c r="D2991">
        <v>98.786370000000005</v>
      </c>
      <c r="E2991">
        <v>4.7677620000000003</v>
      </c>
    </row>
    <row r="2992" spans="1:9" x14ac:dyDescent="0.25">
      <c r="A2992">
        <v>2991</v>
      </c>
      <c r="B2992">
        <v>94.13646</v>
      </c>
      <c r="C2992">
        <v>3.3803339999999999</v>
      </c>
      <c r="D2992">
        <v>98.767800000000008</v>
      </c>
      <c r="E2992">
        <v>4.7648539999999997</v>
      </c>
    </row>
    <row r="2993" spans="1:9" x14ac:dyDescent="0.25">
      <c r="A2993">
        <v>2992</v>
      </c>
      <c r="B2993">
        <v>94.064368999999999</v>
      </c>
      <c r="C2993">
        <v>3.3642129999999999</v>
      </c>
      <c r="D2993">
        <v>98.820345000000003</v>
      </c>
      <c r="E2993">
        <v>4.825361</v>
      </c>
    </row>
    <row r="2994" spans="1:9" x14ac:dyDescent="0.25">
      <c r="A2994">
        <v>2993</v>
      </c>
      <c r="B2994">
        <v>94.03962700000001</v>
      </c>
      <c r="C2994">
        <v>3.480737</v>
      </c>
      <c r="D2994">
        <v>98.820345000000003</v>
      </c>
      <c r="E2994">
        <v>4.825361</v>
      </c>
    </row>
    <row r="2995" spans="1:9" x14ac:dyDescent="0.25">
      <c r="A2995">
        <v>2994</v>
      </c>
      <c r="B2995">
        <v>94.031464</v>
      </c>
      <c r="C2995">
        <v>3.480788</v>
      </c>
    </row>
    <row r="2996" spans="1:9" x14ac:dyDescent="0.25">
      <c r="A2996">
        <v>2995</v>
      </c>
      <c r="B2996">
        <v>94.113245000000006</v>
      </c>
      <c r="C2996">
        <v>3.3975780000000002</v>
      </c>
    </row>
    <row r="2997" spans="1:9" x14ac:dyDescent="0.25">
      <c r="A2997">
        <v>2996</v>
      </c>
      <c r="F2997">
        <v>92.742501000000004</v>
      </c>
      <c r="G2997">
        <v>2.7600600000000002</v>
      </c>
    </row>
    <row r="2998" spans="1:9" x14ac:dyDescent="0.25">
      <c r="A2998">
        <v>2997</v>
      </c>
      <c r="F2998">
        <v>92.739338000000004</v>
      </c>
      <c r="G2998">
        <v>2.7608769999999998</v>
      </c>
      <c r="H2998">
        <v>91.614958000000001</v>
      </c>
      <c r="I2998">
        <v>6.6293990000000003</v>
      </c>
    </row>
    <row r="2999" spans="1:9" x14ac:dyDescent="0.25">
      <c r="A2999">
        <v>2998</v>
      </c>
      <c r="F2999">
        <v>92.736941000000002</v>
      </c>
      <c r="G2999">
        <v>2.7301639999999998</v>
      </c>
      <c r="H2999">
        <v>91.65342600000001</v>
      </c>
      <c r="I2999">
        <v>6.6826619999999997</v>
      </c>
    </row>
    <row r="3000" spans="1:9" x14ac:dyDescent="0.25">
      <c r="A3000">
        <v>2999</v>
      </c>
      <c r="F3000">
        <v>92.742400000000004</v>
      </c>
      <c r="G3000">
        <v>2.7013389999999999</v>
      </c>
      <c r="H3000">
        <v>91.623631000000017</v>
      </c>
      <c r="I3000">
        <v>6.6800090000000001</v>
      </c>
    </row>
    <row r="3001" spans="1:9" x14ac:dyDescent="0.25">
      <c r="A3001">
        <v>3000</v>
      </c>
      <c r="F3001">
        <v>92.791374000000005</v>
      </c>
      <c r="G3001">
        <v>2.734092</v>
      </c>
      <c r="H3001">
        <v>91.643934999999999</v>
      </c>
      <c r="I3001">
        <v>6.6989879999999999</v>
      </c>
    </row>
    <row r="3002" spans="1:9" x14ac:dyDescent="0.25">
      <c r="A3002">
        <v>3001</v>
      </c>
      <c r="F3002">
        <v>92.756377000000015</v>
      </c>
      <c r="G3002">
        <v>2.7163379999999999</v>
      </c>
      <c r="H3002">
        <v>91.618529000000009</v>
      </c>
      <c r="I3002">
        <v>6.7190380000000003</v>
      </c>
    </row>
    <row r="3003" spans="1:9" x14ac:dyDescent="0.25">
      <c r="A3003">
        <v>3002</v>
      </c>
      <c r="F3003">
        <v>92.742501000000004</v>
      </c>
      <c r="G3003">
        <v>2.7600600000000002</v>
      </c>
      <c r="H3003">
        <v>91.606335000000001</v>
      </c>
      <c r="I3003">
        <v>6.7164859999999997</v>
      </c>
    </row>
    <row r="3004" spans="1:9" x14ac:dyDescent="0.25">
      <c r="A3004">
        <v>3003</v>
      </c>
      <c r="F3004">
        <v>92.742501000000004</v>
      </c>
      <c r="G3004">
        <v>2.7600600000000002</v>
      </c>
      <c r="H3004">
        <v>91.614958000000001</v>
      </c>
      <c r="I3004">
        <v>6.6293990000000003</v>
      </c>
    </row>
    <row r="3005" spans="1:9" x14ac:dyDescent="0.25">
      <c r="A3005">
        <v>3004</v>
      </c>
    </row>
    <row r="3006" spans="1:9" x14ac:dyDescent="0.25">
      <c r="A3006">
        <v>3005</v>
      </c>
    </row>
    <row r="3007" spans="1:9" x14ac:dyDescent="0.25">
      <c r="A3007">
        <v>3006</v>
      </c>
      <c r="D3007">
        <v>73.316371000000004</v>
      </c>
      <c r="E3007">
        <v>6.2789080000000004</v>
      </c>
    </row>
    <row r="3008" spans="1:9" x14ac:dyDescent="0.25">
      <c r="A3008">
        <v>3007</v>
      </c>
      <c r="D3008">
        <v>73.232701000000006</v>
      </c>
      <c r="E3008">
        <v>6.2652349999999997</v>
      </c>
    </row>
    <row r="3009" spans="1:9" x14ac:dyDescent="0.25">
      <c r="A3009">
        <v>3008</v>
      </c>
      <c r="D3009">
        <v>73.304075000000012</v>
      </c>
      <c r="E3009">
        <v>6.2967639999999996</v>
      </c>
    </row>
    <row r="3010" spans="1:9" x14ac:dyDescent="0.25">
      <c r="A3010">
        <v>3009</v>
      </c>
      <c r="B3010">
        <v>68.206104000000011</v>
      </c>
      <c r="C3010">
        <v>4.9123900000000003</v>
      </c>
      <c r="D3010">
        <v>73.267087000000004</v>
      </c>
      <c r="E3010">
        <v>6.2886519999999999</v>
      </c>
    </row>
    <row r="3011" spans="1:9" x14ac:dyDescent="0.25">
      <c r="A3011">
        <v>3010</v>
      </c>
      <c r="B3011">
        <v>68.16532500000001</v>
      </c>
      <c r="C3011">
        <v>4.9395759999999997</v>
      </c>
      <c r="D3011">
        <v>73.271781000000004</v>
      </c>
      <c r="E3011">
        <v>6.2700300000000002</v>
      </c>
    </row>
    <row r="3012" spans="1:9" x14ac:dyDescent="0.25">
      <c r="A3012">
        <v>3011</v>
      </c>
      <c r="B3012">
        <v>68.238754</v>
      </c>
      <c r="C3012">
        <v>4.9144730000000001</v>
      </c>
      <c r="D3012">
        <v>73.299790000000002</v>
      </c>
      <c r="E3012">
        <v>6.2687549999999996</v>
      </c>
    </row>
    <row r="3013" spans="1:9" x14ac:dyDescent="0.25">
      <c r="A3013">
        <v>3012</v>
      </c>
      <c r="B3013">
        <v>68.23646500000001</v>
      </c>
      <c r="C3013">
        <v>4.9065050000000001</v>
      </c>
      <c r="D3013">
        <v>73.26173</v>
      </c>
      <c r="E3013">
        <v>6.2268699999999999</v>
      </c>
    </row>
    <row r="3014" spans="1:9" x14ac:dyDescent="0.25">
      <c r="A3014">
        <v>3013</v>
      </c>
      <c r="B3014">
        <v>68.253128000000004</v>
      </c>
      <c r="C3014">
        <v>4.9256710000000004</v>
      </c>
      <c r="D3014">
        <v>73.316371000000004</v>
      </c>
      <c r="E3014">
        <v>6.2789080000000004</v>
      </c>
    </row>
    <row r="3015" spans="1:9" x14ac:dyDescent="0.25">
      <c r="A3015">
        <v>3014</v>
      </c>
      <c r="B3015">
        <v>68.240215000000006</v>
      </c>
      <c r="C3015">
        <v>5.0066560000000004</v>
      </c>
    </row>
    <row r="3016" spans="1:9" x14ac:dyDescent="0.25">
      <c r="A3016">
        <v>3015</v>
      </c>
      <c r="B3016">
        <v>68.206104000000011</v>
      </c>
      <c r="C3016">
        <v>4.9123900000000003</v>
      </c>
    </row>
    <row r="3017" spans="1:9" x14ac:dyDescent="0.25">
      <c r="A3017">
        <v>3016</v>
      </c>
      <c r="B3017">
        <v>68.206104000000011</v>
      </c>
      <c r="C3017">
        <v>4.9123900000000003</v>
      </c>
    </row>
    <row r="3018" spans="1:9" x14ac:dyDescent="0.25">
      <c r="A3018">
        <v>3017</v>
      </c>
      <c r="F3018">
        <v>66.253498000000008</v>
      </c>
      <c r="G3018">
        <v>3.70933</v>
      </c>
      <c r="H3018">
        <v>66.254074000000003</v>
      </c>
      <c r="I3018">
        <v>7.642398</v>
      </c>
    </row>
    <row r="3019" spans="1:9" x14ac:dyDescent="0.25">
      <c r="A3019">
        <v>3018</v>
      </c>
      <c r="F3019">
        <v>66.328911000000005</v>
      </c>
      <c r="G3019">
        <v>3.7057359999999999</v>
      </c>
      <c r="H3019">
        <v>66.253654000000012</v>
      </c>
      <c r="I3019">
        <v>7.6575540000000002</v>
      </c>
    </row>
    <row r="3020" spans="1:9" x14ac:dyDescent="0.25">
      <c r="A3020">
        <v>3019</v>
      </c>
      <c r="F3020">
        <v>66.295265000000001</v>
      </c>
      <c r="G3020">
        <v>3.7055280000000002</v>
      </c>
      <c r="H3020">
        <v>66.22506700000001</v>
      </c>
      <c r="I3020">
        <v>7.6963010000000001</v>
      </c>
    </row>
    <row r="3021" spans="1:9" x14ac:dyDescent="0.25">
      <c r="A3021">
        <v>3020</v>
      </c>
      <c r="F3021">
        <v>66.308807000000002</v>
      </c>
      <c r="G3021">
        <v>3.6954769999999999</v>
      </c>
      <c r="H3021">
        <v>66.237045000000009</v>
      </c>
      <c r="I3021">
        <v>7.694375</v>
      </c>
    </row>
    <row r="3022" spans="1:9" x14ac:dyDescent="0.25">
      <c r="A3022">
        <v>3021</v>
      </c>
      <c r="F3022">
        <v>66.340732000000003</v>
      </c>
      <c r="G3022">
        <v>3.6751649999999998</v>
      </c>
      <c r="H3022">
        <v>66.292194000000009</v>
      </c>
      <c r="I3022">
        <v>7.7029160000000001</v>
      </c>
    </row>
    <row r="3023" spans="1:9" x14ac:dyDescent="0.25">
      <c r="A3023">
        <v>3022</v>
      </c>
      <c r="F3023">
        <v>66.325317000000013</v>
      </c>
      <c r="G3023">
        <v>3.7034449999999999</v>
      </c>
      <c r="H3023">
        <v>66.306881000000004</v>
      </c>
      <c r="I3023">
        <v>7.6694789999999999</v>
      </c>
    </row>
    <row r="3024" spans="1:9" x14ac:dyDescent="0.25">
      <c r="A3024">
        <v>3023</v>
      </c>
      <c r="F3024">
        <v>66.298079999999999</v>
      </c>
      <c r="G3024">
        <v>3.7129240000000001</v>
      </c>
      <c r="H3024">
        <v>66.274902000000012</v>
      </c>
      <c r="I3024">
        <v>7.7035400000000003</v>
      </c>
    </row>
    <row r="3025" spans="1:9" x14ac:dyDescent="0.25">
      <c r="A3025">
        <v>3024</v>
      </c>
      <c r="D3025">
        <v>48.201404000000011</v>
      </c>
      <c r="E3025">
        <v>6.2746069999999996</v>
      </c>
      <c r="F3025">
        <v>66.253498000000008</v>
      </c>
      <c r="G3025">
        <v>3.70933</v>
      </c>
      <c r="H3025">
        <v>66.254074000000003</v>
      </c>
      <c r="I3025">
        <v>7.642398</v>
      </c>
    </row>
    <row r="3026" spans="1:9" x14ac:dyDescent="0.25">
      <c r="A3026">
        <v>3025</v>
      </c>
      <c r="D3026">
        <v>48.267235000000007</v>
      </c>
      <c r="E3026">
        <v>6.294346</v>
      </c>
      <c r="F3026">
        <v>66.253498000000008</v>
      </c>
      <c r="G3026">
        <v>3.70933</v>
      </c>
      <c r="H3026">
        <v>66.254074000000003</v>
      </c>
      <c r="I3026">
        <v>7.642398</v>
      </c>
    </row>
    <row r="3027" spans="1:9" x14ac:dyDescent="0.25">
      <c r="A3027">
        <v>3026</v>
      </c>
      <c r="D3027">
        <v>48.246456000000009</v>
      </c>
      <c r="E3027">
        <v>6.328303</v>
      </c>
    </row>
    <row r="3028" spans="1:9" x14ac:dyDescent="0.25">
      <c r="A3028">
        <v>3027</v>
      </c>
      <c r="D3028">
        <v>48.296192000000012</v>
      </c>
      <c r="E3028">
        <v>6.2995020000000004</v>
      </c>
    </row>
    <row r="3029" spans="1:9" x14ac:dyDescent="0.25">
      <c r="A3029">
        <v>3028</v>
      </c>
      <c r="D3029">
        <v>48.275570000000009</v>
      </c>
      <c r="E3029">
        <v>6.2674729999999998</v>
      </c>
    </row>
    <row r="3030" spans="1:9" x14ac:dyDescent="0.25">
      <c r="A3030">
        <v>3029</v>
      </c>
      <c r="D3030">
        <v>48.250519000000011</v>
      </c>
      <c r="E3030">
        <v>6.2183089999999996</v>
      </c>
    </row>
    <row r="3031" spans="1:9" x14ac:dyDescent="0.25">
      <c r="A3031">
        <v>3030</v>
      </c>
      <c r="D3031">
        <v>48.24010100000001</v>
      </c>
      <c r="E3031">
        <v>6.2165900000000001</v>
      </c>
    </row>
    <row r="3032" spans="1:9" x14ac:dyDescent="0.25">
      <c r="A3032">
        <v>3031</v>
      </c>
      <c r="D3032">
        <v>48.201042000000008</v>
      </c>
      <c r="E3032">
        <v>6.242318</v>
      </c>
    </row>
    <row r="3033" spans="1:9" x14ac:dyDescent="0.25">
      <c r="A3033">
        <v>3032</v>
      </c>
      <c r="B3033">
        <v>40.72300700000001</v>
      </c>
      <c r="C3033">
        <v>5.3667920000000002</v>
      </c>
      <c r="D3033">
        <v>48.188228000000009</v>
      </c>
      <c r="E3033">
        <v>6.2694520000000002</v>
      </c>
    </row>
    <row r="3034" spans="1:9" x14ac:dyDescent="0.25">
      <c r="A3034">
        <v>3033</v>
      </c>
      <c r="B3034">
        <v>40.63489100000001</v>
      </c>
      <c r="C3034">
        <v>5.3509070000000003</v>
      </c>
      <c r="D3034">
        <v>48.201404000000011</v>
      </c>
      <c r="E3034">
        <v>6.2746069999999996</v>
      </c>
    </row>
    <row r="3035" spans="1:9" x14ac:dyDescent="0.25">
      <c r="A3035">
        <v>3034</v>
      </c>
      <c r="B3035">
        <v>40.717907000000011</v>
      </c>
      <c r="C3035">
        <v>5.3315859999999997</v>
      </c>
    </row>
    <row r="3036" spans="1:9" x14ac:dyDescent="0.25">
      <c r="A3036">
        <v>3035</v>
      </c>
      <c r="B3036">
        <v>40.704208000000008</v>
      </c>
      <c r="C3036">
        <v>5.2954420000000004</v>
      </c>
    </row>
    <row r="3037" spans="1:9" x14ac:dyDescent="0.25">
      <c r="A3037">
        <v>3036</v>
      </c>
      <c r="B3037">
        <v>40.730976000000005</v>
      </c>
      <c r="C3037">
        <v>5.3543969999999996</v>
      </c>
    </row>
    <row r="3038" spans="1:9" x14ac:dyDescent="0.25">
      <c r="A3038">
        <v>3037</v>
      </c>
      <c r="B3038">
        <v>40.692127000000006</v>
      </c>
      <c r="C3038">
        <v>5.4407990000000002</v>
      </c>
      <c r="H3038">
        <v>42.988201000000011</v>
      </c>
      <c r="I3038">
        <v>8.7721809999999998</v>
      </c>
    </row>
    <row r="3039" spans="1:9" x14ac:dyDescent="0.25">
      <c r="A3039">
        <v>3038</v>
      </c>
      <c r="B3039">
        <v>40.72300700000001</v>
      </c>
      <c r="C3039">
        <v>5.3667920000000002</v>
      </c>
      <c r="H3039">
        <v>42.953460000000007</v>
      </c>
      <c r="I3039">
        <v>8.7383279999999992</v>
      </c>
    </row>
    <row r="3040" spans="1:9" x14ac:dyDescent="0.25">
      <c r="A3040">
        <v>3039</v>
      </c>
      <c r="B3040">
        <v>40.71426000000001</v>
      </c>
      <c r="C3040">
        <v>5.3862699999999997</v>
      </c>
      <c r="H3040">
        <v>42.971897000000006</v>
      </c>
      <c r="I3040">
        <v>8.7504109999999997</v>
      </c>
    </row>
    <row r="3041" spans="1:9" x14ac:dyDescent="0.25">
      <c r="A3041">
        <v>3040</v>
      </c>
      <c r="F3041">
        <v>40.697960000000009</v>
      </c>
      <c r="G3041">
        <v>4.457935</v>
      </c>
      <c r="H3041">
        <v>42.975178000000007</v>
      </c>
      <c r="I3041">
        <v>8.7747840000000004</v>
      </c>
    </row>
    <row r="3042" spans="1:9" x14ac:dyDescent="0.25">
      <c r="A3042">
        <v>3041</v>
      </c>
      <c r="F3042">
        <v>40.627079000000009</v>
      </c>
      <c r="G3042">
        <v>4.4927770000000002</v>
      </c>
      <c r="H3042">
        <v>42.955127000000012</v>
      </c>
      <c r="I3042">
        <v>8.7877010000000002</v>
      </c>
    </row>
    <row r="3043" spans="1:9" x14ac:dyDescent="0.25">
      <c r="A3043">
        <v>3042</v>
      </c>
      <c r="F3043">
        <v>40.630462000000009</v>
      </c>
      <c r="G3043">
        <v>4.4966840000000001</v>
      </c>
      <c r="H3043">
        <v>43.001896000000009</v>
      </c>
      <c r="I3043">
        <v>8.7843149999999994</v>
      </c>
    </row>
    <row r="3044" spans="1:9" x14ac:dyDescent="0.25">
      <c r="A3044">
        <v>3043</v>
      </c>
      <c r="F3044">
        <v>40.672649000000007</v>
      </c>
      <c r="G3044">
        <v>4.4805380000000001</v>
      </c>
      <c r="H3044">
        <v>42.988353000000011</v>
      </c>
      <c r="I3044">
        <v>8.7830650000000006</v>
      </c>
    </row>
    <row r="3045" spans="1:9" x14ac:dyDescent="0.25">
      <c r="A3045">
        <v>3044</v>
      </c>
      <c r="F3045">
        <v>40.716030000000011</v>
      </c>
      <c r="G3045">
        <v>4.4771530000000004</v>
      </c>
      <c r="H3045">
        <v>42.972469000000011</v>
      </c>
      <c r="I3045">
        <v>8.6697900000000008</v>
      </c>
    </row>
    <row r="3046" spans="1:9" x14ac:dyDescent="0.25">
      <c r="A3046">
        <v>3045</v>
      </c>
      <c r="D3046">
        <v>24.509931000000009</v>
      </c>
      <c r="E3046">
        <v>6.4851169999999998</v>
      </c>
      <c r="F3046">
        <v>40.684784000000008</v>
      </c>
      <c r="G3046">
        <v>4.4363219999999997</v>
      </c>
      <c r="H3046">
        <v>42.988201000000011</v>
      </c>
      <c r="I3046">
        <v>8.7721809999999998</v>
      </c>
    </row>
    <row r="3047" spans="1:9" x14ac:dyDescent="0.25">
      <c r="A3047">
        <v>3046</v>
      </c>
      <c r="D3047">
        <v>24.492641000000006</v>
      </c>
      <c r="E3047">
        <v>6.5186570000000001</v>
      </c>
      <c r="F3047">
        <v>40.692177000000008</v>
      </c>
      <c r="G3047">
        <v>4.4585080000000001</v>
      </c>
    </row>
    <row r="3048" spans="1:9" x14ac:dyDescent="0.25">
      <c r="A3048">
        <v>3047</v>
      </c>
      <c r="D3048">
        <v>24.459882000000007</v>
      </c>
      <c r="E3048">
        <v>6.4869399999999997</v>
      </c>
      <c r="F3048">
        <v>40.697960000000009</v>
      </c>
      <c r="G3048">
        <v>4.457935</v>
      </c>
    </row>
    <row r="3049" spans="1:9" x14ac:dyDescent="0.25">
      <c r="A3049">
        <v>3048</v>
      </c>
      <c r="D3049">
        <v>24.493265000000008</v>
      </c>
      <c r="E3049">
        <v>6.5192819999999996</v>
      </c>
      <c r="F3049">
        <v>40.697960000000009</v>
      </c>
      <c r="G3049">
        <v>4.457935</v>
      </c>
    </row>
    <row r="3050" spans="1:9" x14ac:dyDescent="0.25">
      <c r="A3050">
        <v>3049</v>
      </c>
      <c r="D3050">
        <v>24.475662000000007</v>
      </c>
      <c r="E3050">
        <v>6.507199</v>
      </c>
    </row>
    <row r="3051" spans="1:9" x14ac:dyDescent="0.25">
      <c r="A3051">
        <v>3050</v>
      </c>
      <c r="D3051">
        <v>24.476131000000009</v>
      </c>
      <c r="E3051">
        <v>6.4813669999999997</v>
      </c>
    </row>
    <row r="3052" spans="1:9" x14ac:dyDescent="0.25">
      <c r="A3052">
        <v>3051</v>
      </c>
      <c r="D3052">
        <v>24.472330000000014</v>
      </c>
      <c r="E3052">
        <v>6.477201</v>
      </c>
    </row>
    <row r="3053" spans="1:9" x14ac:dyDescent="0.25">
      <c r="A3053">
        <v>3052</v>
      </c>
      <c r="B3053">
        <v>18.747380000000007</v>
      </c>
      <c r="C3053">
        <v>5.1681049999999997</v>
      </c>
      <c r="D3053">
        <v>24.467485000000011</v>
      </c>
      <c r="E3053">
        <v>6.4360569999999999</v>
      </c>
    </row>
    <row r="3054" spans="1:9" x14ac:dyDescent="0.25">
      <c r="A3054">
        <v>3053</v>
      </c>
      <c r="B3054">
        <v>18.697330000000008</v>
      </c>
      <c r="C3054">
        <v>5.3347629999999997</v>
      </c>
      <c r="D3054">
        <v>24.439674000000011</v>
      </c>
      <c r="E3054">
        <v>6.4428280000000004</v>
      </c>
    </row>
    <row r="3055" spans="1:9" x14ac:dyDescent="0.25">
      <c r="A3055">
        <v>3054</v>
      </c>
      <c r="B3055">
        <v>18.697330000000008</v>
      </c>
      <c r="C3055">
        <v>5.3347629999999997</v>
      </c>
      <c r="D3055">
        <v>24.450403000000009</v>
      </c>
      <c r="E3055">
        <v>6.4472550000000002</v>
      </c>
    </row>
    <row r="3056" spans="1:9" x14ac:dyDescent="0.25">
      <c r="A3056">
        <v>3055</v>
      </c>
      <c r="B3056">
        <v>18.697330000000008</v>
      </c>
      <c r="C3056">
        <v>5.3347629999999997</v>
      </c>
      <c r="D3056">
        <v>24.509931000000009</v>
      </c>
      <c r="E3056">
        <v>6.4851169999999998</v>
      </c>
    </row>
    <row r="3057" spans="1:11" x14ac:dyDescent="0.25">
      <c r="A3057">
        <v>3056</v>
      </c>
      <c r="B3057">
        <v>18.697330000000008</v>
      </c>
      <c r="C3057">
        <v>5.3347629999999997</v>
      </c>
      <c r="D3057">
        <v>24.509931000000009</v>
      </c>
      <c r="E3057">
        <v>6.4851169999999998</v>
      </c>
    </row>
    <row r="3058" spans="1:11" x14ac:dyDescent="0.25">
      <c r="A3058">
        <v>3057</v>
      </c>
      <c r="B3058">
        <v>18.697330000000008</v>
      </c>
      <c r="C3058">
        <v>5.3347629999999997</v>
      </c>
    </row>
    <row r="3059" spans="1:11" x14ac:dyDescent="0.25">
      <c r="A3059">
        <v>3058</v>
      </c>
      <c r="B3059">
        <v>18.697330000000008</v>
      </c>
      <c r="C3059">
        <v>5.3347629999999997</v>
      </c>
      <c r="J3059">
        <v>39.383758000000007</v>
      </c>
      <c r="K3059">
        <v>13.288914999999999</v>
      </c>
    </row>
    <row r="3060" spans="1:11" x14ac:dyDescent="0.25">
      <c r="A3060">
        <v>3059</v>
      </c>
    </row>
    <row r="3061" spans="1:11" x14ac:dyDescent="0.25">
      <c r="A3061">
        <v>3060</v>
      </c>
    </row>
    <row r="3062" spans="1:11" x14ac:dyDescent="0.25">
      <c r="A3062">
        <v>3061</v>
      </c>
    </row>
    <row r="3063" spans="1:11" x14ac:dyDescent="0.25">
      <c r="A3063">
        <v>3062</v>
      </c>
    </row>
    <row r="3064" spans="1:11" x14ac:dyDescent="0.25">
      <c r="A3064">
        <v>3063</v>
      </c>
    </row>
    <row r="3065" spans="1:11" x14ac:dyDescent="0.25">
      <c r="A3065">
        <v>3064</v>
      </c>
    </row>
    <row r="3066" spans="1:11" x14ac:dyDescent="0.25">
      <c r="A3066">
        <v>3065</v>
      </c>
    </row>
    <row r="3067" spans="1:11" x14ac:dyDescent="0.25">
      <c r="A3067">
        <v>3066</v>
      </c>
    </row>
    <row r="3068" spans="1:11" x14ac:dyDescent="0.25">
      <c r="A3068">
        <v>3067</v>
      </c>
    </row>
    <row r="3069" spans="1:11" x14ac:dyDescent="0.25">
      <c r="A3069">
        <v>3068</v>
      </c>
    </row>
    <row r="3070" spans="1:11" x14ac:dyDescent="0.25">
      <c r="A3070">
        <v>3069</v>
      </c>
    </row>
    <row r="3071" spans="1:11" x14ac:dyDescent="0.25">
      <c r="A3071">
        <v>3070</v>
      </c>
    </row>
    <row r="3072" spans="1:1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1" x14ac:dyDescent="0.25">
      <c r="A3089">
        <v>3088</v>
      </c>
    </row>
    <row r="3090" spans="1:11" x14ac:dyDescent="0.25">
      <c r="A3090">
        <v>3089</v>
      </c>
    </row>
    <row r="3091" spans="1:11" x14ac:dyDescent="0.25">
      <c r="A3091">
        <v>3090</v>
      </c>
      <c r="J3091">
        <v>39.26595300000001</v>
      </c>
      <c r="K3091">
        <v>13.092936</v>
      </c>
    </row>
    <row r="3092" spans="1:11" x14ac:dyDescent="0.25">
      <c r="A3092">
        <v>3091</v>
      </c>
      <c r="D3092">
        <v>59.158363000000008</v>
      </c>
      <c r="E3092">
        <v>6.7175520000000004</v>
      </c>
    </row>
    <row r="3093" spans="1:11" x14ac:dyDescent="0.25">
      <c r="A3093">
        <v>3092</v>
      </c>
      <c r="D3093">
        <v>59.205394000000005</v>
      </c>
      <c r="E3093">
        <v>6.7334370000000003</v>
      </c>
    </row>
    <row r="3094" spans="1:11" x14ac:dyDescent="0.25">
      <c r="A3094">
        <v>3093</v>
      </c>
      <c r="D3094">
        <v>59.181644000000006</v>
      </c>
      <c r="E3094">
        <v>6.6944809999999997</v>
      </c>
    </row>
    <row r="3095" spans="1:11" x14ac:dyDescent="0.25">
      <c r="A3095">
        <v>3094</v>
      </c>
      <c r="D3095">
        <v>59.127063000000007</v>
      </c>
      <c r="E3095">
        <v>6.710782</v>
      </c>
    </row>
    <row r="3096" spans="1:11" x14ac:dyDescent="0.25">
      <c r="A3096">
        <v>3095</v>
      </c>
      <c r="B3096">
        <v>62.868370000000006</v>
      </c>
      <c r="C3096">
        <v>8.0126910000000002</v>
      </c>
      <c r="D3096">
        <v>59.161903000000009</v>
      </c>
      <c r="E3096">
        <v>6.7169800000000004</v>
      </c>
    </row>
    <row r="3097" spans="1:11" x14ac:dyDescent="0.25">
      <c r="A3097">
        <v>3096</v>
      </c>
      <c r="B3097">
        <v>62.926021000000006</v>
      </c>
      <c r="C3097">
        <v>8.0064930000000007</v>
      </c>
      <c r="D3097">
        <v>59.179142000000006</v>
      </c>
      <c r="E3097">
        <v>6.7004700000000001</v>
      </c>
    </row>
    <row r="3098" spans="1:11" x14ac:dyDescent="0.25">
      <c r="A3098">
        <v>3097</v>
      </c>
      <c r="B3098">
        <v>62.90274800000001</v>
      </c>
      <c r="C3098">
        <v>8.0141489999999997</v>
      </c>
      <c r="D3098">
        <v>59.129200000000012</v>
      </c>
      <c r="E3098">
        <v>6.6673470000000004</v>
      </c>
    </row>
    <row r="3099" spans="1:11" x14ac:dyDescent="0.25">
      <c r="A3099">
        <v>3098</v>
      </c>
      <c r="B3099">
        <v>62.867328000000008</v>
      </c>
      <c r="C3099">
        <v>7.9842019999999998</v>
      </c>
      <c r="D3099">
        <v>59.158363000000008</v>
      </c>
      <c r="E3099">
        <v>6.7175520000000004</v>
      </c>
    </row>
    <row r="3100" spans="1:11" x14ac:dyDescent="0.25">
      <c r="A3100">
        <v>3099</v>
      </c>
      <c r="B3100">
        <v>62.861442000000011</v>
      </c>
      <c r="C3100">
        <v>8.0228990000000007</v>
      </c>
      <c r="D3100">
        <v>59.158363000000008</v>
      </c>
      <c r="E3100">
        <v>6.7175520000000004</v>
      </c>
      <c r="F3100">
        <v>60.40959500000001</v>
      </c>
      <c r="G3100">
        <v>10.26085</v>
      </c>
      <c r="H3100">
        <v>59.645576000000005</v>
      </c>
      <c r="I3100">
        <v>5.3690319999999998</v>
      </c>
    </row>
    <row r="3101" spans="1:11" x14ac:dyDescent="0.25">
      <c r="A3101">
        <v>3100</v>
      </c>
      <c r="B3101">
        <v>62.868370000000006</v>
      </c>
      <c r="C3101">
        <v>8.0126910000000002</v>
      </c>
      <c r="F3101">
        <v>60.47245800000001</v>
      </c>
      <c r="G3101">
        <v>10.316889</v>
      </c>
      <c r="H3101">
        <v>59.66073200000001</v>
      </c>
      <c r="I3101">
        <v>5.4396529999999998</v>
      </c>
    </row>
    <row r="3102" spans="1:11" x14ac:dyDescent="0.25">
      <c r="A3102">
        <v>3101</v>
      </c>
      <c r="B3102">
        <v>62.868370000000006</v>
      </c>
      <c r="C3102">
        <v>8.0126910000000002</v>
      </c>
      <c r="F3102">
        <v>60.540317000000009</v>
      </c>
      <c r="G3102">
        <v>10.313606999999999</v>
      </c>
      <c r="H3102">
        <v>59.753277000000011</v>
      </c>
      <c r="I3102">
        <v>5.3485120000000004</v>
      </c>
    </row>
    <row r="3103" spans="1:11" x14ac:dyDescent="0.25">
      <c r="A3103">
        <v>3102</v>
      </c>
      <c r="F3103">
        <v>60.471157000000005</v>
      </c>
      <c r="G3103">
        <v>10.335898</v>
      </c>
      <c r="H3103">
        <v>59.735939000000009</v>
      </c>
      <c r="I3103">
        <v>5.3364820000000002</v>
      </c>
    </row>
    <row r="3104" spans="1:11" x14ac:dyDescent="0.25">
      <c r="A3104">
        <v>3103</v>
      </c>
      <c r="F3104">
        <v>60.478809000000005</v>
      </c>
      <c r="G3104">
        <v>10.324336000000001</v>
      </c>
      <c r="H3104">
        <v>59.683231000000006</v>
      </c>
      <c r="I3104">
        <v>5.3556990000000004</v>
      </c>
    </row>
    <row r="3105" spans="1:9" x14ac:dyDescent="0.25">
      <c r="A3105">
        <v>3104</v>
      </c>
      <c r="F3105">
        <v>60.473503000000008</v>
      </c>
      <c r="G3105">
        <v>10.3247</v>
      </c>
      <c r="H3105">
        <v>59.683490000000006</v>
      </c>
      <c r="I3105">
        <v>5.3196070000000004</v>
      </c>
    </row>
    <row r="3106" spans="1:9" x14ac:dyDescent="0.25">
      <c r="A3106">
        <v>3105</v>
      </c>
      <c r="F3106">
        <v>60.491779000000008</v>
      </c>
      <c r="G3106">
        <v>10.316159000000001</v>
      </c>
      <c r="H3106">
        <v>59.645576000000005</v>
      </c>
      <c r="I3106">
        <v>5.3690319999999998</v>
      </c>
    </row>
    <row r="3107" spans="1:9" x14ac:dyDescent="0.25">
      <c r="A3107">
        <v>3106</v>
      </c>
      <c r="F3107">
        <v>60.40959500000001</v>
      </c>
      <c r="G3107">
        <v>10.26085</v>
      </c>
    </row>
    <row r="3108" spans="1:9" x14ac:dyDescent="0.25">
      <c r="A3108">
        <v>3107</v>
      </c>
    </row>
    <row r="3109" spans="1:9" x14ac:dyDescent="0.25">
      <c r="A3109">
        <v>3108</v>
      </c>
    </row>
    <row r="3110" spans="1:9" x14ac:dyDescent="0.25">
      <c r="A3110">
        <v>3109</v>
      </c>
    </row>
    <row r="3111" spans="1:9" x14ac:dyDescent="0.25">
      <c r="A3111">
        <v>3110</v>
      </c>
    </row>
    <row r="3112" spans="1:9" x14ac:dyDescent="0.25">
      <c r="A3112">
        <v>3111</v>
      </c>
    </row>
    <row r="3113" spans="1:9" x14ac:dyDescent="0.25">
      <c r="A3113">
        <v>3112</v>
      </c>
    </row>
    <row r="3114" spans="1:9" x14ac:dyDescent="0.25">
      <c r="A3114">
        <v>3113</v>
      </c>
      <c r="D3114">
        <v>83.41569100000001</v>
      </c>
      <c r="E3114">
        <v>7.4066549999999998</v>
      </c>
    </row>
    <row r="3115" spans="1:9" x14ac:dyDescent="0.25">
      <c r="A3115">
        <v>3114</v>
      </c>
      <c r="D3115">
        <v>83.392477000000014</v>
      </c>
      <c r="E3115">
        <v>7.4113990000000003</v>
      </c>
    </row>
    <row r="3116" spans="1:9" x14ac:dyDescent="0.25">
      <c r="A3116">
        <v>3115</v>
      </c>
      <c r="D3116">
        <v>83.404671000000008</v>
      </c>
      <c r="E3116">
        <v>7.4062979999999996</v>
      </c>
    </row>
    <row r="3117" spans="1:9" x14ac:dyDescent="0.25">
      <c r="A3117">
        <v>3116</v>
      </c>
      <c r="D3117">
        <v>83.422017000000011</v>
      </c>
      <c r="E3117">
        <v>7.417624</v>
      </c>
    </row>
    <row r="3118" spans="1:9" x14ac:dyDescent="0.25">
      <c r="A3118">
        <v>3117</v>
      </c>
      <c r="B3118">
        <v>88.334721000000002</v>
      </c>
      <c r="C3118">
        <v>9.1980409999999999</v>
      </c>
      <c r="D3118">
        <v>83.405539000000005</v>
      </c>
      <c r="E3118">
        <v>7.4416529999999996</v>
      </c>
    </row>
    <row r="3119" spans="1:9" x14ac:dyDescent="0.25">
      <c r="A3119">
        <v>3118</v>
      </c>
      <c r="B3119">
        <v>88.297274000000002</v>
      </c>
      <c r="C3119">
        <v>9.1528399999999994</v>
      </c>
      <c r="D3119">
        <v>83.401151000000013</v>
      </c>
      <c r="E3119">
        <v>7.4380309999999996</v>
      </c>
    </row>
    <row r="3120" spans="1:9" x14ac:dyDescent="0.25">
      <c r="A3120">
        <v>3119</v>
      </c>
      <c r="B3120">
        <v>88.315335000000005</v>
      </c>
      <c r="C3120">
        <v>9.1494219999999995</v>
      </c>
      <c r="D3120">
        <v>83.409926000000013</v>
      </c>
      <c r="E3120">
        <v>7.4282360000000001</v>
      </c>
    </row>
    <row r="3121" spans="1:9" x14ac:dyDescent="0.25">
      <c r="A3121">
        <v>3120</v>
      </c>
      <c r="B3121">
        <v>88.333191000000014</v>
      </c>
      <c r="C3121">
        <v>9.1775830000000003</v>
      </c>
      <c r="D3121">
        <v>83.41569100000001</v>
      </c>
      <c r="E3121">
        <v>7.4066549999999998</v>
      </c>
    </row>
    <row r="3122" spans="1:9" x14ac:dyDescent="0.25">
      <c r="A3122">
        <v>3121</v>
      </c>
      <c r="B3122">
        <v>88.296866000000009</v>
      </c>
      <c r="C3122">
        <v>9.1724300000000003</v>
      </c>
    </row>
    <row r="3123" spans="1:9" x14ac:dyDescent="0.25">
      <c r="A3123">
        <v>3122</v>
      </c>
      <c r="B3123">
        <v>88.247275000000002</v>
      </c>
      <c r="C3123">
        <v>9.1589109999999998</v>
      </c>
    </row>
    <row r="3124" spans="1:9" x14ac:dyDescent="0.25">
      <c r="A3124">
        <v>3123</v>
      </c>
      <c r="B3124">
        <v>88.309313000000003</v>
      </c>
      <c r="C3124">
        <v>9.1201369999999997</v>
      </c>
      <c r="F3124">
        <v>86.827095</v>
      </c>
      <c r="G3124">
        <v>10.097127</v>
      </c>
      <c r="H3124">
        <v>87.181107000000011</v>
      </c>
      <c r="I3124">
        <v>5.5456810000000001</v>
      </c>
    </row>
    <row r="3125" spans="1:9" x14ac:dyDescent="0.25">
      <c r="A3125">
        <v>3124</v>
      </c>
      <c r="B3125">
        <v>88.334721000000002</v>
      </c>
      <c r="C3125">
        <v>9.1980409999999999</v>
      </c>
      <c r="F3125">
        <v>86.91826300000001</v>
      </c>
      <c r="G3125">
        <v>10.096311</v>
      </c>
      <c r="H3125">
        <v>87.172945000000013</v>
      </c>
      <c r="I3125">
        <v>5.5432829999999997</v>
      </c>
    </row>
    <row r="3126" spans="1:9" x14ac:dyDescent="0.25">
      <c r="A3126">
        <v>3125</v>
      </c>
      <c r="F3126">
        <v>86.794087000000005</v>
      </c>
      <c r="G3126">
        <v>10.095444000000001</v>
      </c>
      <c r="H3126">
        <v>87.151364000000001</v>
      </c>
      <c r="I3126">
        <v>5.5377729999999996</v>
      </c>
    </row>
    <row r="3127" spans="1:9" x14ac:dyDescent="0.25">
      <c r="A3127">
        <v>3126</v>
      </c>
      <c r="F3127">
        <v>86.730315000000004</v>
      </c>
      <c r="G3127">
        <v>10.067996000000001</v>
      </c>
      <c r="H3127">
        <v>87.126162000000008</v>
      </c>
      <c r="I3127">
        <v>5.5187429999999997</v>
      </c>
    </row>
    <row r="3128" spans="1:9" x14ac:dyDescent="0.25">
      <c r="A3128">
        <v>3127</v>
      </c>
      <c r="F3128">
        <v>86.794239000000005</v>
      </c>
      <c r="G3128">
        <v>10.113300000000001</v>
      </c>
      <c r="H3128">
        <v>87.077950000000001</v>
      </c>
      <c r="I3128">
        <v>5.5135899999999998</v>
      </c>
    </row>
    <row r="3129" spans="1:9" x14ac:dyDescent="0.25">
      <c r="A3129">
        <v>3128</v>
      </c>
      <c r="F3129">
        <v>86.823576000000003</v>
      </c>
      <c r="G3129">
        <v>10.159267</v>
      </c>
      <c r="H3129">
        <v>87.085398000000012</v>
      </c>
      <c r="I3129">
        <v>5.5563950000000002</v>
      </c>
    </row>
    <row r="3130" spans="1:9" x14ac:dyDescent="0.25">
      <c r="A3130">
        <v>3129</v>
      </c>
      <c r="F3130">
        <v>86.827095</v>
      </c>
      <c r="G3130">
        <v>10.097127</v>
      </c>
      <c r="H3130">
        <v>87.181107000000011</v>
      </c>
      <c r="I3130">
        <v>5.5456810000000001</v>
      </c>
    </row>
    <row r="3131" spans="1:9" x14ac:dyDescent="0.25">
      <c r="A3131">
        <v>3130</v>
      </c>
    </row>
    <row r="3132" spans="1:9" x14ac:dyDescent="0.25">
      <c r="A3132">
        <v>3131</v>
      </c>
    </row>
    <row r="3133" spans="1:9" x14ac:dyDescent="0.25">
      <c r="A3133">
        <v>3132</v>
      </c>
    </row>
    <row r="3134" spans="1:9" x14ac:dyDescent="0.25">
      <c r="A3134">
        <v>3133</v>
      </c>
      <c r="D3134">
        <v>109.53815700000001</v>
      </c>
      <c r="E3134">
        <v>8.1648809999999994</v>
      </c>
    </row>
    <row r="3135" spans="1:9" x14ac:dyDescent="0.25">
      <c r="A3135">
        <v>3134</v>
      </c>
      <c r="D3135">
        <v>109.630854</v>
      </c>
      <c r="E3135">
        <v>8.201155</v>
      </c>
    </row>
    <row r="3136" spans="1:9" x14ac:dyDescent="0.25">
      <c r="A3136">
        <v>3135</v>
      </c>
      <c r="D3136">
        <v>109.60182400000001</v>
      </c>
      <c r="E3136">
        <v>8.1734010000000001</v>
      </c>
    </row>
    <row r="3137" spans="1:9" x14ac:dyDescent="0.25">
      <c r="A3137">
        <v>3136</v>
      </c>
      <c r="D3137">
        <v>109.59994</v>
      </c>
      <c r="E3137">
        <v>8.1352399999999996</v>
      </c>
    </row>
    <row r="3138" spans="1:9" x14ac:dyDescent="0.25">
      <c r="A3138">
        <v>3137</v>
      </c>
      <c r="B3138">
        <v>115.48948100000001</v>
      </c>
      <c r="C3138">
        <v>9.6123560000000001</v>
      </c>
      <c r="D3138">
        <v>109.569174</v>
      </c>
      <c r="E3138">
        <v>8.1667179999999995</v>
      </c>
    </row>
    <row r="3139" spans="1:9" x14ac:dyDescent="0.25">
      <c r="A3139">
        <v>3138</v>
      </c>
      <c r="B3139">
        <v>115.56616000000001</v>
      </c>
      <c r="C3139">
        <v>9.6080710000000007</v>
      </c>
      <c r="D3139">
        <v>109.58728600000001</v>
      </c>
      <c r="E3139">
        <v>8.2200310000000005</v>
      </c>
    </row>
    <row r="3140" spans="1:9" x14ac:dyDescent="0.25">
      <c r="A3140">
        <v>3139</v>
      </c>
      <c r="B3140">
        <v>115.555701</v>
      </c>
      <c r="C3140">
        <v>9.6080199999999998</v>
      </c>
      <c r="D3140">
        <v>109.53815700000001</v>
      </c>
      <c r="E3140">
        <v>8.1648809999999994</v>
      </c>
    </row>
    <row r="3141" spans="1:9" x14ac:dyDescent="0.25">
      <c r="A3141">
        <v>3140</v>
      </c>
      <c r="B3141">
        <v>115.53427300000001</v>
      </c>
      <c r="C3141">
        <v>9.6093980000000006</v>
      </c>
      <c r="D3141">
        <v>109.53815700000001</v>
      </c>
      <c r="E3141">
        <v>8.1648809999999994</v>
      </c>
    </row>
    <row r="3142" spans="1:9" x14ac:dyDescent="0.25">
      <c r="A3142">
        <v>3141</v>
      </c>
      <c r="B3142">
        <v>115.50223400000002</v>
      </c>
      <c r="C3142">
        <v>9.6376620000000006</v>
      </c>
    </row>
    <row r="3143" spans="1:9" x14ac:dyDescent="0.25">
      <c r="A3143">
        <v>3142</v>
      </c>
      <c r="B3143">
        <v>115.50774200000001</v>
      </c>
      <c r="C3143">
        <v>9.6040919999999996</v>
      </c>
    </row>
    <row r="3144" spans="1:9" x14ac:dyDescent="0.25">
      <c r="A3144">
        <v>3143</v>
      </c>
      <c r="B3144">
        <v>115.51514300000001</v>
      </c>
      <c r="C3144">
        <v>9.6332740000000001</v>
      </c>
    </row>
    <row r="3145" spans="1:9" x14ac:dyDescent="0.25">
      <c r="A3145">
        <v>3144</v>
      </c>
      <c r="B3145">
        <v>115.56610700000002</v>
      </c>
      <c r="C3145">
        <v>9.5630729999999993</v>
      </c>
      <c r="F3145">
        <v>113.913184</v>
      </c>
      <c r="G3145">
        <v>10.970193999999999</v>
      </c>
      <c r="H3145">
        <v>114.52381400000002</v>
      </c>
      <c r="I3145">
        <v>6.367883</v>
      </c>
    </row>
    <row r="3146" spans="1:9" x14ac:dyDescent="0.25">
      <c r="A3146">
        <v>3145</v>
      </c>
      <c r="B3146">
        <v>115.48948100000001</v>
      </c>
      <c r="C3146">
        <v>9.6123560000000001</v>
      </c>
      <c r="F3146">
        <v>113.97338300000001</v>
      </c>
      <c r="G3146">
        <v>11.063302</v>
      </c>
      <c r="H3146">
        <v>114.50743700000001</v>
      </c>
      <c r="I3146">
        <v>6.3566079999999996</v>
      </c>
    </row>
    <row r="3147" spans="1:9" x14ac:dyDescent="0.25">
      <c r="A3147">
        <v>3146</v>
      </c>
      <c r="F3147">
        <v>113.951651</v>
      </c>
      <c r="G3147">
        <v>11.045954999999999</v>
      </c>
      <c r="H3147">
        <v>114.513712</v>
      </c>
      <c r="I3147">
        <v>6.3848710000000004</v>
      </c>
    </row>
    <row r="3148" spans="1:9" x14ac:dyDescent="0.25">
      <c r="A3148">
        <v>3147</v>
      </c>
      <c r="F3148">
        <v>113.96818000000002</v>
      </c>
      <c r="G3148">
        <v>11.077688</v>
      </c>
      <c r="H3148">
        <v>114.49029800000001</v>
      </c>
      <c r="I3148">
        <v>6.347118</v>
      </c>
    </row>
    <row r="3149" spans="1:9" x14ac:dyDescent="0.25">
      <c r="A3149">
        <v>3148</v>
      </c>
      <c r="F3149">
        <v>113.93777300000001</v>
      </c>
      <c r="G3149">
        <v>11.078198</v>
      </c>
      <c r="H3149">
        <v>114.50075800000002</v>
      </c>
      <c r="I3149">
        <v>6.3475270000000004</v>
      </c>
    </row>
    <row r="3150" spans="1:9" x14ac:dyDescent="0.25">
      <c r="A3150">
        <v>3149</v>
      </c>
      <c r="F3150">
        <v>113.936037</v>
      </c>
      <c r="G3150">
        <v>11.070698999999999</v>
      </c>
      <c r="H3150">
        <v>114.496622</v>
      </c>
      <c r="I3150">
        <v>6.3106410000000004</v>
      </c>
    </row>
    <row r="3151" spans="1:9" x14ac:dyDescent="0.25">
      <c r="A3151">
        <v>3150</v>
      </c>
      <c r="F3151">
        <v>113.92991900000001</v>
      </c>
      <c r="G3151">
        <v>11.063250999999999</v>
      </c>
      <c r="H3151">
        <v>114.51412000000001</v>
      </c>
      <c r="I3151">
        <v>6.3108440000000003</v>
      </c>
    </row>
    <row r="3152" spans="1:9" x14ac:dyDescent="0.25">
      <c r="A3152">
        <v>3151</v>
      </c>
      <c r="F3152">
        <v>113.913184</v>
      </c>
      <c r="G3152">
        <v>10.970193999999999</v>
      </c>
      <c r="H3152">
        <v>114.52381400000002</v>
      </c>
      <c r="I3152">
        <v>6.367883</v>
      </c>
    </row>
    <row r="3153" spans="1:9" x14ac:dyDescent="0.25">
      <c r="A3153">
        <v>3152</v>
      </c>
    </row>
    <row r="3154" spans="1:9" x14ac:dyDescent="0.25">
      <c r="A3154">
        <v>3153</v>
      </c>
    </row>
    <row r="3155" spans="1:9" x14ac:dyDescent="0.25">
      <c r="A3155">
        <v>3154</v>
      </c>
    </row>
    <row r="3156" spans="1:9" x14ac:dyDescent="0.25">
      <c r="A3156">
        <v>3155</v>
      </c>
      <c r="D3156">
        <v>135.41334000000001</v>
      </c>
      <c r="E3156">
        <v>7.2540100000000001</v>
      </c>
    </row>
    <row r="3157" spans="1:9" x14ac:dyDescent="0.25">
      <c r="A3157">
        <v>3156</v>
      </c>
      <c r="D3157">
        <v>135.39676100000003</v>
      </c>
      <c r="E3157">
        <v>7.246613</v>
      </c>
    </row>
    <row r="3158" spans="1:9" x14ac:dyDescent="0.25">
      <c r="A3158">
        <v>3157</v>
      </c>
      <c r="D3158">
        <v>135.37768</v>
      </c>
      <c r="E3158">
        <v>7.2318179999999996</v>
      </c>
    </row>
    <row r="3159" spans="1:9" x14ac:dyDescent="0.25">
      <c r="A3159">
        <v>3158</v>
      </c>
      <c r="D3159">
        <v>135.46246600000001</v>
      </c>
      <c r="E3159">
        <v>7.2639069999999997</v>
      </c>
    </row>
    <row r="3160" spans="1:9" x14ac:dyDescent="0.25">
      <c r="A3160">
        <v>3159</v>
      </c>
      <c r="D3160">
        <v>135.44170600000001</v>
      </c>
      <c r="E3160">
        <v>7.2844160000000002</v>
      </c>
    </row>
    <row r="3161" spans="1:9" x14ac:dyDescent="0.25">
      <c r="A3161">
        <v>3160</v>
      </c>
      <c r="D3161">
        <v>135.47812900000002</v>
      </c>
      <c r="E3161">
        <v>7.2498769999999997</v>
      </c>
    </row>
    <row r="3162" spans="1:9" x14ac:dyDescent="0.25">
      <c r="A3162">
        <v>3161</v>
      </c>
      <c r="B3162">
        <v>150.751912</v>
      </c>
      <c r="C3162">
        <v>9.9879390000000008</v>
      </c>
      <c r="D3162">
        <v>135.47706099999999</v>
      </c>
      <c r="E3162">
        <v>7.2592650000000001</v>
      </c>
    </row>
    <row r="3163" spans="1:9" x14ac:dyDescent="0.25">
      <c r="A3163">
        <v>3162</v>
      </c>
      <c r="B3163">
        <v>150.62943799999999</v>
      </c>
      <c r="C3163">
        <v>9.9700000000000006</v>
      </c>
      <c r="D3163">
        <v>135.53425100000001</v>
      </c>
      <c r="E3163">
        <v>7.2454390000000002</v>
      </c>
    </row>
    <row r="3164" spans="1:9" x14ac:dyDescent="0.25">
      <c r="A3164">
        <v>3163</v>
      </c>
      <c r="B3164">
        <v>150.73309800000001</v>
      </c>
      <c r="C3164">
        <v>9.9997939999999996</v>
      </c>
      <c r="D3164">
        <v>135.41334000000001</v>
      </c>
      <c r="E3164">
        <v>7.2540100000000001</v>
      </c>
    </row>
    <row r="3165" spans="1:9" x14ac:dyDescent="0.25">
      <c r="A3165">
        <v>3164</v>
      </c>
      <c r="B3165">
        <v>150.72010800000001</v>
      </c>
      <c r="C3165">
        <v>9.9210309999999993</v>
      </c>
      <c r="D3165">
        <v>135.41334000000001</v>
      </c>
      <c r="E3165">
        <v>7.2540100000000001</v>
      </c>
    </row>
    <row r="3166" spans="1:9" x14ac:dyDescent="0.25">
      <c r="A3166">
        <v>3165</v>
      </c>
      <c r="B3166">
        <v>150.636706</v>
      </c>
      <c r="C3166">
        <v>9.9655679999999993</v>
      </c>
    </row>
    <row r="3167" spans="1:9" x14ac:dyDescent="0.25">
      <c r="A3167">
        <v>3166</v>
      </c>
      <c r="B3167">
        <v>150.751912</v>
      </c>
      <c r="C3167">
        <v>9.9879390000000008</v>
      </c>
    </row>
    <row r="3168" spans="1:9" x14ac:dyDescent="0.25">
      <c r="A3168">
        <v>3167</v>
      </c>
      <c r="B3168">
        <v>150.751912</v>
      </c>
      <c r="C3168">
        <v>9.9879390000000008</v>
      </c>
      <c r="H3168">
        <v>150.17155100000002</v>
      </c>
      <c r="I3168">
        <v>7.3963400000000004</v>
      </c>
    </row>
    <row r="3169" spans="1:9" x14ac:dyDescent="0.25">
      <c r="A3169">
        <v>3168</v>
      </c>
      <c r="F3169">
        <v>150.861088</v>
      </c>
      <c r="G3169">
        <v>10.798557000000001</v>
      </c>
      <c r="H3169">
        <v>150.17155100000002</v>
      </c>
      <c r="I3169">
        <v>7.4156190000000004</v>
      </c>
    </row>
    <row r="3170" spans="1:9" x14ac:dyDescent="0.25">
      <c r="A3170">
        <v>3169</v>
      </c>
      <c r="F3170">
        <v>150.861088</v>
      </c>
      <c r="G3170">
        <v>10.798557000000001</v>
      </c>
      <c r="H3170">
        <v>150.17155100000002</v>
      </c>
      <c r="I3170">
        <v>7.4156190000000004</v>
      </c>
    </row>
    <row r="3171" spans="1:9" x14ac:dyDescent="0.25">
      <c r="A3171">
        <v>3170</v>
      </c>
      <c r="F3171">
        <v>150.861088</v>
      </c>
      <c r="G3171">
        <v>10.798557000000001</v>
      </c>
      <c r="H3171">
        <v>150.17155100000002</v>
      </c>
      <c r="I3171">
        <v>7.4156190000000004</v>
      </c>
    </row>
    <row r="3172" spans="1:9" x14ac:dyDescent="0.25">
      <c r="A3172">
        <v>3171</v>
      </c>
      <c r="F3172">
        <v>150.861088</v>
      </c>
      <c r="G3172">
        <v>10.798557000000001</v>
      </c>
      <c r="H3172">
        <v>150.17155100000002</v>
      </c>
      <c r="I3172">
        <v>7.4156190000000004</v>
      </c>
    </row>
    <row r="3173" spans="1:9" x14ac:dyDescent="0.25">
      <c r="A3173">
        <v>3172</v>
      </c>
      <c r="F3173">
        <v>150.861088</v>
      </c>
      <c r="G3173">
        <v>10.798557000000001</v>
      </c>
      <c r="H3173">
        <v>150.17155100000002</v>
      </c>
      <c r="I3173">
        <v>7.4156190000000004</v>
      </c>
    </row>
    <row r="3174" spans="1:9" x14ac:dyDescent="0.25">
      <c r="A3174">
        <v>3173</v>
      </c>
      <c r="F3174">
        <v>150.861088</v>
      </c>
      <c r="G3174">
        <v>10.798557000000001</v>
      </c>
      <c r="H3174">
        <v>150.17155100000002</v>
      </c>
      <c r="I3174">
        <v>7.4156190000000004</v>
      </c>
    </row>
    <row r="3175" spans="1:9" x14ac:dyDescent="0.25">
      <c r="A3175">
        <v>3174</v>
      </c>
      <c r="F3175">
        <v>150.861088</v>
      </c>
      <c r="G3175">
        <v>10.798557000000001</v>
      </c>
    </row>
    <row r="3176" spans="1:9" x14ac:dyDescent="0.25">
      <c r="A3176">
        <v>3175</v>
      </c>
    </row>
    <row r="3177" spans="1:9" x14ac:dyDescent="0.25">
      <c r="A3177">
        <v>3176</v>
      </c>
      <c r="D3177">
        <v>165.85155</v>
      </c>
      <c r="E3177">
        <v>8.0721139999999991</v>
      </c>
    </row>
    <row r="3178" spans="1:9" x14ac:dyDescent="0.25">
      <c r="A3178">
        <v>3177</v>
      </c>
      <c r="D3178">
        <v>165.85897299999999</v>
      </c>
      <c r="E3178">
        <v>8.0727320000000002</v>
      </c>
    </row>
    <row r="3179" spans="1:9" x14ac:dyDescent="0.25">
      <c r="A3179">
        <v>3178</v>
      </c>
      <c r="D3179">
        <v>165.810261</v>
      </c>
      <c r="E3179">
        <v>8.0923189999999998</v>
      </c>
    </row>
    <row r="3180" spans="1:9" x14ac:dyDescent="0.25">
      <c r="A3180">
        <v>3179</v>
      </c>
      <c r="D3180">
        <v>165.888768</v>
      </c>
      <c r="E3180">
        <v>8.0812880000000007</v>
      </c>
    </row>
    <row r="3181" spans="1:9" x14ac:dyDescent="0.25">
      <c r="A3181">
        <v>3180</v>
      </c>
      <c r="D3181">
        <v>165.86825199999998</v>
      </c>
      <c r="E3181">
        <v>8.0773720000000004</v>
      </c>
    </row>
    <row r="3182" spans="1:9" x14ac:dyDescent="0.25">
      <c r="A3182">
        <v>3181</v>
      </c>
      <c r="D3182">
        <v>165.85253</v>
      </c>
      <c r="E3182">
        <v>8.1123200000000004</v>
      </c>
    </row>
    <row r="3183" spans="1:9" x14ac:dyDescent="0.25">
      <c r="A3183">
        <v>3182</v>
      </c>
      <c r="B3183">
        <v>171.54459300000002</v>
      </c>
      <c r="C3183">
        <v>9.6854639999999996</v>
      </c>
      <c r="D3183">
        <v>165.846036</v>
      </c>
      <c r="E3183">
        <v>8.1453609999999994</v>
      </c>
    </row>
    <row r="3184" spans="1:9" x14ac:dyDescent="0.25">
      <c r="A3184">
        <v>3183</v>
      </c>
      <c r="B3184">
        <v>171.53474700000001</v>
      </c>
      <c r="C3184">
        <v>9.7042260000000002</v>
      </c>
      <c r="D3184">
        <v>165.89505600000001</v>
      </c>
      <c r="E3184">
        <v>8.1173199999999994</v>
      </c>
    </row>
    <row r="3185" spans="1:9" x14ac:dyDescent="0.25">
      <c r="A3185">
        <v>3184</v>
      </c>
      <c r="B3185">
        <v>171.53031200000001</v>
      </c>
      <c r="C3185">
        <v>9.6923200000000005</v>
      </c>
      <c r="D3185">
        <v>166.07773700000001</v>
      </c>
      <c r="E3185">
        <v>8.1027319999999996</v>
      </c>
    </row>
    <row r="3186" spans="1:9" x14ac:dyDescent="0.25">
      <c r="A3186">
        <v>3185</v>
      </c>
      <c r="B3186">
        <v>171.537272</v>
      </c>
      <c r="C3186">
        <v>9.6726799999999997</v>
      </c>
      <c r="D3186">
        <v>165.85155</v>
      </c>
      <c r="E3186">
        <v>8.0721139999999991</v>
      </c>
    </row>
    <row r="3187" spans="1:9" x14ac:dyDescent="0.25">
      <c r="A3187">
        <v>3186</v>
      </c>
      <c r="B3187">
        <v>171.557118</v>
      </c>
      <c r="C3187">
        <v>9.7002579999999998</v>
      </c>
    </row>
    <row r="3188" spans="1:9" x14ac:dyDescent="0.25">
      <c r="A3188">
        <v>3187</v>
      </c>
      <c r="B3188">
        <v>171.57820000000001</v>
      </c>
      <c r="C3188">
        <v>9.7049479999999999</v>
      </c>
    </row>
    <row r="3189" spans="1:9" x14ac:dyDescent="0.25">
      <c r="A3189">
        <v>3188</v>
      </c>
      <c r="B3189">
        <v>171.51036500000001</v>
      </c>
      <c r="C3189">
        <v>9.6857220000000002</v>
      </c>
    </row>
    <row r="3190" spans="1:9" x14ac:dyDescent="0.25">
      <c r="A3190">
        <v>3189</v>
      </c>
      <c r="B3190">
        <v>171.463097</v>
      </c>
      <c r="C3190">
        <v>9.6855150000000005</v>
      </c>
      <c r="F3190">
        <v>170.81634600000001</v>
      </c>
      <c r="G3190">
        <v>10.938504999999999</v>
      </c>
      <c r="H3190">
        <v>170.172324</v>
      </c>
      <c r="I3190">
        <v>6.6247939999999996</v>
      </c>
    </row>
    <row r="3191" spans="1:9" x14ac:dyDescent="0.25">
      <c r="A3191">
        <v>3190</v>
      </c>
      <c r="B3191">
        <v>171.54459300000002</v>
      </c>
      <c r="C3191">
        <v>9.6854639999999996</v>
      </c>
      <c r="F3191">
        <v>170.81634600000001</v>
      </c>
      <c r="G3191">
        <v>10.938504999999999</v>
      </c>
      <c r="H3191">
        <v>170.21804700000001</v>
      </c>
      <c r="I3191">
        <v>6.6069069999999996</v>
      </c>
    </row>
    <row r="3192" spans="1:9" x14ac:dyDescent="0.25">
      <c r="A3192">
        <v>3191</v>
      </c>
      <c r="F3192">
        <v>170.93170600000002</v>
      </c>
      <c r="G3192">
        <v>10.999124</v>
      </c>
      <c r="H3192">
        <v>170.21340800000002</v>
      </c>
      <c r="I3192">
        <v>6.6201549999999996</v>
      </c>
    </row>
    <row r="3193" spans="1:9" x14ac:dyDescent="0.25">
      <c r="A3193">
        <v>3192</v>
      </c>
      <c r="F3193">
        <v>170.88804500000001</v>
      </c>
      <c r="G3193">
        <v>10.99366</v>
      </c>
      <c r="H3193">
        <v>170.15350999999998</v>
      </c>
      <c r="I3193">
        <v>6.5448969999999997</v>
      </c>
    </row>
    <row r="3194" spans="1:9" x14ac:dyDescent="0.25">
      <c r="A3194">
        <v>3193</v>
      </c>
      <c r="F3194">
        <v>170.89515900000001</v>
      </c>
      <c r="G3194">
        <v>10.993867</v>
      </c>
      <c r="H3194">
        <v>170.21562499999999</v>
      </c>
      <c r="I3194">
        <v>6.5359280000000002</v>
      </c>
    </row>
    <row r="3195" spans="1:9" x14ac:dyDescent="0.25">
      <c r="A3195">
        <v>3194</v>
      </c>
      <c r="F3195">
        <v>170.90340700000002</v>
      </c>
      <c r="G3195">
        <v>11.037475000000001</v>
      </c>
      <c r="H3195">
        <v>170.07655</v>
      </c>
      <c r="I3195">
        <v>6.59</v>
      </c>
    </row>
    <row r="3196" spans="1:9" x14ac:dyDescent="0.25">
      <c r="A3196">
        <v>3195</v>
      </c>
      <c r="F3196">
        <v>170.825211</v>
      </c>
      <c r="G3196">
        <v>11.011082999999999</v>
      </c>
      <c r="H3196">
        <v>170.12866500000001</v>
      </c>
      <c r="I3196">
        <v>6.5486599999999999</v>
      </c>
    </row>
    <row r="3197" spans="1:9" x14ac:dyDescent="0.25">
      <c r="A3197">
        <v>3196</v>
      </c>
      <c r="F3197">
        <v>170.84634499999999</v>
      </c>
      <c r="G3197">
        <v>10.973402</v>
      </c>
      <c r="H3197">
        <v>170.172324</v>
      </c>
      <c r="I3197">
        <v>6.6247939999999996</v>
      </c>
    </row>
    <row r="3198" spans="1:9" x14ac:dyDescent="0.25">
      <c r="A3198">
        <v>3197</v>
      </c>
      <c r="F3198">
        <v>170.81634600000001</v>
      </c>
      <c r="G3198">
        <v>10.938504999999999</v>
      </c>
    </row>
    <row r="3199" spans="1:9" x14ac:dyDescent="0.25">
      <c r="A3199">
        <v>3198</v>
      </c>
    </row>
    <row r="3200" spans="1:9" x14ac:dyDescent="0.25">
      <c r="A3200">
        <v>3199</v>
      </c>
    </row>
    <row r="3201" spans="1:9" x14ac:dyDescent="0.25">
      <c r="A3201">
        <v>3200</v>
      </c>
    </row>
    <row r="3202" spans="1:9" x14ac:dyDescent="0.25">
      <c r="A3202">
        <v>3201</v>
      </c>
      <c r="D3202">
        <v>192.89021200000002</v>
      </c>
      <c r="E3202">
        <v>8.4692779999999992</v>
      </c>
    </row>
    <row r="3203" spans="1:9" x14ac:dyDescent="0.25">
      <c r="A3203">
        <v>3202</v>
      </c>
      <c r="D3203">
        <v>192.91268400000001</v>
      </c>
      <c r="E3203">
        <v>8.4760829999999991</v>
      </c>
    </row>
    <row r="3204" spans="1:9" x14ac:dyDescent="0.25">
      <c r="A3204">
        <v>3203</v>
      </c>
      <c r="D3204">
        <v>192.91799399999999</v>
      </c>
      <c r="E3204">
        <v>8.4835049999999992</v>
      </c>
    </row>
    <row r="3205" spans="1:9" x14ac:dyDescent="0.25">
      <c r="A3205">
        <v>3204</v>
      </c>
      <c r="D3205">
        <v>192.88964300000001</v>
      </c>
      <c r="E3205">
        <v>8.4854129999999994</v>
      </c>
    </row>
    <row r="3206" spans="1:9" x14ac:dyDescent="0.25">
      <c r="A3206">
        <v>3205</v>
      </c>
      <c r="D3206">
        <v>192.910056</v>
      </c>
      <c r="E3206">
        <v>8.4454639999999994</v>
      </c>
    </row>
    <row r="3207" spans="1:9" x14ac:dyDescent="0.25">
      <c r="A3207">
        <v>3206</v>
      </c>
      <c r="D3207">
        <v>192.91185999999999</v>
      </c>
      <c r="E3207">
        <v>8.4327830000000006</v>
      </c>
    </row>
    <row r="3208" spans="1:9" x14ac:dyDescent="0.25">
      <c r="A3208">
        <v>3207</v>
      </c>
      <c r="B3208">
        <v>198.82933300000002</v>
      </c>
      <c r="C3208">
        <v>9.6786600000000007</v>
      </c>
      <c r="D3208">
        <v>192.931498</v>
      </c>
      <c r="E3208">
        <v>8.4457740000000001</v>
      </c>
    </row>
    <row r="3209" spans="1:9" x14ac:dyDescent="0.25">
      <c r="A3209">
        <v>3208</v>
      </c>
      <c r="B3209">
        <v>198.89623900000001</v>
      </c>
      <c r="C3209">
        <v>9.7373200000000004</v>
      </c>
      <c r="D3209">
        <v>192.995982</v>
      </c>
      <c r="E3209">
        <v>8.4452069999999999</v>
      </c>
    </row>
    <row r="3210" spans="1:9" x14ac:dyDescent="0.25">
      <c r="A3210">
        <v>3209</v>
      </c>
      <c r="B3210">
        <v>198.88170500000001</v>
      </c>
      <c r="C3210">
        <v>9.7432990000000004</v>
      </c>
      <c r="D3210">
        <v>192.89021200000002</v>
      </c>
      <c r="E3210">
        <v>8.4692779999999992</v>
      </c>
    </row>
    <row r="3211" spans="1:9" x14ac:dyDescent="0.25">
      <c r="A3211">
        <v>3210</v>
      </c>
      <c r="B3211">
        <v>198.858046</v>
      </c>
      <c r="C3211">
        <v>9.7151040000000002</v>
      </c>
      <c r="D3211">
        <v>192.89021200000002</v>
      </c>
      <c r="E3211">
        <v>8.4692779999999992</v>
      </c>
    </row>
    <row r="3212" spans="1:9" x14ac:dyDescent="0.25">
      <c r="A3212">
        <v>3211</v>
      </c>
      <c r="B3212">
        <v>198.84850900000001</v>
      </c>
      <c r="C3212">
        <v>9.7510829999999995</v>
      </c>
    </row>
    <row r="3213" spans="1:9" x14ac:dyDescent="0.25">
      <c r="A3213">
        <v>3212</v>
      </c>
      <c r="B3213">
        <v>198.88340600000001</v>
      </c>
      <c r="C3213">
        <v>9.7473720000000004</v>
      </c>
    </row>
    <row r="3214" spans="1:9" x14ac:dyDescent="0.25">
      <c r="A3214">
        <v>3213</v>
      </c>
      <c r="B3214">
        <v>198.87804700000001</v>
      </c>
      <c r="C3214">
        <v>9.7719070000000006</v>
      </c>
      <c r="H3214">
        <v>197.37588</v>
      </c>
      <c r="I3214">
        <v>6.3036079999999997</v>
      </c>
    </row>
    <row r="3215" spans="1:9" x14ac:dyDescent="0.25">
      <c r="A3215">
        <v>3214</v>
      </c>
      <c r="B3215">
        <v>198.75304700000001</v>
      </c>
      <c r="C3215">
        <v>9.7351030000000005</v>
      </c>
      <c r="H3215">
        <v>197.38252900000001</v>
      </c>
      <c r="I3215">
        <v>6.2771650000000001</v>
      </c>
    </row>
    <row r="3216" spans="1:9" x14ac:dyDescent="0.25">
      <c r="A3216">
        <v>3215</v>
      </c>
      <c r="B3216">
        <v>198.82933300000002</v>
      </c>
      <c r="C3216">
        <v>9.6786600000000007</v>
      </c>
      <c r="F3216">
        <v>197.968356</v>
      </c>
      <c r="G3216">
        <v>10.432062</v>
      </c>
      <c r="H3216">
        <v>197.41696000000002</v>
      </c>
      <c r="I3216">
        <v>6.2795880000000004</v>
      </c>
    </row>
    <row r="3217" spans="1:9" x14ac:dyDescent="0.25">
      <c r="A3217">
        <v>3216</v>
      </c>
      <c r="F3217">
        <v>198.062476</v>
      </c>
      <c r="G3217">
        <v>10.473350999999999</v>
      </c>
      <c r="H3217">
        <v>197.41293999999999</v>
      </c>
      <c r="I3217">
        <v>6.2695360000000004</v>
      </c>
    </row>
    <row r="3218" spans="1:9" x14ac:dyDescent="0.25">
      <c r="A3218">
        <v>3217</v>
      </c>
      <c r="F3218">
        <v>198.07443499999999</v>
      </c>
      <c r="G3218">
        <v>10.500154999999999</v>
      </c>
      <c r="H3218">
        <v>197.40938399999999</v>
      </c>
      <c r="I3218">
        <v>6.2556190000000003</v>
      </c>
    </row>
    <row r="3219" spans="1:9" x14ac:dyDescent="0.25">
      <c r="A3219">
        <v>3218</v>
      </c>
      <c r="F3219">
        <v>198.07366400000001</v>
      </c>
      <c r="G3219">
        <v>10.536598</v>
      </c>
      <c r="H3219">
        <v>197.42711500000001</v>
      </c>
      <c r="I3219">
        <v>6.2341759999999997</v>
      </c>
    </row>
    <row r="3220" spans="1:9" x14ac:dyDescent="0.25">
      <c r="A3220">
        <v>3219</v>
      </c>
      <c r="F3220">
        <v>198.09201300000001</v>
      </c>
      <c r="G3220">
        <v>10.536032000000001</v>
      </c>
      <c r="H3220">
        <v>197.43897100000001</v>
      </c>
      <c r="I3220">
        <v>6.2636079999999996</v>
      </c>
    </row>
    <row r="3221" spans="1:9" x14ac:dyDescent="0.25">
      <c r="A3221">
        <v>3220</v>
      </c>
      <c r="F3221">
        <v>198.060778</v>
      </c>
      <c r="G3221">
        <v>10.511290000000001</v>
      </c>
      <c r="H3221">
        <v>197.41902400000001</v>
      </c>
      <c r="I3221">
        <v>6.2447419999999996</v>
      </c>
    </row>
    <row r="3222" spans="1:9" x14ac:dyDescent="0.25">
      <c r="A3222">
        <v>3221</v>
      </c>
      <c r="F3222">
        <v>198.06186200000002</v>
      </c>
      <c r="G3222">
        <v>10.513196000000001</v>
      </c>
      <c r="H3222">
        <v>197.37588</v>
      </c>
      <c r="I3222">
        <v>6.3036079999999997</v>
      </c>
    </row>
    <row r="3223" spans="1:9" x14ac:dyDescent="0.25">
      <c r="A3223">
        <v>3222</v>
      </c>
      <c r="D3223">
        <v>214.936914</v>
      </c>
      <c r="E3223">
        <v>7.9722379999999999</v>
      </c>
      <c r="F3223">
        <v>198.05319900000001</v>
      </c>
      <c r="G3223">
        <v>10.483402</v>
      </c>
      <c r="H3223">
        <v>197.37588</v>
      </c>
      <c r="I3223">
        <v>6.3036079999999997</v>
      </c>
    </row>
    <row r="3224" spans="1:9" x14ac:dyDescent="0.25">
      <c r="A3224">
        <v>3223</v>
      </c>
      <c r="D3224">
        <v>214.95614799999998</v>
      </c>
      <c r="E3224">
        <v>7.9893289999999997</v>
      </c>
      <c r="F3224">
        <v>198.05201199999999</v>
      </c>
      <c r="G3224">
        <v>10.490929</v>
      </c>
    </row>
    <row r="3225" spans="1:9" x14ac:dyDescent="0.25">
      <c r="A3225">
        <v>3224</v>
      </c>
      <c r="D3225">
        <v>214.90145699999999</v>
      </c>
      <c r="E3225">
        <v>8.0955480000000009</v>
      </c>
    </row>
    <row r="3226" spans="1:9" x14ac:dyDescent="0.25">
      <c r="A3226">
        <v>3225</v>
      </c>
      <c r="D3226">
        <v>214.925997</v>
      </c>
      <c r="E3226">
        <v>8.0958539999999992</v>
      </c>
    </row>
    <row r="3227" spans="1:9" x14ac:dyDescent="0.25">
      <c r="A3227">
        <v>3226</v>
      </c>
      <c r="D3227">
        <v>214.907375</v>
      </c>
      <c r="E3227">
        <v>8.0736609999999995</v>
      </c>
    </row>
    <row r="3228" spans="1:9" x14ac:dyDescent="0.25">
      <c r="A3228">
        <v>3227</v>
      </c>
      <c r="D3228">
        <v>214.88406000000001</v>
      </c>
      <c r="E3228">
        <v>8.071161</v>
      </c>
    </row>
    <row r="3229" spans="1:9" x14ac:dyDescent="0.25">
      <c r="A3229">
        <v>3228</v>
      </c>
      <c r="D3229">
        <v>214.91048699999999</v>
      </c>
      <c r="E3229">
        <v>8.0799880000000002</v>
      </c>
    </row>
    <row r="3230" spans="1:9" x14ac:dyDescent="0.25">
      <c r="A3230">
        <v>3229</v>
      </c>
      <c r="B3230">
        <v>220.58141599999999</v>
      </c>
      <c r="C3230">
        <v>9.3135969999999997</v>
      </c>
      <c r="D3230">
        <v>214.94426100000001</v>
      </c>
      <c r="E3230">
        <v>8.1231989999999996</v>
      </c>
    </row>
    <row r="3231" spans="1:9" x14ac:dyDescent="0.25">
      <c r="A3231">
        <v>3230</v>
      </c>
      <c r="B3231">
        <v>220.52907099999999</v>
      </c>
      <c r="C3231">
        <v>9.3425740000000008</v>
      </c>
      <c r="D3231">
        <v>214.957322</v>
      </c>
      <c r="E3231">
        <v>8.0945269999999994</v>
      </c>
    </row>
    <row r="3232" spans="1:9" x14ac:dyDescent="0.25">
      <c r="A3232">
        <v>3231</v>
      </c>
      <c r="B3232">
        <v>220.54759200000001</v>
      </c>
      <c r="C3232">
        <v>9.3431359999999994</v>
      </c>
      <c r="D3232">
        <v>214.95614799999998</v>
      </c>
      <c r="E3232">
        <v>7.9893289999999997</v>
      </c>
    </row>
    <row r="3233" spans="1:9" x14ac:dyDescent="0.25">
      <c r="A3233">
        <v>3232</v>
      </c>
      <c r="B3233">
        <v>220.57575399999999</v>
      </c>
      <c r="C3233">
        <v>9.3708899999999993</v>
      </c>
      <c r="D3233">
        <v>214.95614799999998</v>
      </c>
      <c r="E3233">
        <v>7.9893289999999997</v>
      </c>
    </row>
    <row r="3234" spans="1:9" x14ac:dyDescent="0.25">
      <c r="A3234">
        <v>3233</v>
      </c>
      <c r="B3234">
        <v>220.56039699999999</v>
      </c>
      <c r="C3234">
        <v>9.3495650000000001</v>
      </c>
    </row>
    <row r="3235" spans="1:9" x14ac:dyDescent="0.25">
      <c r="A3235">
        <v>3234</v>
      </c>
      <c r="B3235">
        <v>220.55993799999999</v>
      </c>
      <c r="C3235">
        <v>9.351502</v>
      </c>
    </row>
    <row r="3236" spans="1:9" x14ac:dyDescent="0.25">
      <c r="A3236">
        <v>3235</v>
      </c>
      <c r="B3236">
        <v>220.53463299999999</v>
      </c>
      <c r="C3236">
        <v>9.3818579999999994</v>
      </c>
    </row>
    <row r="3237" spans="1:9" x14ac:dyDescent="0.25">
      <c r="A3237">
        <v>3236</v>
      </c>
      <c r="B3237">
        <v>220.54534699999999</v>
      </c>
      <c r="C3237">
        <v>9.3755319999999998</v>
      </c>
      <c r="H3237">
        <v>217.707178</v>
      </c>
      <c r="I3237">
        <v>6.7542400000000002</v>
      </c>
    </row>
    <row r="3238" spans="1:9" x14ac:dyDescent="0.25">
      <c r="A3238">
        <v>3237</v>
      </c>
      <c r="B3238">
        <v>220.48667699999999</v>
      </c>
      <c r="C3238">
        <v>9.2955880000000004</v>
      </c>
      <c r="H3238">
        <v>217.764726</v>
      </c>
      <c r="I3238">
        <v>6.7351599999999996</v>
      </c>
    </row>
    <row r="3239" spans="1:9" x14ac:dyDescent="0.25">
      <c r="A3239">
        <v>3238</v>
      </c>
      <c r="B3239">
        <v>220.58141599999999</v>
      </c>
      <c r="C3239">
        <v>9.3135969999999997</v>
      </c>
      <c r="F3239">
        <v>220.22883300000001</v>
      </c>
      <c r="G3239">
        <v>10.694545</v>
      </c>
      <c r="H3239">
        <v>217.76084900000001</v>
      </c>
      <c r="I3239">
        <v>6.7158749999999996</v>
      </c>
    </row>
    <row r="3240" spans="1:9" x14ac:dyDescent="0.25">
      <c r="A3240">
        <v>3239</v>
      </c>
      <c r="B3240">
        <v>220.58141599999999</v>
      </c>
      <c r="C3240">
        <v>9.3135969999999997</v>
      </c>
      <c r="F3240">
        <v>220.20980299999999</v>
      </c>
      <c r="G3240">
        <v>10.627559</v>
      </c>
      <c r="H3240">
        <v>217.75768600000001</v>
      </c>
      <c r="I3240">
        <v>6.738067</v>
      </c>
    </row>
    <row r="3241" spans="1:9" x14ac:dyDescent="0.25">
      <c r="A3241">
        <v>3240</v>
      </c>
      <c r="F3241">
        <v>220.246026</v>
      </c>
      <c r="G3241">
        <v>10.700106</v>
      </c>
      <c r="H3241">
        <v>217.70692299999999</v>
      </c>
      <c r="I3241">
        <v>6.7485780000000002</v>
      </c>
    </row>
    <row r="3242" spans="1:9" x14ac:dyDescent="0.25">
      <c r="A3242">
        <v>3241</v>
      </c>
      <c r="F3242">
        <v>220.25204600000001</v>
      </c>
      <c r="G3242">
        <v>10.709136000000001</v>
      </c>
      <c r="H3242">
        <v>217.696822</v>
      </c>
      <c r="I3242">
        <v>6.7644950000000001</v>
      </c>
    </row>
    <row r="3243" spans="1:9" x14ac:dyDescent="0.25">
      <c r="A3243">
        <v>3242</v>
      </c>
      <c r="F3243">
        <v>220.252657</v>
      </c>
      <c r="G3243">
        <v>10.706483</v>
      </c>
      <c r="H3243">
        <v>217.67978099999999</v>
      </c>
      <c r="I3243">
        <v>6.7740349999999996</v>
      </c>
    </row>
    <row r="3244" spans="1:9" x14ac:dyDescent="0.25">
      <c r="A3244">
        <v>3243</v>
      </c>
      <c r="F3244">
        <v>220.23286300000001</v>
      </c>
      <c r="G3244">
        <v>10.733574000000001</v>
      </c>
      <c r="H3244">
        <v>217.73079899999999</v>
      </c>
      <c r="I3244">
        <v>6.7224050000000002</v>
      </c>
    </row>
    <row r="3245" spans="1:9" x14ac:dyDescent="0.25">
      <c r="A3245">
        <v>3244</v>
      </c>
      <c r="F3245">
        <v>220.180162</v>
      </c>
      <c r="G3245">
        <v>10.746582999999999</v>
      </c>
      <c r="H3245">
        <v>217.764726</v>
      </c>
      <c r="I3245">
        <v>6.7351599999999996</v>
      </c>
    </row>
    <row r="3246" spans="1:9" x14ac:dyDescent="0.25">
      <c r="A3246">
        <v>3245</v>
      </c>
      <c r="F3246">
        <v>220.11077699999998</v>
      </c>
      <c r="G3246">
        <v>10.728522</v>
      </c>
    </row>
    <row r="3247" spans="1:9" x14ac:dyDescent="0.25">
      <c r="A3247">
        <v>3246</v>
      </c>
      <c r="D3247">
        <v>235.1403</v>
      </c>
      <c r="E3247">
        <v>8.2562529999999992</v>
      </c>
      <c r="F3247">
        <v>220.10241099999999</v>
      </c>
      <c r="G3247">
        <v>10.735818</v>
      </c>
    </row>
    <row r="3248" spans="1:9" x14ac:dyDescent="0.25">
      <c r="A3248">
        <v>3247</v>
      </c>
      <c r="D3248">
        <v>235.17611500000001</v>
      </c>
      <c r="E3248">
        <v>8.2646709999999999</v>
      </c>
      <c r="F3248">
        <v>220.00971200000001</v>
      </c>
      <c r="G3248">
        <v>10.741633999999999</v>
      </c>
    </row>
    <row r="3249" spans="1:9" x14ac:dyDescent="0.25">
      <c r="A3249">
        <v>3248</v>
      </c>
      <c r="D3249">
        <v>235.15060600000001</v>
      </c>
      <c r="E3249">
        <v>8.2423769999999994</v>
      </c>
      <c r="F3249">
        <v>220.22883300000001</v>
      </c>
      <c r="G3249">
        <v>10.694545</v>
      </c>
    </row>
    <row r="3250" spans="1:9" x14ac:dyDescent="0.25">
      <c r="A3250">
        <v>3249</v>
      </c>
      <c r="D3250">
        <v>235.17080999999999</v>
      </c>
      <c r="E3250">
        <v>8.2240099999999998</v>
      </c>
      <c r="F3250">
        <v>220.22883300000001</v>
      </c>
      <c r="G3250">
        <v>10.694545</v>
      </c>
    </row>
    <row r="3251" spans="1:9" x14ac:dyDescent="0.25">
      <c r="A3251">
        <v>3250</v>
      </c>
      <c r="D3251">
        <v>235.173461</v>
      </c>
      <c r="E3251">
        <v>8.2223269999999999</v>
      </c>
    </row>
    <row r="3252" spans="1:9" x14ac:dyDescent="0.25">
      <c r="A3252">
        <v>3251</v>
      </c>
      <c r="D3252">
        <v>235.16841099999999</v>
      </c>
      <c r="E3252">
        <v>8.2284489999999995</v>
      </c>
    </row>
    <row r="3253" spans="1:9" x14ac:dyDescent="0.25">
      <c r="A3253">
        <v>3252</v>
      </c>
      <c r="D3253">
        <v>235.16784999999999</v>
      </c>
      <c r="E3253">
        <v>8.2283980000000003</v>
      </c>
    </row>
    <row r="3254" spans="1:9" x14ac:dyDescent="0.25">
      <c r="A3254">
        <v>3253</v>
      </c>
      <c r="D3254">
        <v>235.15407500000001</v>
      </c>
      <c r="E3254">
        <v>8.2769159999999999</v>
      </c>
    </row>
    <row r="3255" spans="1:9" x14ac:dyDescent="0.25">
      <c r="A3255">
        <v>3254</v>
      </c>
      <c r="B3255">
        <v>242.585014</v>
      </c>
      <c r="C3255">
        <v>9.4723129999999998</v>
      </c>
      <c r="D3255">
        <v>235.17754300000001</v>
      </c>
      <c r="E3255">
        <v>8.2893129999999999</v>
      </c>
    </row>
    <row r="3256" spans="1:9" x14ac:dyDescent="0.25">
      <c r="A3256">
        <v>3255</v>
      </c>
      <c r="B3256">
        <v>242.58256700000001</v>
      </c>
      <c r="C3256">
        <v>9.4838930000000001</v>
      </c>
      <c r="D3256">
        <v>235.1403</v>
      </c>
      <c r="E3256">
        <v>8.2562529999999992</v>
      </c>
    </row>
    <row r="3257" spans="1:9" x14ac:dyDescent="0.25">
      <c r="A3257">
        <v>3256</v>
      </c>
      <c r="B3257">
        <v>242.58919900000001</v>
      </c>
      <c r="C3257">
        <v>9.4819040000000001</v>
      </c>
      <c r="D3257">
        <v>235.1403</v>
      </c>
      <c r="E3257">
        <v>8.2562529999999992</v>
      </c>
    </row>
    <row r="3258" spans="1:9" x14ac:dyDescent="0.25">
      <c r="A3258">
        <v>3257</v>
      </c>
      <c r="B3258">
        <v>242.561241</v>
      </c>
      <c r="C3258">
        <v>9.4746079999999999</v>
      </c>
      <c r="D3258">
        <v>235.1403</v>
      </c>
      <c r="E3258">
        <v>8.2562529999999992</v>
      </c>
    </row>
    <row r="3259" spans="1:9" x14ac:dyDescent="0.25">
      <c r="A3259">
        <v>3258</v>
      </c>
      <c r="B3259">
        <v>242.587873</v>
      </c>
      <c r="C3259">
        <v>9.4825160000000004</v>
      </c>
    </row>
    <row r="3260" spans="1:9" x14ac:dyDescent="0.25">
      <c r="A3260">
        <v>3259</v>
      </c>
      <c r="B3260">
        <v>242.569198</v>
      </c>
      <c r="C3260">
        <v>9.4769550000000002</v>
      </c>
    </row>
    <row r="3261" spans="1:9" x14ac:dyDescent="0.25">
      <c r="A3261">
        <v>3260</v>
      </c>
      <c r="B3261">
        <v>242.57287400000001</v>
      </c>
      <c r="C3261">
        <v>9.4618029999999997</v>
      </c>
    </row>
    <row r="3262" spans="1:9" x14ac:dyDescent="0.25">
      <c r="A3262">
        <v>3261</v>
      </c>
      <c r="B3262">
        <v>242.56261599999999</v>
      </c>
      <c r="C3262">
        <v>9.5234330000000007</v>
      </c>
      <c r="H3262">
        <v>238.31477899999999</v>
      </c>
      <c r="I3262">
        <v>6.8237779999999999</v>
      </c>
    </row>
    <row r="3263" spans="1:9" x14ac:dyDescent="0.25">
      <c r="A3263">
        <v>3262</v>
      </c>
      <c r="B3263">
        <v>242.54833400000001</v>
      </c>
      <c r="C3263">
        <v>9.4791489999999996</v>
      </c>
      <c r="H3263">
        <v>238.313962</v>
      </c>
      <c r="I3263">
        <v>6.8070940000000002</v>
      </c>
    </row>
    <row r="3264" spans="1:9" x14ac:dyDescent="0.25">
      <c r="A3264">
        <v>3263</v>
      </c>
      <c r="B3264">
        <v>242.548892</v>
      </c>
      <c r="C3264">
        <v>9.4162949999999999</v>
      </c>
      <c r="H3264">
        <v>238.31748099999999</v>
      </c>
      <c r="I3264">
        <v>6.8102580000000001</v>
      </c>
    </row>
    <row r="3265" spans="1:11" x14ac:dyDescent="0.25">
      <c r="A3265">
        <v>3264</v>
      </c>
      <c r="B3265">
        <v>242.585014</v>
      </c>
      <c r="C3265">
        <v>9.4723129999999998</v>
      </c>
      <c r="H3265">
        <v>238.29457600000001</v>
      </c>
      <c r="I3265">
        <v>6.8068900000000001</v>
      </c>
    </row>
    <row r="3266" spans="1:11" x14ac:dyDescent="0.25">
      <c r="A3266">
        <v>3265</v>
      </c>
      <c r="B3266">
        <v>242.585014</v>
      </c>
      <c r="C3266">
        <v>9.4723129999999998</v>
      </c>
      <c r="F3266">
        <v>242.24513400000001</v>
      </c>
      <c r="G3266">
        <v>10.420937</v>
      </c>
      <c r="H3266">
        <v>238.31477899999999</v>
      </c>
      <c r="I3266">
        <v>6.8237779999999999</v>
      </c>
    </row>
    <row r="3267" spans="1:11" x14ac:dyDescent="0.25">
      <c r="A3267">
        <v>3266</v>
      </c>
      <c r="F3267">
        <v>242.24513400000001</v>
      </c>
      <c r="G3267">
        <v>10.420937</v>
      </c>
      <c r="H3267">
        <v>238.31477899999999</v>
      </c>
      <c r="I3267">
        <v>6.8237779999999999</v>
      </c>
    </row>
    <row r="3268" spans="1:11" x14ac:dyDescent="0.25">
      <c r="A3268">
        <v>3267</v>
      </c>
      <c r="F3268">
        <v>242.24513400000001</v>
      </c>
      <c r="G3268">
        <v>10.420937</v>
      </c>
      <c r="H3268">
        <v>238.31477899999999</v>
      </c>
      <c r="I3268">
        <v>6.8237779999999999</v>
      </c>
      <c r="J3268">
        <v>235.83536699999999</v>
      </c>
      <c r="K3268">
        <v>13.056157000000001</v>
      </c>
    </row>
    <row r="3269" spans="1:11" x14ac:dyDescent="0.25">
      <c r="A3269">
        <v>3268</v>
      </c>
    </row>
    <row r="3270" spans="1:11" x14ac:dyDescent="0.25">
      <c r="A3270">
        <v>3269</v>
      </c>
    </row>
    <row r="3271" spans="1:11" x14ac:dyDescent="0.25">
      <c r="A3271">
        <v>3270</v>
      </c>
    </row>
    <row r="3272" spans="1:11" x14ac:dyDescent="0.25">
      <c r="A3272">
        <v>3271</v>
      </c>
    </row>
    <row r="3273" spans="1:11" x14ac:dyDescent="0.25">
      <c r="A3273">
        <v>3272</v>
      </c>
    </row>
    <row r="3274" spans="1:11" x14ac:dyDescent="0.25">
      <c r="A3274">
        <v>3273</v>
      </c>
    </row>
    <row r="3275" spans="1:11" x14ac:dyDescent="0.25">
      <c r="A3275">
        <v>3274</v>
      </c>
    </row>
    <row r="3276" spans="1:11" x14ac:dyDescent="0.25">
      <c r="A3276">
        <v>3275</v>
      </c>
    </row>
    <row r="3277" spans="1:11" x14ac:dyDescent="0.25">
      <c r="A3277">
        <v>3276</v>
      </c>
    </row>
    <row r="3278" spans="1:11" x14ac:dyDescent="0.25">
      <c r="A3278">
        <v>3277</v>
      </c>
    </row>
    <row r="3279" spans="1:11" x14ac:dyDescent="0.25">
      <c r="A3279">
        <v>3278</v>
      </c>
    </row>
    <row r="3280" spans="1:1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1" x14ac:dyDescent="0.25">
      <c r="A3297">
        <v>3296</v>
      </c>
    </row>
    <row r="3298" spans="1:11" x14ac:dyDescent="0.25">
      <c r="A3298">
        <v>3297</v>
      </c>
    </row>
    <row r="3299" spans="1:11" x14ac:dyDescent="0.25">
      <c r="A3299">
        <v>3298</v>
      </c>
    </row>
    <row r="3300" spans="1:11" x14ac:dyDescent="0.25">
      <c r="A3300">
        <v>3299</v>
      </c>
    </row>
    <row r="3301" spans="1:11" x14ac:dyDescent="0.25">
      <c r="A3301">
        <v>3300</v>
      </c>
      <c r="J3301">
        <v>236.10417899999999</v>
      </c>
      <c r="K3301">
        <v>13.286552</v>
      </c>
    </row>
    <row r="3302" spans="1:11" x14ac:dyDescent="0.25">
      <c r="A3302">
        <v>3301</v>
      </c>
      <c r="D3302">
        <v>232.664817</v>
      </c>
      <c r="E3302">
        <v>6.6202160000000001</v>
      </c>
    </row>
    <row r="3303" spans="1:11" x14ac:dyDescent="0.25">
      <c r="A3303">
        <v>3302</v>
      </c>
      <c r="D3303">
        <v>232.63971699999999</v>
      </c>
      <c r="E3303">
        <v>6.6165940000000001</v>
      </c>
    </row>
    <row r="3304" spans="1:11" x14ac:dyDescent="0.25">
      <c r="A3304">
        <v>3303</v>
      </c>
      <c r="D3304">
        <v>232.620126</v>
      </c>
      <c r="E3304">
        <v>6.6107269999999998</v>
      </c>
    </row>
    <row r="3305" spans="1:11" x14ac:dyDescent="0.25">
      <c r="A3305">
        <v>3304</v>
      </c>
      <c r="D3305">
        <v>232.617626</v>
      </c>
      <c r="E3305">
        <v>6.6306240000000001</v>
      </c>
    </row>
    <row r="3306" spans="1:11" x14ac:dyDescent="0.25">
      <c r="A3306">
        <v>3305</v>
      </c>
      <c r="B3306">
        <v>228.26657599999999</v>
      </c>
      <c r="C3306">
        <v>4.90801</v>
      </c>
      <c r="D3306">
        <v>232.60390200000001</v>
      </c>
      <c r="E3306">
        <v>6.6314909999999996</v>
      </c>
    </row>
    <row r="3307" spans="1:11" x14ac:dyDescent="0.25">
      <c r="A3307">
        <v>3306</v>
      </c>
      <c r="B3307">
        <v>228.26724000000002</v>
      </c>
      <c r="C3307">
        <v>4.8360240000000001</v>
      </c>
      <c r="D3307">
        <v>232.648797</v>
      </c>
      <c r="E3307">
        <v>6.6229719999999999</v>
      </c>
    </row>
    <row r="3308" spans="1:11" x14ac:dyDescent="0.25">
      <c r="A3308">
        <v>3307</v>
      </c>
      <c r="B3308">
        <v>228.31540100000001</v>
      </c>
      <c r="C3308">
        <v>4.8751030000000002</v>
      </c>
      <c r="D3308">
        <v>232.63543100000001</v>
      </c>
      <c r="E3308">
        <v>6.6288390000000001</v>
      </c>
    </row>
    <row r="3309" spans="1:11" x14ac:dyDescent="0.25">
      <c r="A3309">
        <v>3308</v>
      </c>
      <c r="B3309">
        <v>228.25994399999999</v>
      </c>
      <c r="C3309">
        <v>4.871175</v>
      </c>
      <c r="D3309">
        <v>232.664817</v>
      </c>
      <c r="E3309">
        <v>6.6202160000000001</v>
      </c>
    </row>
    <row r="3310" spans="1:11" x14ac:dyDescent="0.25">
      <c r="A3310">
        <v>3309</v>
      </c>
      <c r="B3310">
        <v>228.28096299999999</v>
      </c>
      <c r="C3310">
        <v>4.8485740000000002</v>
      </c>
      <c r="F3310">
        <v>230.55130500000001</v>
      </c>
      <c r="G3310">
        <v>3.9088780000000001</v>
      </c>
      <c r="H3310">
        <v>230.28943200000001</v>
      </c>
      <c r="I3310">
        <v>8.8292339999999996</v>
      </c>
    </row>
    <row r="3311" spans="1:11" x14ac:dyDescent="0.25">
      <c r="A3311">
        <v>3310</v>
      </c>
      <c r="B3311">
        <v>228.20642799999999</v>
      </c>
      <c r="C3311">
        <v>4.938161</v>
      </c>
      <c r="F3311">
        <v>230.522581</v>
      </c>
      <c r="G3311">
        <v>3.835515</v>
      </c>
      <c r="H3311">
        <v>230.25045299999999</v>
      </c>
      <c r="I3311">
        <v>8.7429629999999996</v>
      </c>
    </row>
    <row r="3312" spans="1:11" x14ac:dyDescent="0.25">
      <c r="A3312">
        <v>3311</v>
      </c>
      <c r="B3312">
        <v>228.26657599999999</v>
      </c>
      <c r="C3312">
        <v>4.90801</v>
      </c>
      <c r="F3312">
        <v>230.59222199999999</v>
      </c>
      <c r="G3312">
        <v>3.8711250000000001</v>
      </c>
      <c r="H3312">
        <v>230.261167</v>
      </c>
      <c r="I3312">
        <v>8.7731150000000007</v>
      </c>
    </row>
    <row r="3313" spans="1:9" x14ac:dyDescent="0.25">
      <c r="A3313">
        <v>3312</v>
      </c>
      <c r="F3313">
        <v>230.657014</v>
      </c>
      <c r="G3313">
        <v>3.8968379999999998</v>
      </c>
      <c r="H3313">
        <v>230.22305599999999</v>
      </c>
      <c r="I3313">
        <v>8.8222450000000006</v>
      </c>
    </row>
    <row r="3314" spans="1:9" x14ac:dyDescent="0.25">
      <c r="A3314">
        <v>3313</v>
      </c>
      <c r="F3314">
        <v>230.56849600000001</v>
      </c>
      <c r="G3314">
        <v>3.8721450000000002</v>
      </c>
      <c r="H3314">
        <v>230.257442</v>
      </c>
      <c r="I3314">
        <v>8.8417840000000005</v>
      </c>
    </row>
    <row r="3315" spans="1:9" x14ac:dyDescent="0.25">
      <c r="A3315">
        <v>3314</v>
      </c>
      <c r="F3315">
        <v>230.56747799999999</v>
      </c>
      <c r="G3315">
        <v>3.8751039999999999</v>
      </c>
      <c r="H3315">
        <v>230.27096299999999</v>
      </c>
      <c r="I3315">
        <v>8.8505090000000006</v>
      </c>
    </row>
    <row r="3316" spans="1:9" x14ac:dyDescent="0.25">
      <c r="A3316">
        <v>3315</v>
      </c>
      <c r="F3316">
        <v>230.516716</v>
      </c>
      <c r="G3316">
        <v>3.8982670000000001</v>
      </c>
      <c r="H3316">
        <v>230.255605</v>
      </c>
      <c r="I3316">
        <v>8.8158159999999999</v>
      </c>
    </row>
    <row r="3317" spans="1:9" x14ac:dyDescent="0.25">
      <c r="A3317">
        <v>3316</v>
      </c>
      <c r="F3317">
        <v>230.45228</v>
      </c>
      <c r="G3317">
        <v>3.8688799999999999</v>
      </c>
      <c r="H3317">
        <v>230.236423</v>
      </c>
      <c r="I3317">
        <v>8.7721450000000001</v>
      </c>
    </row>
    <row r="3318" spans="1:9" x14ac:dyDescent="0.25">
      <c r="A3318">
        <v>3317</v>
      </c>
      <c r="F3318">
        <v>230.55130500000001</v>
      </c>
      <c r="G3318">
        <v>3.9088780000000001</v>
      </c>
      <c r="H3318">
        <v>230.28943200000001</v>
      </c>
      <c r="I3318">
        <v>8.8292339999999996</v>
      </c>
    </row>
    <row r="3319" spans="1:9" x14ac:dyDescent="0.25">
      <c r="A3319">
        <v>3318</v>
      </c>
    </row>
    <row r="3320" spans="1:9" x14ac:dyDescent="0.25">
      <c r="A3320">
        <v>3319</v>
      </c>
    </row>
    <row r="3321" spans="1:9" x14ac:dyDescent="0.25">
      <c r="A3321">
        <v>3320</v>
      </c>
    </row>
    <row r="3322" spans="1:9" x14ac:dyDescent="0.25">
      <c r="A3322">
        <v>3321</v>
      </c>
    </row>
    <row r="3323" spans="1:9" x14ac:dyDescent="0.25">
      <c r="A3323">
        <v>3322</v>
      </c>
      <c r="D3323">
        <v>207.863764</v>
      </c>
      <c r="E3323">
        <v>6.7211340000000002</v>
      </c>
    </row>
    <row r="3324" spans="1:9" x14ac:dyDescent="0.25">
      <c r="A3324">
        <v>3323</v>
      </c>
      <c r="D3324">
        <v>207.91010499999999</v>
      </c>
      <c r="E3324">
        <v>6.7421139999999999</v>
      </c>
    </row>
    <row r="3325" spans="1:9" x14ac:dyDescent="0.25">
      <c r="A3325">
        <v>3324</v>
      </c>
      <c r="D3325">
        <v>207.89304200000001</v>
      </c>
      <c r="E3325">
        <v>6.738918</v>
      </c>
    </row>
    <row r="3326" spans="1:9" x14ac:dyDescent="0.25">
      <c r="A3326">
        <v>3325</v>
      </c>
      <c r="B3326">
        <v>204.546088</v>
      </c>
      <c r="C3326">
        <v>5.0421139999999998</v>
      </c>
      <c r="D3326">
        <v>207.91525899999999</v>
      </c>
      <c r="E3326">
        <v>6.728866</v>
      </c>
    </row>
    <row r="3327" spans="1:9" x14ac:dyDescent="0.25">
      <c r="A3327">
        <v>3326</v>
      </c>
      <c r="B3327">
        <v>204.57918000000001</v>
      </c>
      <c r="C3327">
        <v>5.0296909999999997</v>
      </c>
      <c r="D3327">
        <v>207.91052100000002</v>
      </c>
      <c r="E3327">
        <v>6.7272160000000003</v>
      </c>
    </row>
    <row r="3328" spans="1:9" x14ac:dyDescent="0.25">
      <c r="A3328">
        <v>3327</v>
      </c>
      <c r="B3328">
        <v>204.54309699999999</v>
      </c>
      <c r="C3328">
        <v>5.0620620000000001</v>
      </c>
      <c r="D3328">
        <v>207.93428299999999</v>
      </c>
      <c r="E3328">
        <v>6.7246389999999998</v>
      </c>
    </row>
    <row r="3329" spans="1:9" x14ac:dyDescent="0.25">
      <c r="A3329">
        <v>3328</v>
      </c>
      <c r="B3329">
        <v>204.53907699999999</v>
      </c>
      <c r="C3329">
        <v>5.0697419999999997</v>
      </c>
      <c r="D3329">
        <v>207.863764</v>
      </c>
      <c r="E3329">
        <v>6.7211340000000002</v>
      </c>
    </row>
    <row r="3330" spans="1:9" x14ac:dyDescent="0.25">
      <c r="A3330">
        <v>3329</v>
      </c>
      <c r="B3330">
        <v>204.542067</v>
      </c>
      <c r="C3330">
        <v>5.1340209999999997</v>
      </c>
    </row>
    <row r="3331" spans="1:9" x14ac:dyDescent="0.25">
      <c r="A3331">
        <v>3330</v>
      </c>
      <c r="B3331">
        <v>204.70809400000002</v>
      </c>
      <c r="C3331">
        <v>5.0970620000000002</v>
      </c>
      <c r="F3331">
        <v>204.90206799999999</v>
      </c>
      <c r="G3331">
        <v>3.7697940000000001</v>
      </c>
    </row>
    <row r="3332" spans="1:9" x14ac:dyDescent="0.25">
      <c r="A3332">
        <v>3331</v>
      </c>
      <c r="B3332">
        <v>204.546088</v>
      </c>
      <c r="C3332">
        <v>5.0421139999999998</v>
      </c>
      <c r="F3332">
        <v>204.90206799999999</v>
      </c>
      <c r="G3332">
        <v>3.7697940000000001</v>
      </c>
      <c r="H3332">
        <v>204.470259</v>
      </c>
      <c r="I3332">
        <v>8.5343820000000008</v>
      </c>
    </row>
    <row r="3333" spans="1:9" x14ac:dyDescent="0.25">
      <c r="A3333">
        <v>3332</v>
      </c>
      <c r="F3333">
        <v>204.86762899999999</v>
      </c>
      <c r="G3333">
        <v>3.8034539999999999</v>
      </c>
      <c r="H3333">
        <v>204.43345500000001</v>
      </c>
      <c r="I3333">
        <v>8.4737629999999999</v>
      </c>
    </row>
    <row r="3334" spans="1:9" x14ac:dyDescent="0.25">
      <c r="A3334">
        <v>3333</v>
      </c>
      <c r="F3334">
        <v>204.88097999999999</v>
      </c>
      <c r="G3334">
        <v>3.7946909999999998</v>
      </c>
      <c r="H3334">
        <v>204.45459199999999</v>
      </c>
      <c r="I3334">
        <v>8.4724240000000002</v>
      </c>
    </row>
    <row r="3335" spans="1:9" x14ac:dyDescent="0.25">
      <c r="A3335">
        <v>3334</v>
      </c>
      <c r="F3335">
        <v>204.912734</v>
      </c>
      <c r="G3335">
        <v>3.745619</v>
      </c>
      <c r="H3335">
        <v>204.491343</v>
      </c>
      <c r="I3335">
        <v>8.5083500000000001</v>
      </c>
    </row>
    <row r="3336" spans="1:9" x14ac:dyDescent="0.25">
      <c r="A3336">
        <v>3335</v>
      </c>
      <c r="F3336">
        <v>204.914073</v>
      </c>
      <c r="G3336">
        <v>3.7639689999999999</v>
      </c>
      <c r="H3336">
        <v>204.49443300000001</v>
      </c>
      <c r="I3336">
        <v>8.5345359999999992</v>
      </c>
    </row>
    <row r="3337" spans="1:9" x14ac:dyDescent="0.25">
      <c r="A3337">
        <v>3336</v>
      </c>
      <c r="F3337">
        <v>204.90788900000001</v>
      </c>
      <c r="G3337">
        <v>3.798918</v>
      </c>
      <c r="H3337">
        <v>204.50526300000001</v>
      </c>
      <c r="I3337">
        <v>8.5257729999999992</v>
      </c>
    </row>
    <row r="3338" spans="1:9" x14ac:dyDescent="0.25">
      <c r="A3338">
        <v>3337</v>
      </c>
      <c r="F3338">
        <v>204.921706</v>
      </c>
      <c r="G3338">
        <v>3.8168039999999999</v>
      </c>
      <c r="H3338">
        <v>204.45500100000001</v>
      </c>
      <c r="I3338">
        <v>8.5164950000000008</v>
      </c>
    </row>
    <row r="3339" spans="1:9" x14ac:dyDescent="0.25">
      <c r="A3339">
        <v>3338</v>
      </c>
      <c r="F3339">
        <v>204.90206799999999</v>
      </c>
      <c r="G3339">
        <v>3.7697940000000001</v>
      </c>
      <c r="H3339">
        <v>204.470259</v>
      </c>
      <c r="I3339">
        <v>8.5343820000000008</v>
      </c>
    </row>
    <row r="3340" spans="1:9" x14ac:dyDescent="0.25">
      <c r="A3340">
        <v>3339</v>
      </c>
    </row>
    <row r="3341" spans="1:9" x14ac:dyDescent="0.25">
      <c r="A3341">
        <v>3340</v>
      </c>
    </row>
    <row r="3342" spans="1:9" x14ac:dyDescent="0.25">
      <c r="A3342">
        <v>3341</v>
      </c>
    </row>
    <row r="3343" spans="1:9" x14ac:dyDescent="0.25">
      <c r="A3343">
        <v>3342</v>
      </c>
    </row>
    <row r="3344" spans="1:9" x14ac:dyDescent="0.25">
      <c r="A3344">
        <v>3343</v>
      </c>
    </row>
    <row r="3345" spans="1:9" x14ac:dyDescent="0.25">
      <c r="A3345">
        <v>3344</v>
      </c>
      <c r="D3345">
        <v>178.144126</v>
      </c>
      <c r="E3345">
        <v>6.5279379999999998</v>
      </c>
    </row>
    <row r="3346" spans="1:9" x14ac:dyDescent="0.25">
      <c r="A3346">
        <v>3345</v>
      </c>
      <c r="D3346">
        <v>178.145882</v>
      </c>
      <c r="E3346">
        <v>6.5364950000000004</v>
      </c>
    </row>
    <row r="3347" spans="1:9" x14ac:dyDescent="0.25">
      <c r="A3347">
        <v>3346</v>
      </c>
      <c r="B3347">
        <v>173.691292</v>
      </c>
      <c r="C3347">
        <v>5.1378870000000001</v>
      </c>
      <c r="D3347">
        <v>178.12526200000002</v>
      </c>
      <c r="E3347">
        <v>6.5</v>
      </c>
    </row>
    <row r="3348" spans="1:9" x14ac:dyDescent="0.25">
      <c r="A3348">
        <v>3347</v>
      </c>
      <c r="B3348">
        <v>173.70479800000001</v>
      </c>
      <c r="C3348">
        <v>5.0952060000000001</v>
      </c>
      <c r="D3348">
        <v>178.14345600000001</v>
      </c>
      <c r="E3348">
        <v>6.4901030000000004</v>
      </c>
    </row>
    <row r="3349" spans="1:9" x14ac:dyDescent="0.25">
      <c r="A3349">
        <v>3348</v>
      </c>
      <c r="B3349">
        <v>173.730571</v>
      </c>
      <c r="C3349">
        <v>5.07165</v>
      </c>
      <c r="D3349">
        <v>178.134232</v>
      </c>
      <c r="E3349">
        <v>6.5169079999999999</v>
      </c>
    </row>
    <row r="3350" spans="1:9" x14ac:dyDescent="0.25">
      <c r="A3350">
        <v>3349</v>
      </c>
      <c r="B3350">
        <v>173.70933400000001</v>
      </c>
      <c r="C3350">
        <v>5.1310310000000001</v>
      </c>
      <c r="D3350">
        <v>178.144126</v>
      </c>
      <c r="E3350">
        <v>6.5279379999999998</v>
      </c>
    </row>
    <row r="3351" spans="1:9" x14ac:dyDescent="0.25">
      <c r="A3351">
        <v>3350</v>
      </c>
      <c r="B3351">
        <v>173.73505499999999</v>
      </c>
      <c r="C3351">
        <v>5.1303609999999997</v>
      </c>
      <c r="D3351">
        <v>178.144126</v>
      </c>
      <c r="E3351">
        <v>6.5279379999999998</v>
      </c>
    </row>
    <row r="3352" spans="1:9" x14ac:dyDescent="0.25">
      <c r="A3352">
        <v>3351</v>
      </c>
      <c r="B3352">
        <v>173.66881799999999</v>
      </c>
      <c r="C3352">
        <v>5.193041</v>
      </c>
    </row>
    <row r="3353" spans="1:9" x14ac:dyDescent="0.25">
      <c r="A3353">
        <v>3352</v>
      </c>
      <c r="B3353">
        <v>173.691292</v>
      </c>
      <c r="C3353">
        <v>5.1378870000000001</v>
      </c>
    </row>
    <row r="3354" spans="1:9" x14ac:dyDescent="0.25">
      <c r="A3354">
        <v>3353</v>
      </c>
      <c r="F3354">
        <v>174.09871699999999</v>
      </c>
      <c r="G3354">
        <v>3.9352580000000001</v>
      </c>
      <c r="H3354">
        <v>172.900519</v>
      </c>
      <c r="I3354">
        <v>8.3281969999999994</v>
      </c>
    </row>
    <row r="3355" spans="1:9" x14ac:dyDescent="0.25">
      <c r="A3355">
        <v>3354</v>
      </c>
      <c r="F3355">
        <v>174.120881</v>
      </c>
      <c r="G3355">
        <v>3.9818560000000001</v>
      </c>
      <c r="H3355">
        <v>172.906138</v>
      </c>
      <c r="I3355">
        <v>8.2680930000000004</v>
      </c>
    </row>
    <row r="3356" spans="1:9" x14ac:dyDescent="0.25">
      <c r="A3356">
        <v>3355</v>
      </c>
      <c r="F3356">
        <v>174.09974700000001</v>
      </c>
      <c r="G3356">
        <v>3.9637630000000001</v>
      </c>
      <c r="H3356">
        <v>172.895365</v>
      </c>
      <c r="I3356">
        <v>8.3079900000000002</v>
      </c>
    </row>
    <row r="3357" spans="1:9" x14ac:dyDescent="0.25">
      <c r="A3357">
        <v>3356</v>
      </c>
      <c r="F3357">
        <v>174.112324</v>
      </c>
      <c r="G3357">
        <v>3.929897</v>
      </c>
      <c r="H3357">
        <v>172.910313</v>
      </c>
      <c r="I3357">
        <v>8.3510310000000008</v>
      </c>
    </row>
    <row r="3358" spans="1:9" x14ac:dyDescent="0.25">
      <c r="A3358">
        <v>3357</v>
      </c>
      <c r="F3358">
        <v>174.201346</v>
      </c>
      <c r="G3358">
        <v>3.8970099999999999</v>
      </c>
      <c r="H3358">
        <v>172.94438600000001</v>
      </c>
      <c r="I3358">
        <v>8.3904639999999997</v>
      </c>
    </row>
    <row r="3359" spans="1:9" x14ac:dyDescent="0.25">
      <c r="A3359">
        <v>3358</v>
      </c>
      <c r="F3359">
        <v>174.14778799999999</v>
      </c>
      <c r="G3359">
        <v>3.916547</v>
      </c>
      <c r="H3359">
        <v>172.909695</v>
      </c>
      <c r="I3359">
        <v>8.3838150000000002</v>
      </c>
    </row>
    <row r="3360" spans="1:9" x14ac:dyDescent="0.25">
      <c r="A3360">
        <v>3359</v>
      </c>
      <c r="F3360">
        <v>174.079386</v>
      </c>
      <c r="G3360">
        <v>3.9561860000000002</v>
      </c>
      <c r="H3360">
        <v>172.900519</v>
      </c>
      <c r="I3360">
        <v>8.3281969999999994</v>
      </c>
    </row>
    <row r="3361" spans="1:9" x14ac:dyDescent="0.25">
      <c r="A3361">
        <v>3360</v>
      </c>
    </row>
    <row r="3362" spans="1:9" x14ac:dyDescent="0.25">
      <c r="A3362">
        <v>3361</v>
      </c>
    </row>
    <row r="3363" spans="1:9" x14ac:dyDescent="0.25">
      <c r="A3363">
        <v>3362</v>
      </c>
    </row>
    <row r="3364" spans="1:9" x14ac:dyDescent="0.25">
      <c r="A3364">
        <v>3363</v>
      </c>
    </row>
    <row r="3365" spans="1:9" x14ac:dyDescent="0.25">
      <c r="A3365">
        <v>3364</v>
      </c>
    </row>
    <row r="3366" spans="1:9" x14ac:dyDescent="0.25">
      <c r="A3366">
        <v>3365</v>
      </c>
      <c r="D3366">
        <v>151.06180900000001</v>
      </c>
      <c r="E3366">
        <v>7.1391749999999998</v>
      </c>
    </row>
    <row r="3367" spans="1:9" x14ac:dyDescent="0.25">
      <c r="A3367">
        <v>3366</v>
      </c>
      <c r="D3367">
        <v>151.06180900000001</v>
      </c>
      <c r="E3367">
        <v>7.1391749999999998</v>
      </c>
    </row>
    <row r="3368" spans="1:9" x14ac:dyDescent="0.25">
      <c r="A3368">
        <v>3367</v>
      </c>
      <c r="D3368">
        <v>151.06180900000001</v>
      </c>
      <c r="E3368">
        <v>7.1391749999999998</v>
      </c>
    </row>
    <row r="3369" spans="1:9" x14ac:dyDescent="0.25">
      <c r="A3369">
        <v>3368</v>
      </c>
      <c r="B3369">
        <v>135.81311300000002</v>
      </c>
      <c r="C3369">
        <v>4.1624359999999996</v>
      </c>
      <c r="D3369">
        <v>151.06180900000001</v>
      </c>
      <c r="E3369">
        <v>7.1391749999999998</v>
      </c>
    </row>
    <row r="3370" spans="1:9" x14ac:dyDescent="0.25">
      <c r="A3370">
        <v>3369</v>
      </c>
      <c r="B3370">
        <v>135.77826900000002</v>
      </c>
      <c r="C3370">
        <v>4.1406520000000002</v>
      </c>
      <c r="D3370">
        <v>151.06180900000001</v>
      </c>
      <c r="E3370">
        <v>7.1391749999999998</v>
      </c>
    </row>
    <row r="3371" spans="1:9" x14ac:dyDescent="0.25">
      <c r="A3371">
        <v>3370</v>
      </c>
      <c r="B3371">
        <v>135.83101900000003</v>
      </c>
      <c r="C3371">
        <v>4.161416</v>
      </c>
      <c r="D3371">
        <v>151.06180900000001</v>
      </c>
      <c r="E3371">
        <v>7.1391749999999998</v>
      </c>
    </row>
    <row r="3372" spans="1:9" x14ac:dyDescent="0.25">
      <c r="A3372">
        <v>3371</v>
      </c>
      <c r="B3372">
        <v>135.79423700000001</v>
      </c>
      <c r="C3372">
        <v>4.1848330000000002</v>
      </c>
      <c r="D3372">
        <v>151.06180900000001</v>
      </c>
      <c r="E3372">
        <v>7.1391749999999998</v>
      </c>
    </row>
    <row r="3373" spans="1:9" x14ac:dyDescent="0.25">
      <c r="A3373">
        <v>3372</v>
      </c>
      <c r="B3373">
        <v>135.803675</v>
      </c>
      <c r="C3373">
        <v>4.1814660000000003</v>
      </c>
    </row>
    <row r="3374" spans="1:9" x14ac:dyDescent="0.25">
      <c r="A3374">
        <v>3373</v>
      </c>
      <c r="B3374">
        <v>135.81311300000002</v>
      </c>
      <c r="C3374">
        <v>4.1624359999999996</v>
      </c>
    </row>
    <row r="3375" spans="1:9" x14ac:dyDescent="0.25">
      <c r="A3375">
        <v>3374</v>
      </c>
      <c r="F3375">
        <v>135.20456899999999</v>
      </c>
      <c r="G3375">
        <v>2.9576519999999999</v>
      </c>
      <c r="H3375">
        <v>134.505427</v>
      </c>
      <c r="I3375">
        <v>7.2226340000000002</v>
      </c>
    </row>
    <row r="3376" spans="1:9" x14ac:dyDescent="0.25">
      <c r="A3376">
        <v>3375</v>
      </c>
      <c r="F3376">
        <v>135.25155900000001</v>
      </c>
      <c r="G3376">
        <v>2.9278580000000001</v>
      </c>
      <c r="H3376">
        <v>134.56909400000001</v>
      </c>
      <c r="I3376">
        <v>7.3226290000000001</v>
      </c>
    </row>
    <row r="3377" spans="1:9" x14ac:dyDescent="0.25">
      <c r="A3377">
        <v>3376</v>
      </c>
      <c r="F3377">
        <v>135.23809299999999</v>
      </c>
      <c r="G3377">
        <v>2.906736</v>
      </c>
      <c r="H3377">
        <v>134.57368700000001</v>
      </c>
      <c r="I3377">
        <v>7.3230880000000003</v>
      </c>
    </row>
    <row r="3378" spans="1:9" x14ac:dyDescent="0.25">
      <c r="A3378">
        <v>3377</v>
      </c>
      <c r="F3378">
        <v>135.18473299999999</v>
      </c>
      <c r="G3378">
        <v>2.864239</v>
      </c>
      <c r="H3378">
        <v>134.66292000000001</v>
      </c>
      <c r="I3378">
        <v>7.3529850000000003</v>
      </c>
    </row>
    <row r="3379" spans="1:9" x14ac:dyDescent="0.25">
      <c r="A3379">
        <v>3378</v>
      </c>
      <c r="F3379">
        <v>135.25972200000001</v>
      </c>
      <c r="G3379">
        <v>2.8098030000000001</v>
      </c>
      <c r="H3379">
        <v>134.72199499999999</v>
      </c>
      <c r="I3379">
        <v>7.3977779999999997</v>
      </c>
    </row>
    <row r="3380" spans="1:9" x14ac:dyDescent="0.25">
      <c r="A3380">
        <v>3379</v>
      </c>
      <c r="F3380">
        <v>135.20456899999999</v>
      </c>
      <c r="G3380">
        <v>2.9576519999999999</v>
      </c>
      <c r="H3380">
        <v>134.713885</v>
      </c>
      <c r="I3380">
        <v>7.4068079999999998</v>
      </c>
    </row>
    <row r="3381" spans="1:9" x14ac:dyDescent="0.25">
      <c r="A3381">
        <v>3380</v>
      </c>
      <c r="H3381">
        <v>134.505427</v>
      </c>
      <c r="I3381">
        <v>7.2226340000000002</v>
      </c>
    </row>
    <row r="3382" spans="1:9" x14ac:dyDescent="0.25">
      <c r="A3382">
        <v>3381</v>
      </c>
    </row>
    <row r="3383" spans="1:9" x14ac:dyDescent="0.25">
      <c r="A3383">
        <v>3382</v>
      </c>
    </row>
    <row r="3384" spans="1:9" x14ac:dyDescent="0.25">
      <c r="A3384">
        <v>3383</v>
      </c>
    </row>
    <row r="3385" spans="1:9" x14ac:dyDescent="0.25">
      <c r="A3385">
        <v>3384</v>
      </c>
    </row>
    <row r="3386" spans="1:9" x14ac:dyDescent="0.25">
      <c r="A3386">
        <v>3385</v>
      </c>
    </row>
    <row r="3387" spans="1:9" x14ac:dyDescent="0.25">
      <c r="A3387">
        <v>3386</v>
      </c>
      <c r="D3387">
        <v>109.173224</v>
      </c>
      <c r="E3387">
        <v>5.5777200000000002</v>
      </c>
    </row>
    <row r="3388" spans="1:9" x14ac:dyDescent="0.25">
      <c r="A3388">
        <v>3387</v>
      </c>
      <c r="D3388">
        <v>109.13261600000001</v>
      </c>
      <c r="E3388">
        <v>5.5860349999999999</v>
      </c>
    </row>
    <row r="3389" spans="1:9" x14ac:dyDescent="0.25">
      <c r="A3389">
        <v>3388</v>
      </c>
      <c r="D3389">
        <v>109.13802200000001</v>
      </c>
      <c r="E3389">
        <v>5.5813930000000003</v>
      </c>
    </row>
    <row r="3390" spans="1:9" x14ac:dyDescent="0.25">
      <c r="A3390">
        <v>3389</v>
      </c>
      <c r="B3390">
        <v>104.315111</v>
      </c>
      <c r="C3390">
        <v>4.2835520000000002</v>
      </c>
      <c r="D3390">
        <v>109.160933</v>
      </c>
      <c r="E3390">
        <v>5.5707300000000002</v>
      </c>
    </row>
    <row r="3391" spans="1:9" x14ac:dyDescent="0.25">
      <c r="A3391">
        <v>3390</v>
      </c>
      <c r="B3391">
        <v>104.328326</v>
      </c>
      <c r="C3391">
        <v>4.2128930000000002</v>
      </c>
      <c r="D3391">
        <v>109.15634</v>
      </c>
      <c r="E3391">
        <v>5.5512410000000001</v>
      </c>
    </row>
    <row r="3392" spans="1:9" x14ac:dyDescent="0.25">
      <c r="A3392">
        <v>3391</v>
      </c>
      <c r="B3392">
        <v>104.30353000000001</v>
      </c>
      <c r="C3392">
        <v>4.3078370000000001</v>
      </c>
      <c r="D3392">
        <v>109.11251300000001</v>
      </c>
      <c r="E3392">
        <v>5.5834849999999996</v>
      </c>
    </row>
    <row r="3393" spans="1:9" x14ac:dyDescent="0.25">
      <c r="A3393">
        <v>3392</v>
      </c>
      <c r="B3393">
        <v>104.29592700000001</v>
      </c>
      <c r="C3393">
        <v>4.295083</v>
      </c>
      <c r="D3393">
        <v>109.173224</v>
      </c>
      <c r="E3393">
        <v>5.5777200000000002</v>
      </c>
    </row>
    <row r="3394" spans="1:9" x14ac:dyDescent="0.25">
      <c r="A3394">
        <v>3393</v>
      </c>
      <c r="B3394">
        <v>104.27368800000001</v>
      </c>
      <c r="C3394">
        <v>4.374466</v>
      </c>
    </row>
    <row r="3395" spans="1:9" x14ac:dyDescent="0.25">
      <c r="A3395">
        <v>3394</v>
      </c>
      <c r="B3395">
        <v>104.315111</v>
      </c>
      <c r="C3395">
        <v>4.2835520000000002</v>
      </c>
    </row>
    <row r="3396" spans="1:9" x14ac:dyDescent="0.25">
      <c r="A3396">
        <v>3395</v>
      </c>
      <c r="H3396">
        <v>102.46393400000001</v>
      </c>
      <c r="I3396">
        <v>7.8084709999999999</v>
      </c>
    </row>
    <row r="3397" spans="1:9" x14ac:dyDescent="0.25">
      <c r="A3397">
        <v>3396</v>
      </c>
      <c r="F3397">
        <v>102.239046</v>
      </c>
      <c r="G3397">
        <v>3.4166590000000001</v>
      </c>
      <c r="H3397">
        <v>102.314654</v>
      </c>
      <c r="I3397">
        <v>7.8388270000000002</v>
      </c>
    </row>
    <row r="3398" spans="1:9" x14ac:dyDescent="0.25">
      <c r="A3398">
        <v>3397</v>
      </c>
      <c r="F3398">
        <v>102.38603000000001</v>
      </c>
      <c r="G3398">
        <v>3.396099</v>
      </c>
      <c r="H3398">
        <v>102.40230400000002</v>
      </c>
      <c r="I3398">
        <v>7.8602540000000003</v>
      </c>
    </row>
    <row r="3399" spans="1:9" x14ac:dyDescent="0.25">
      <c r="A3399">
        <v>3398</v>
      </c>
      <c r="F3399">
        <v>102.34613300000001</v>
      </c>
      <c r="G3399">
        <v>3.3492639999999998</v>
      </c>
      <c r="H3399">
        <v>102.36649</v>
      </c>
      <c r="I3399">
        <v>7.8627529999999997</v>
      </c>
    </row>
    <row r="3400" spans="1:9" x14ac:dyDescent="0.25">
      <c r="A3400">
        <v>3399</v>
      </c>
      <c r="F3400">
        <v>102.296288</v>
      </c>
      <c r="G3400">
        <v>3.2985530000000001</v>
      </c>
      <c r="H3400">
        <v>102.399393</v>
      </c>
      <c r="I3400">
        <v>7.8501519999999996</v>
      </c>
    </row>
    <row r="3401" spans="1:9" x14ac:dyDescent="0.25">
      <c r="A3401">
        <v>3400</v>
      </c>
      <c r="F3401">
        <v>102.28884000000001</v>
      </c>
      <c r="G3401">
        <v>3.2672279999999998</v>
      </c>
      <c r="H3401">
        <v>102.40827400000001</v>
      </c>
      <c r="I3401">
        <v>7.829796</v>
      </c>
    </row>
    <row r="3402" spans="1:9" x14ac:dyDescent="0.25">
      <c r="A3402">
        <v>3401</v>
      </c>
      <c r="F3402">
        <v>102.28016700000001</v>
      </c>
      <c r="G3402">
        <v>3.2644220000000002</v>
      </c>
      <c r="H3402">
        <v>102.343479</v>
      </c>
      <c r="I3402">
        <v>7.8477030000000001</v>
      </c>
    </row>
    <row r="3403" spans="1:9" x14ac:dyDescent="0.25">
      <c r="A3403">
        <v>3402</v>
      </c>
      <c r="F3403">
        <v>102.239046</v>
      </c>
      <c r="G3403">
        <v>3.4166590000000001</v>
      </c>
      <c r="H3403">
        <v>102.46393400000001</v>
      </c>
      <c r="I3403">
        <v>7.8084709999999999</v>
      </c>
    </row>
    <row r="3404" spans="1:9" x14ac:dyDescent="0.25">
      <c r="A3404">
        <v>3403</v>
      </c>
    </row>
    <row r="3405" spans="1:9" x14ac:dyDescent="0.25">
      <c r="A3405">
        <v>3404</v>
      </c>
    </row>
    <row r="3406" spans="1:9" x14ac:dyDescent="0.25">
      <c r="A3406">
        <v>3405</v>
      </c>
    </row>
    <row r="3407" spans="1:9" x14ac:dyDescent="0.25">
      <c r="A3407">
        <v>3406</v>
      </c>
      <c r="D3407">
        <v>79.096937000000011</v>
      </c>
      <c r="E3407">
        <v>6.2532969999999999</v>
      </c>
    </row>
    <row r="3408" spans="1:9" x14ac:dyDescent="0.25">
      <c r="A3408">
        <v>3407</v>
      </c>
      <c r="D3408">
        <v>79.035053000000005</v>
      </c>
      <c r="E3408">
        <v>6.2034529999999997</v>
      </c>
    </row>
    <row r="3409" spans="1:9" x14ac:dyDescent="0.25">
      <c r="A3409">
        <v>3408</v>
      </c>
      <c r="D3409">
        <v>79.097752000000014</v>
      </c>
      <c r="E3409">
        <v>6.220186</v>
      </c>
    </row>
    <row r="3410" spans="1:9" x14ac:dyDescent="0.25">
      <c r="A3410">
        <v>3409</v>
      </c>
      <c r="D3410">
        <v>79.079489000000009</v>
      </c>
      <c r="E3410">
        <v>6.2266139999999996</v>
      </c>
    </row>
    <row r="3411" spans="1:9" x14ac:dyDescent="0.25">
      <c r="A3411">
        <v>3410</v>
      </c>
      <c r="B3411">
        <v>74.967662000000004</v>
      </c>
      <c r="C3411">
        <v>4.9462219999999997</v>
      </c>
      <c r="D3411">
        <v>79.073366000000007</v>
      </c>
      <c r="E3411">
        <v>6.2072789999999998</v>
      </c>
    </row>
    <row r="3412" spans="1:9" x14ac:dyDescent="0.25">
      <c r="A3412">
        <v>3411</v>
      </c>
      <c r="B3412">
        <v>74.927970000000002</v>
      </c>
      <c r="C3412">
        <v>4.9373449999999997</v>
      </c>
      <c r="D3412">
        <v>79.092905999999999</v>
      </c>
      <c r="E3412">
        <v>6.2003909999999998</v>
      </c>
    </row>
    <row r="3413" spans="1:9" x14ac:dyDescent="0.25">
      <c r="A3413">
        <v>3412</v>
      </c>
      <c r="B3413">
        <v>74.986130000000003</v>
      </c>
      <c r="C3413">
        <v>4.9148459999999998</v>
      </c>
      <c r="D3413">
        <v>79.031277000000003</v>
      </c>
      <c r="E3413">
        <v>6.1792699999999998</v>
      </c>
    </row>
    <row r="3414" spans="1:9" x14ac:dyDescent="0.25">
      <c r="A3414">
        <v>3413</v>
      </c>
      <c r="B3414">
        <v>74.981028000000009</v>
      </c>
      <c r="C3414">
        <v>4.9390280000000004</v>
      </c>
      <c r="D3414">
        <v>79.096937000000011</v>
      </c>
      <c r="E3414">
        <v>6.2532969999999999</v>
      </c>
    </row>
    <row r="3415" spans="1:9" x14ac:dyDescent="0.25">
      <c r="A3415">
        <v>3414</v>
      </c>
      <c r="B3415">
        <v>74.959805000000003</v>
      </c>
      <c r="C3415">
        <v>4.9406610000000004</v>
      </c>
    </row>
    <row r="3416" spans="1:9" x14ac:dyDescent="0.25">
      <c r="A3416">
        <v>3415</v>
      </c>
      <c r="B3416">
        <v>74.955315000000013</v>
      </c>
      <c r="C3416">
        <v>5.0536649999999996</v>
      </c>
    </row>
    <row r="3417" spans="1:9" x14ac:dyDescent="0.25">
      <c r="A3417">
        <v>3416</v>
      </c>
      <c r="B3417">
        <v>74.967662000000004</v>
      </c>
      <c r="C3417">
        <v>4.9462219999999997</v>
      </c>
    </row>
    <row r="3418" spans="1:9" x14ac:dyDescent="0.25">
      <c r="A3418">
        <v>3417</v>
      </c>
      <c r="H3418">
        <v>73.130513000000008</v>
      </c>
      <c r="I3418">
        <v>8.0762119999999999</v>
      </c>
    </row>
    <row r="3419" spans="1:9" x14ac:dyDescent="0.25">
      <c r="A3419">
        <v>3418</v>
      </c>
      <c r="F3419">
        <v>72.996744000000007</v>
      </c>
      <c r="G3419">
        <v>4.1624359999999996</v>
      </c>
      <c r="H3419">
        <v>73.106177000000002</v>
      </c>
      <c r="I3419">
        <v>8.0089699999999997</v>
      </c>
    </row>
    <row r="3420" spans="1:9" x14ac:dyDescent="0.25">
      <c r="A3420">
        <v>3419</v>
      </c>
      <c r="F3420">
        <v>73.003887000000006</v>
      </c>
      <c r="G3420">
        <v>4.1381009999999998</v>
      </c>
      <c r="H3420">
        <v>73.095004000000003</v>
      </c>
      <c r="I3420">
        <v>8.0263670000000005</v>
      </c>
    </row>
    <row r="3421" spans="1:9" x14ac:dyDescent="0.25">
      <c r="A3421">
        <v>3420</v>
      </c>
      <c r="F3421">
        <v>72.948430000000002</v>
      </c>
      <c r="G3421">
        <v>4.1163160000000003</v>
      </c>
      <c r="H3421">
        <v>73.072403000000008</v>
      </c>
      <c r="I3421">
        <v>8.0546310000000005</v>
      </c>
    </row>
    <row r="3422" spans="1:9" x14ac:dyDescent="0.25">
      <c r="A3422">
        <v>3421</v>
      </c>
      <c r="F3422">
        <v>72.94322600000001</v>
      </c>
      <c r="G3422">
        <v>4.0759100000000004</v>
      </c>
      <c r="H3422">
        <v>73.087556000000006</v>
      </c>
      <c r="I3422">
        <v>8.0882020000000008</v>
      </c>
    </row>
    <row r="3423" spans="1:9" x14ac:dyDescent="0.25">
      <c r="A3423">
        <v>3422</v>
      </c>
      <c r="F3423">
        <v>72.993173000000013</v>
      </c>
      <c r="G3423">
        <v>4.0242290000000001</v>
      </c>
      <c r="H3423">
        <v>73.087250000000012</v>
      </c>
      <c r="I3423">
        <v>8.0863130000000005</v>
      </c>
    </row>
    <row r="3424" spans="1:9" x14ac:dyDescent="0.25">
      <c r="A3424">
        <v>3423</v>
      </c>
      <c r="F3424">
        <v>72.999805000000009</v>
      </c>
      <c r="G3424">
        <v>3.9891290000000001</v>
      </c>
      <c r="H3424">
        <v>73.054496</v>
      </c>
      <c r="I3424">
        <v>8.0785590000000003</v>
      </c>
    </row>
    <row r="3425" spans="1:9" x14ac:dyDescent="0.25">
      <c r="A3425">
        <v>3424</v>
      </c>
      <c r="F3425">
        <v>72.996744000000007</v>
      </c>
      <c r="G3425">
        <v>4.1624359999999996</v>
      </c>
      <c r="H3425">
        <v>73.130513000000008</v>
      </c>
      <c r="I3425">
        <v>8.0762119999999999</v>
      </c>
    </row>
    <row r="3426" spans="1:9" x14ac:dyDescent="0.25">
      <c r="A3426">
        <v>3425</v>
      </c>
      <c r="F3426">
        <v>72.996744000000007</v>
      </c>
      <c r="G3426">
        <v>4.1624359999999996</v>
      </c>
      <c r="H3426">
        <v>73.130513000000008</v>
      </c>
      <c r="I3426">
        <v>8.0762119999999999</v>
      </c>
    </row>
    <row r="3427" spans="1:9" x14ac:dyDescent="0.25">
      <c r="A3427">
        <v>3426</v>
      </c>
    </row>
    <row r="3428" spans="1:9" x14ac:dyDescent="0.25">
      <c r="A3428">
        <v>3427</v>
      </c>
      <c r="D3428">
        <v>53.332950000000011</v>
      </c>
      <c r="E3428">
        <v>6.3483530000000004</v>
      </c>
    </row>
    <row r="3429" spans="1:9" x14ac:dyDescent="0.25">
      <c r="A3429">
        <v>3428</v>
      </c>
      <c r="D3429">
        <v>53.312744000000009</v>
      </c>
      <c r="E3429">
        <v>6.3493430000000002</v>
      </c>
    </row>
    <row r="3430" spans="1:9" x14ac:dyDescent="0.25">
      <c r="A3430">
        <v>3429</v>
      </c>
      <c r="D3430">
        <v>53.316963000000008</v>
      </c>
      <c r="E3430">
        <v>6.3436669999999999</v>
      </c>
    </row>
    <row r="3431" spans="1:9" x14ac:dyDescent="0.25">
      <c r="A3431">
        <v>3430</v>
      </c>
      <c r="D3431">
        <v>53.31175600000001</v>
      </c>
      <c r="E3431">
        <v>6.3155950000000001</v>
      </c>
    </row>
    <row r="3432" spans="1:9" x14ac:dyDescent="0.25">
      <c r="A3432">
        <v>3431</v>
      </c>
      <c r="D3432">
        <v>53.297691000000007</v>
      </c>
      <c r="E3432">
        <v>6.3087210000000002</v>
      </c>
    </row>
    <row r="3433" spans="1:9" x14ac:dyDescent="0.25">
      <c r="A3433">
        <v>3432</v>
      </c>
      <c r="D3433">
        <v>53.277069000000012</v>
      </c>
      <c r="E3433">
        <v>6.3051789999999999</v>
      </c>
    </row>
    <row r="3434" spans="1:9" x14ac:dyDescent="0.25">
      <c r="A3434">
        <v>3433</v>
      </c>
      <c r="B3434">
        <v>46.431556000000008</v>
      </c>
      <c r="C3434">
        <v>5.1590429999999996</v>
      </c>
      <c r="D3434">
        <v>53.247902000000011</v>
      </c>
      <c r="E3434">
        <v>6.2908049999999998</v>
      </c>
    </row>
    <row r="3435" spans="1:9" x14ac:dyDescent="0.25">
      <c r="A3435">
        <v>3434</v>
      </c>
      <c r="B3435">
        <v>46.431293000000011</v>
      </c>
      <c r="C3435">
        <v>5.1901869999999999</v>
      </c>
      <c r="D3435">
        <v>53.332950000000011</v>
      </c>
      <c r="E3435">
        <v>6.3483530000000004</v>
      </c>
    </row>
    <row r="3436" spans="1:9" x14ac:dyDescent="0.25">
      <c r="A3436">
        <v>3435</v>
      </c>
      <c r="B3436">
        <v>46.444782000000011</v>
      </c>
      <c r="C3436">
        <v>5.1770630000000004</v>
      </c>
      <c r="D3436">
        <v>53.332950000000011</v>
      </c>
      <c r="E3436">
        <v>6.3483530000000004</v>
      </c>
    </row>
    <row r="3437" spans="1:9" x14ac:dyDescent="0.25">
      <c r="A3437">
        <v>3436</v>
      </c>
      <c r="B3437">
        <v>46.43738900000001</v>
      </c>
      <c r="C3437">
        <v>5.1544600000000003</v>
      </c>
    </row>
    <row r="3438" spans="1:9" x14ac:dyDescent="0.25">
      <c r="A3438">
        <v>3437</v>
      </c>
      <c r="B3438">
        <v>46.429836000000009</v>
      </c>
      <c r="C3438">
        <v>5.1723239999999997</v>
      </c>
    </row>
    <row r="3439" spans="1:9" x14ac:dyDescent="0.25">
      <c r="A3439">
        <v>3438</v>
      </c>
      <c r="B3439">
        <v>46.398483000000006</v>
      </c>
      <c r="C3439">
        <v>5.308306</v>
      </c>
    </row>
    <row r="3440" spans="1:9" x14ac:dyDescent="0.25">
      <c r="A3440">
        <v>3439</v>
      </c>
      <c r="B3440">
        <v>46.431556000000008</v>
      </c>
      <c r="C3440">
        <v>5.1590429999999996</v>
      </c>
    </row>
    <row r="3441" spans="1:9" x14ac:dyDescent="0.25">
      <c r="A3441">
        <v>3440</v>
      </c>
      <c r="H3441">
        <v>44.895542000000006</v>
      </c>
      <c r="I3441">
        <v>8.2541360000000008</v>
      </c>
    </row>
    <row r="3442" spans="1:9" x14ac:dyDescent="0.25">
      <c r="A3442">
        <v>3441</v>
      </c>
      <c r="F3442">
        <v>44.51436600000001</v>
      </c>
      <c r="G3442">
        <v>4.0538949999999998</v>
      </c>
      <c r="H3442">
        <v>44.780391000000009</v>
      </c>
      <c r="I3442">
        <v>8.1815350000000002</v>
      </c>
    </row>
    <row r="3443" spans="1:9" x14ac:dyDescent="0.25">
      <c r="A3443">
        <v>3442</v>
      </c>
      <c r="F3443">
        <v>44.53702100000001</v>
      </c>
      <c r="G3443">
        <v>4.0548840000000004</v>
      </c>
      <c r="H3443">
        <v>44.799976000000008</v>
      </c>
      <c r="I3443">
        <v>8.1856500000000008</v>
      </c>
    </row>
    <row r="3444" spans="1:9" x14ac:dyDescent="0.25">
      <c r="A3444">
        <v>3443</v>
      </c>
      <c r="F3444">
        <v>44.528221000000009</v>
      </c>
      <c r="G3444">
        <v>4.0430619999999999</v>
      </c>
      <c r="H3444">
        <v>44.803257000000009</v>
      </c>
      <c r="I3444">
        <v>8.2403860000000009</v>
      </c>
    </row>
    <row r="3445" spans="1:9" x14ac:dyDescent="0.25">
      <c r="A3445">
        <v>3444</v>
      </c>
      <c r="F3445">
        <v>44.527439000000008</v>
      </c>
      <c r="G3445">
        <v>4.047072</v>
      </c>
      <c r="H3445">
        <v>44.787372000000012</v>
      </c>
      <c r="I3445">
        <v>8.2450729999999997</v>
      </c>
    </row>
    <row r="3446" spans="1:9" x14ac:dyDescent="0.25">
      <c r="A3446">
        <v>3445</v>
      </c>
      <c r="F3446">
        <v>44.54665700000001</v>
      </c>
      <c r="G3446">
        <v>4.0384789999999997</v>
      </c>
      <c r="H3446">
        <v>44.778938000000011</v>
      </c>
      <c r="I3446">
        <v>8.2381989999999998</v>
      </c>
    </row>
    <row r="3447" spans="1:9" x14ac:dyDescent="0.25">
      <c r="A3447">
        <v>3446</v>
      </c>
      <c r="F3447">
        <v>44.528480000000009</v>
      </c>
      <c r="G3447">
        <v>3.9932729999999999</v>
      </c>
      <c r="H3447">
        <v>44.769092000000008</v>
      </c>
      <c r="I3447">
        <v>8.2156479999999998</v>
      </c>
    </row>
    <row r="3448" spans="1:9" x14ac:dyDescent="0.25">
      <c r="A3448">
        <v>3447</v>
      </c>
      <c r="F3448">
        <v>44.547439000000011</v>
      </c>
      <c r="G3448">
        <v>4.0009290000000002</v>
      </c>
      <c r="H3448">
        <v>44.776069000000007</v>
      </c>
      <c r="I3448">
        <v>8.2054410000000004</v>
      </c>
    </row>
    <row r="3449" spans="1:9" x14ac:dyDescent="0.25">
      <c r="A3449">
        <v>3448</v>
      </c>
      <c r="D3449">
        <v>26.816786000000008</v>
      </c>
      <c r="E3449">
        <v>6.5240729999999996</v>
      </c>
      <c r="F3449">
        <v>44.488067000000008</v>
      </c>
      <c r="G3449">
        <v>4.0504569999999998</v>
      </c>
      <c r="H3449">
        <v>44.780391000000009</v>
      </c>
      <c r="I3449">
        <v>8.1815350000000002</v>
      </c>
    </row>
    <row r="3450" spans="1:9" x14ac:dyDescent="0.25">
      <c r="A3450">
        <v>3449</v>
      </c>
      <c r="D3450">
        <v>26.816786000000008</v>
      </c>
      <c r="E3450">
        <v>6.5240729999999996</v>
      </c>
      <c r="F3450">
        <v>44.51436600000001</v>
      </c>
      <c r="G3450">
        <v>4.0538949999999998</v>
      </c>
      <c r="H3450">
        <v>44.780391000000009</v>
      </c>
      <c r="I3450">
        <v>8.1815350000000002</v>
      </c>
    </row>
    <row r="3451" spans="1:9" x14ac:dyDescent="0.25">
      <c r="A3451">
        <v>3450</v>
      </c>
      <c r="D3451">
        <v>26.831421000000006</v>
      </c>
      <c r="E3451">
        <v>6.4944389999999999</v>
      </c>
    </row>
    <row r="3452" spans="1:9" x14ac:dyDescent="0.25">
      <c r="A3452">
        <v>3451</v>
      </c>
      <c r="D3452">
        <v>26.843658000000005</v>
      </c>
      <c r="E3452">
        <v>6.4913660000000002</v>
      </c>
    </row>
    <row r="3453" spans="1:9" x14ac:dyDescent="0.25">
      <c r="A3453">
        <v>3452</v>
      </c>
      <c r="D3453">
        <v>26.83850300000001</v>
      </c>
      <c r="E3453">
        <v>6.5113659999999998</v>
      </c>
    </row>
    <row r="3454" spans="1:9" x14ac:dyDescent="0.25">
      <c r="A3454">
        <v>3453</v>
      </c>
      <c r="D3454">
        <v>26.81048400000001</v>
      </c>
      <c r="E3454">
        <v>6.469233</v>
      </c>
    </row>
    <row r="3455" spans="1:9" x14ac:dyDescent="0.25">
      <c r="A3455">
        <v>3454</v>
      </c>
      <c r="D3455">
        <v>26.815639000000004</v>
      </c>
      <c r="E3455">
        <v>6.462618</v>
      </c>
    </row>
    <row r="3456" spans="1:9" x14ac:dyDescent="0.25">
      <c r="A3456">
        <v>3455</v>
      </c>
      <c r="D3456">
        <v>26.780590000000004</v>
      </c>
      <c r="E3456">
        <v>6.4625659999999998</v>
      </c>
    </row>
    <row r="3457" spans="1:11" x14ac:dyDescent="0.25">
      <c r="A3457">
        <v>3456</v>
      </c>
      <c r="B3457">
        <v>19.727847000000011</v>
      </c>
      <c r="C3457">
        <v>5.9128040000000004</v>
      </c>
      <c r="D3457">
        <v>26.710541000000006</v>
      </c>
      <c r="E3457">
        <v>6.4519419999999998</v>
      </c>
    </row>
    <row r="3458" spans="1:11" x14ac:dyDescent="0.25">
      <c r="A3458">
        <v>3457</v>
      </c>
      <c r="B3458">
        <v>19.727847000000011</v>
      </c>
      <c r="C3458">
        <v>5.9128040000000004</v>
      </c>
      <c r="D3458">
        <v>26.816786000000008</v>
      </c>
      <c r="E3458">
        <v>6.5240729999999996</v>
      </c>
    </row>
    <row r="3459" spans="1:11" x14ac:dyDescent="0.25">
      <c r="A3459">
        <v>3458</v>
      </c>
      <c r="B3459">
        <v>19.727847000000011</v>
      </c>
      <c r="C3459">
        <v>5.9128040000000004</v>
      </c>
    </row>
    <row r="3460" spans="1:11" x14ac:dyDescent="0.25">
      <c r="A3460">
        <v>3459</v>
      </c>
      <c r="B3460">
        <v>19.727847000000011</v>
      </c>
      <c r="C3460">
        <v>5.9128040000000004</v>
      </c>
      <c r="J3460">
        <v>39.187416000000006</v>
      </c>
      <c r="K3460">
        <v>13.249750000000001</v>
      </c>
    </row>
    <row r="3461" spans="1:11" x14ac:dyDescent="0.25">
      <c r="A3461">
        <v>3460</v>
      </c>
    </row>
    <row r="3462" spans="1:11" x14ac:dyDescent="0.25">
      <c r="A3462">
        <v>3461</v>
      </c>
    </row>
    <row r="3463" spans="1:11" x14ac:dyDescent="0.25">
      <c r="A3463">
        <v>3462</v>
      </c>
    </row>
    <row r="3464" spans="1:11" x14ac:dyDescent="0.25">
      <c r="A3464">
        <v>3463</v>
      </c>
    </row>
    <row r="3465" spans="1:11" x14ac:dyDescent="0.25">
      <c r="A3465">
        <v>3464</v>
      </c>
    </row>
    <row r="3466" spans="1:11" x14ac:dyDescent="0.25">
      <c r="A3466">
        <v>3465</v>
      </c>
    </row>
    <row r="3467" spans="1:11" x14ac:dyDescent="0.25">
      <c r="A3467">
        <v>3466</v>
      </c>
    </row>
    <row r="3468" spans="1:11" x14ac:dyDescent="0.25">
      <c r="A3468">
        <v>3467</v>
      </c>
    </row>
    <row r="3469" spans="1:11" x14ac:dyDescent="0.25">
      <c r="A3469">
        <v>3468</v>
      </c>
    </row>
    <row r="3470" spans="1:11" x14ac:dyDescent="0.25">
      <c r="A3470">
        <v>3469</v>
      </c>
    </row>
    <row r="3471" spans="1:11" x14ac:dyDescent="0.25">
      <c r="A3471">
        <v>3470</v>
      </c>
    </row>
    <row r="3472" spans="1:1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1" x14ac:dyDescent="0.25">
      <c r="A3489">
        <v>3488</v>
      </c>
    </row>
    <row r="3490" spans="1:11" x14ac:dyDescent="0.25">
      <c r="A3490">
        <v>3489</v>
      </c>
    </row>
    <row r="3491" spans="1:11" x14ac:dyDescent="0.25">
      <c r="A3491">
        <v>3490</v>
      </c>
    </row>
    <row r="3492" spans="1:11" x14ac:dyDescent="0.25">
      <c r="A3492">
        <v>3491</v>
      </c>
    </row>
    <row r="3493" spans="1:11" x14ac:dyDescent="0.25">
      <c r="A3493">
        <v>3492</v>
      </c>
      <c r="J3493">
        <v>39.423080000000006</v>
      </c>
      <c r="K3493">
        <v>13.171317</v>
      </c>
    </row>
    <row r="3494" spans="1:11" x14ac:dyDescent="0.25">
      <c r="A3494">
        <v>3493</v>
      </c>
      <c r="D3494">
        <v>35.270700000000005</v>
      </c>
      <c r="E3494">
        <v>5.7382299999999997</v>
      </c>
    </row>
    <row r="3495" spans="1:11" x14ac:dyDescent="0.25">
      <c r="A3495">
        <v>3494</v>
      </c>
      <c r="D3495">
        <v>35.320699000000005</v>
      </c>
      <c r="E3495">
        <v>5.7304700000000004</v>
      </c>
    </row>
    <row r="3496" spans="1:11" x14ac:dyDescent="0.25">
      <c r="A3496">
        <v>3495</v>
      </c>
      <c r="D3496">
        <v>35.26268000000001</v>
      </c>
      <c r="E3496">
        <v>5.6969830000000004</v>
      </c>
      <c r="F3496">
        <v>25.436338000000006</v>
      </c>
      <c r="G3496">
        <v>8.7933249999999994</v>
      </c>
    </row>
    <row r="3497" spans="1:11" x14ac:dyDescent="0.25">
      <c r="A3497">
        <v>3496</v>
      </c>
      <c r="D3497">
        <v>35.303720000000013</v>
      </c>
      <c r="E3497">
        <v>5.7367720000000002</v>
      </c>
      <c r="F3497">
        <v>25.474306000000013</v>
      </c>
      <c r="G3497">
        <v>8.8221779999999992</v>
      </c>
    </row>
    <row r="3498" spans="1:11" x14ac:dyDescent="0.25">
      <c r="A3498">
        <v>3497</v>
      </c>
      <c r="D3498">
        <v>35.337105000000008</v>
      </c>
      <c r="E3498">
        <v>5.7193250000000004</v>
      </c>
      <c r="F3498">
        <v>25.445976000000009</v>
      </c>
      <c r="G3498">
        <v>8.8306149999999999</v>
      </c>
    </row>
    <row r="3499" spans="1:11" x14ac:dyDescent="0.25">
      <c r="A3499">
        <v>3498</v>
      </c>
      <c r="D3499">
        <v>35.305959000000009</v>
      </c>
      <c r="E3499">
        <v>5.7383350000000002</v>
      </c>
      <c r="F3499">
        <v>25.441963000000008</v>
      </c>
      <c r="G3499">
        <v>8.8173860000000008</v>
      </c>
    </row>
    <row r="3500" spans="1:11" x14ac:dyDescent="0.25">
      <c r="A3500">
        <v>3499</v>
      </c>
      <c r="D3500">
        <v>35.318617000000003</v>
      </c>
      <c r="E3500">
        <v>5.7483339999999998</v>
      </c>
      <c r="F3500">
        <v>25.454202000000009</v>
      </c>
      <c r="G3500">
        <v>8.8312919999999995</v>
      </c>
    </row>
    <row r="3501" spans="1:11" x14ac:dyDescent="0.25">
      <c r="A3501">
        <v>3500</v>
      </c>
      <c r="D3501">
        <v>35.29085700000001</v>
      </c>
      <c r="E3501">
        <v>5.7341680000000004</v>
      </c>
      <c r="F3501">
        <v>25.431495000000012</v>
      </c>
      <c r="G3501">
        <v>8.8172300000000003</v>
      </c>
    </row>
    <row r="3502" spans="1:11" x14ac:dyDescent="0.25">
      <c r="A3502">
        <v>3501</v>
      </c>
      <c r="D3502">
        <v>35.298355000000008</v>
      </c>
      <c r="E3502">
        <v>5.7416159999999996</v>
      </c>
      <c r="F3502">
        <v>25.400717000000007</v>
      </c>
      <c r="G3502">
        <v>8.8155640000000002</v>
      </c>
    </row>
    <row r="3503" spans="1:11" x14ac:dyDescent="0.25">
      <c r="A3503">
        <v>3502</v>
      </c>
      <c r="D3503">
        <v>35.314501000000007</v>
      </c>
      <c r="E3503">
        <v>5.7385429999999999</v>
      </c>
      <c r="F3503">
        <v>25.393842000000006</v>
      </c>
      <c r="G3503">
        <v>8.7844719999999992</v>
      </c>
    </row>
    <row r="3504" spans="1:11" x14ac:dyDescent="0.25">
      <c r="A3504">
        <v>3503</v>
      </c>
      <c r="D3504">
        <v>35.266536000000009</v>
      </c>
      <c r="E3504">
        <v>5.7477609999999997</v>
      </c>
      <c r="F3504">
        <v>25.388269000000008</v>
      </c>
      <c r="G3504">
        <v>8.7966069999999998</v>
      </c>
    </row>
    <row r="3505" spans="1:9" x14ac:dyDescent="0.25">
      <c r="A3505">
        <v>3504</v>
      </c>
      <c r="D3505">
        <v>35.260753000000008</v>
      </c>
      <c r="E3505">
        <v>5.7305229999999998</v>
      </c>
      <c r="F3505">
        <v>25.403007000000009</v>
      </c>
      <c r="G3505">
        <v>8.8114489999999996</v>
      </c>
    </row>
    <row r="3506" spans="1:9" x14ac:dyDescent="0.25">
      <c r="A3506">
        <v>3505</v>
      </c>
      <c r="D3506">
        <v>35.263151000000008</v>
      </c>
      <c r="E3506">
        <v>5.7247409999999999</v>
      </c>
      <c r="F3506">
        <v>25.416498000000004</v>
      </c>
      <c r="G3506">
        <v>8.8072820000000007</v>
      </c>
    </row>
    <row r="3507" spans="1:9" x14ac:dyDescent="0.25">
      <c r="A3507">
        <v>3506</v>
      </c>
      <c r="D3507">
        <v>35.31398200000001</v>
      </c>
      <c r="E3507">
        <v>5.7680210000000001</v>
      </c>
      <c r="F3507">
        <v>25.469047000000003</v>
      </c>
      <c r="G3507">
        <v>8.8295739999999991</v>
      </c>
    </row>
    <row r="3508" spans="1:9" x14ac:dyDescent="0.25">
      <c r="A3508">
        <v>3507</v>
      </c>
      <c r="D3508">
        <v>35.352728000000013</v>
      </c>
      <c r="E3508">
        <v>5.7604170000000003</v>
      </c>
      <c r="F3508">
        <v>25.439308000000011</v>
      </c>
      <c r="G3508">
        <v>8.8446250000000006</v>
      </c>
    </row>
    <row r="3509" spans="1:9" x14ac:dyDescent="0.25">
      <c r="A3509">
        <v>3508</v>
      </c>
      <c r="D3509">
        <v>35.373039000000006</v>
      </c>
      <c r="E3509">
        <v>5.6907329999999998</v>
      </c>
      <c r="F3509">
        <v>25.263483000000008</v>
      </c>
      <c r="G3509">
        <v>8.8315529999999995</v>
      </c>
    </row>
    <row r="3510" spans="1:9" x14ac:dyDescent="0.25">
      <c r="A3510">
        <v>3509</v>
      </c>
      <c r="D3510">
        <v>35.270700000000005</v>
      </c>
      <c r="E3510">
        <v>5.7382299999999997</v>
      </c>
      <c r="F3510">
        <v>25.436338000000006</v>
      </c>
      <c r="G3510">
        <v>8.7933249999999994</v>
      </c>
    </row>
    <row r="3511" spans="1:9" x14ac:dyDescent="0.25">
      <c r="A3511">
        <v>3510</v>
      </c>
    </row>
    <row r="3512" spans="1:9" x14ac:dyDescent="0.25">
      <c r="A3512">
        <v>3511</v>
      </c>
      <c r="B3512">
        <v>45.97017300000001</v>
      </c>
      <c r="C3512">
        <v>7.3630899999999997</v>
      </c>
      <c r="H3512">
        <v>33.749326000000011</v>
      </c>
      <c r="I3512">
        <v>5.647246</v>
      </c>
    </row>
    <row r="3513" spans="1:9" x14ac:dyDescent="0.25">
      <c r="A3513">
        <v>3512</v>
      </c>
      <c r="B3513">
        <v>45.983299000000009</v>
      </c>
      <c r="C3513">
        <v>7.3812150000000001</v>
      </c>
      <c r="H3513">
        <v>33.726150000000004</v>
      </c>
      <c r="I3513">
        <v>5.6733380000000002</v>
      </c>
    </row>
    <row r="3514" spans="1:9" x14ac:dyDescent="0.25">
      <c r="A3514">
        <v>3513</v>
      </c>
      <c r="B3514">
        <v>45.965801000000006</v>
      </c>
      <c r="C3514">
        <v>7.371111</v>
      </c>
      <c r="H3514">
        <v>33.740158000000008</v>
      </c>
      <c r="I3514">
        <v>5.6657339999999996</v>
      </c>
    </row>
    <row r="3515" spans="1:9" x14ac:dyDescent="0.25">
      <c r="A3515">
        <v>3514</v>
      </c>
      <c r="B3515">
        <v>45.974182000000006</v>
      </c>
      <c r="C3515">
        <v>7.3566839999999996</v>
      </c>
      <c r="H3515">
        <v>33.732088000000005</v>
      </c>
      <c r="I3515">
        <v>5.6719840000000001</v>
      </c>
    </row>
    <row r="3516" spans="1:9" x14ac:dyDescent="0.25">
      <c r="A3516">
        <v>3515</v>
      </c>
      <c r="B3516">
        <v>45.96059000000001</v>
      </c>
      <c r="C3516">
        <v>7.3682990000000004</v>
      </c>
      <c r="H3516">
        <v>33.764587000000006</v>
      </c>
      <c r="I3516">
        <v>5.6275589999999998</v>
      </c>
    </row>
    <row r="3517" spans="1:9" x14ac:dyDescent="0.25">
      <c r="A3517">
        <v>3516</v>
      </c>
      <c r="B3517">
        <v>45.969234000000007</v>
      </c>
      <c r="C3517">
        <v>7.3698079999999999</v>
      </c>
      <c r="H3517">
        <v>33.768335000000008</v>
      </c>
      <c r="I3517">
        <v>5.6457350000000002</v>
      </c>
    </row>
    <row r="3518" spans="1:9" x14ac:dyDescent="0.25">
      <c r="A3518">
        <v>3517</v>
      </c>
      <c r="B3518">
        <v>45.976890000000012</v>
      </c>
      <c r="C3518">
        <v>7.3814739999999999</v>
      </c>
      <c r="H3518">
        <v>33.766876000000011</v>
      </c>
      <c r="I3518">
        <v>5.6524539999999996</v>
      </c>
    </row>
    <row r="3519" spans="1:9" x14ac:dyDescent="0.25">
      <c r="A3519">
        <v>3518</v>
      </c>
      <c r="B3519">
        <v>46.003296000000006</v>
      </c>
      <c r="C3519">
        <v>7.3988690000000004</v>
      </c>
      <c r="H3519">
        <v>33.762035000000012</v>
      </c>
      <c r="I3519">
        <v>5.6664110000000001</v>
      </c>
    </row>
    <row r="3520" spans="1:9" x14ac:dyDescent="0.25">
      <c r="A3520">
        <v>3519</v>
      </c>
      <c r="B3520">
        <v>45.985641000000008</v>
      </c>
      <c r="C3520">
        <v>7.3847040000000002</v>
      </c>
      <c r="H3520">
        <v>33.706413000000012</v>
      </c>
      <c r="I3520">
        <v>5.6872959999999999</v>
      </c>
    </row>
    <row r="3521" spans="1:9" x14ac:dyDescent="0.25">
      <c r="A3521">
        <v>3520</v>
      </c>
      <c r="B3521">
        <v>45.989338000000011</v>
      </c>
      <c r="C3521">
        <v>7.3733500000000003</v>
      </c>
      <c r="H3521">
        <v>33.712087000000011</v>
      </c>
      <c r="I3521">
        <v>5.6894830000000001</v>
      </c>
    </row>
    <row r="3522" spans="1:9" x14ac:dyDescent="0.25">
      <c r="A3522">
        <v>3521</v>
      </c>
      <c r="B3522">
        <v>45.979599000000007</v>
      </c>
      <c r="C3522">
        <v>7.3954319999999996</v>
      </c>
      <c r="H3522">
        <v>33.687038000000008</v>
      </c>
      <c r="I3522">
        <v>5.7488549999999998</v>
      </c>
    </row>
    <row r="3523" spans="1:9" x14ac:dyDescent="0.25">
      <c r="A3523">
        <v>3522</v>
      </c>
      <c r="B3523">
        <v>45.978245000000008</v>
      </c>
      <c r="C3523">
        <v>7.3927240000000003</v>
      </c>
      <c r="H3523">
        <v>33.694538000000009</v>
      </c>
      <c r="I3523">
        <v>5.7377609999999999</v>
      </c>
    </row>
    <row r="3524" spans="1:9" x14ac:dyDescent="0.25">
      <c r="A3524">
        <v>3523</v>
      </c>
      <c r="B3524">
        <v>45.980430000000005</v>
      </c>
      <c r="C3524">
        <v>7.378298</v>
      </c>
      <c r="H3524">
        <v>33.699327000000011</v>
      </c>
      <c r="I3524">
        <v>5.7766140000000004</v>
      </c>
    </row>
    <row r="3525" spans="1:9" x14ac:dyDescent="0.25">
      <c r="A3525">
        <v>3524</v>
      </c>
      <c r="B3525">
        <v>45.990120000000012</v>
      </c>
      <c r="C3525">
        <v>7.4004320000000003</v>
      </c>
      <c r="H3525">
        <v>33.749326000000011</v>
      </c>
      <c r="I3525">
        <v>5.647246</v>
      </c>
    </row>
    <row r="3526" spans="1:9" x14ac:dyDescent="0.25">
      <c r="A3526">
        <v>3525</v>
      </c>
      <c r="B3526">
        <v>45.969391000000009</v>
      </c>
      <c r="C3526">
        <v>7.3821000000000003</v>
      </c>
    </row>
    <row r="3527" spans="1:9" x14ac:dyDescent="0.25">
      <c r="A3527">
        <v>3526</v>
      </c>
      <c r="B3527">
        <v>45.97017300000001</v>
      </c>
      <c r="C3527">
        <v>7.3630899999999997</v>
      </c>
    </row>
    <row r="3528" spans="1:9" x14ac:dyDescent="0.25">
      <c r="A3528">
        <v>3527</v>
      </c>
      <c r="D3528">
        <v>55.302791000000006</v>
      </c>
      <c r="E3528">
        <v>5.7897379999999998</v>
      </c>
    </row>
    <row r="3529" spans="1:9" x14ac:dyDescent="0.25">
      <c r="A3529">
        <v>3528</v>
      </c>
      <c r="D3529">
        <v>55.277115000000009</v>
      </c>
      <c r="E3529">
        <v>5.7890090000000001</v>
      </c>
      <c r="F3529">
        <v>44.148082000000009</v>
      </c>
      <c r="G3529">
        <v>8.9026940000000003</v>
      </c>
    </row>
    <row r="3530" spans="1:9" x14ac:dyDescent="0.25">
      <c r="A3530">
        <v>3529</v>
      </c>
      <c r="D3530">
        <v>55.338623000000005</v>
      </c>
      <c r="E3530">
        <v>5.7902069999999997</v>
      </c>
      <c r="F3530">
        <v>44.144230000000007</v>
      </c>
      <c r="G3530">
        <v>8.957535</v>
      </c>
    </row>
    <row r="3531" spans="1:9" x14ac:dyDescent="0.25">
      <c r="A3531">
        <v>3530</v>
      </c>
      <c r="D3531">
        <v>55.323105000000005</v>
      </c>
      <c r="E3531">
        <v>5.7734889999999996</v>
      </c>
      <c r="F3531">
        <v>44.143139000000005</v>
      </c>
      <c r="G3531">
        <v>8.9553469999999997</v>
      </c>
    </row>
    <row r="3532" spans="1:9" x14ac:dyDescent="0.25">
      <c r="A3532">
        <v>3531</v>
      </c>
      <c r="D3532">
        <v>55.337005000000012</v>
      </c>
      <c r="E3532">
        <v>5.7973939999999997</v>
      </c>
      <c r="F3532">
        <v>44.152511000000011</v>
      </c>
      <c r="G3532">
        <v>8.9313380000000002</v>
      </c>
    </row>
    <row r="3533" spans="1:9" x14ac:dyDescent="0.25">
      <c r="A3533">
        <v>3532</v>
      </c>
      <c r="D3533">
        <v>55.320705000000011</v>
      </c>
      <c r="E3533">
        <v>5.8114559999999997</v>
      </c>
      <c r="F3533">
        <v>44.168655000000008</v>
      </c>
      <c r="G3533">
        <v>8.9313380000000002</v>
      </c>
    </row>
    <row r="3534" spans="1:9" x14ac:dyDescent="0.25">
      <c r="A3534">
        <v>3533</v>
      </c>
      <c r="D3534">
        <v>55.329246000000012</v>
      </c>
      <c r="E3534">
        <v>5.7701560000000001</v>
      </c>
      <c r="F3534">
        <v>44.184646000000008</v>
      </c>
      <c r="G3534">
        <v>8.9346709999999998</v>
      </c>
    </row>
    <row r="3535" spans="1:9" x14ac:dyDescent="0.25">
      <c r="A3535">
        <v>3534</v>
      </c>
      <c r="D3535">
        <v>55.327633000000006</v>
      </c>
      <c r="E3535">
        <v>5.7769259999999996</v>
      </c>
      <c r="F3535">
        <v>44.198028000000008</v>
      </c>
      <c r="G3535">
        <v>8.9220690000000005</v>
      </c>
    </row>
    <row r="3536" spans="1:9" x14ac:dyDescent="0.25">
      <c r="A3536">
        <v>3535</v>
      </c>
      <c r="D3536">
        <v>55.357631000000012</v>
      </c>
      <c r="E3536">
        <v>5.7545840000000004</v>
      </c>
      <c r="F3536">
        <v>44.142303000000005</v>
      </c>
      <c r="G3536">
        <v>8.919829</v>
      </c>
    </row>
    <row r="3537" spans="1:9" x14ac:dyDescent="0.25">
      <c r="A3537">
        <v>3536</v>
      </c>
      <c r="D3537">
        <v>55.387214000000007</v>
      </c>
      <c r="E3537">
        <v>5.7403659999999999</v>
      </c>
      <c r="F3537">
        <v>44.118660000000006</v>
      </c>
      <c r="G3537">
        <v>8.8645720000000008</v>
      </c>
    </row>
    <row r="3538" spans="1:9" x14ac:dyDescent="0.25">
      <c r="A3538">
        <v>3537</v>
      </c>
      <c r="D3538">
        <v>55.293155000000006</v>
      </c>
      <c r="E3538">
        <v>5.7060449999999996</v>
      </c>
      <c r="F3538">
        <v>44.148082000000009</v>
      </c>
      <c r="G3538">
        <v>8.9026940000000003</v>
      </c>
    </row>
    <row r="3539" spans="1:9" x14ac:dyDescent="0.25">
      <c r="A3539">
        <v>3538</v>
      </c>
      <c r="D3539">
        <v>55.36179700000001</v>
      </c>
      <c r="E3539">
        <v>5.6927640000000004</v>
      </c>
      <c r="F3539">
        <v>44.148082000000009</v>
      </c>
      <c r="G3539">
        <v>8.9026940000000003</v>
      </c>
    </row>
    <row r="3540" spans="1:9" x14ac:dyDescent="0.25">
      <c r="A3540">
        <v>3539</v>
      </c>
      <c r="D3540">
        <v>55.414348000000011</v>
      </c>
      <c r="E3540">
        <v>5.8024979999999999</v>
      </c>
      <c r="F3540">
        <v>44.148082000000009</v>
      </c>
      <c r="G3540">
        <v>8.9026940000000003</v>
      </c>
    </row>
    <row r="3541" spans="1:9" x14ac:dyDescent="0.25">
      <c r="A3541">
        <v>3540</v>
      </c>
      <c r="D3541">
        <v>55.302791000000006</v>
      </c>
      <c r="E3541">
        <v>5.7897379999999998</v>
      </c>
      <c r="F3541">
        <v>44.148082000000009</v>
      </c>
      <c r="G3541">
        <v>8.9026940000000003</v>
      </c>
    </row>
    <row r="3542" spans="1:9" x14ac:dyDescent="0.25">
      <c r="A3542">
        <v>3541</v>
      </c>
      <c r="H3542">
        <v>53.81084400000001</v>
      </c>
      <c r="I3542">
        <v>5.4263209999999997</v>
      </c>
    </row>
    <row r="3543" spans="1:9" x14ac:dyDescent="0.25">
      <c r="A3543">
        <v>3542</v>
      </c>
      <c r="H3543">
        <v>53.834224000000006</v>
      </c>
      <c r="I3543">
        <v>5.3848640000000003</v>
      </c>
    </row>
    <row r="3544" spans="1:9" x14ac:dyDescent="0.25">
      <c r="A3544">
        <v>3543</v>
      </c>
      <c r="H3544">
        <v>53.890735000000006</v>
      </c>
      <c r="I3544">
        <v>5.4102800000000002</v>
      </c>
    </row>
    <row r="3545" spans="1:9" x14ac:dyDescent="0.25">
      <c r="A3545">
        <v>3544</v>
      </c>
      <c r="B3545">
        <v>65.920185000000004</v>
      </c>
      <c r="C3545">
        <v>6.4656909999999996</v>
      </c>
      <c r="H3545">
        <v>53.888492000000006</v>
      </c>
      <c r="I3545">
        <v>5.4289759999999996</v>
      </c>
    </row>
    <row r="3546" spans="1:9" x14ac:dyDescent="0.25">
      <c r="A3546">
        <v>3545</v>
      </c>
      <c r="B3546">
        <v>66.063350000000014</v>
      </c>
      <c r="C3546">
        <v>6.4885020000000004</v>
      </c>
      <c r="H3546">
        <v>53.857246000000011</v>
      </c>
      <c r="I3546">
        <v>5.423508</v>
      </c>
    </row>
    <row r="3547" spans="1:9" x14ac:dyDescent="0.25">
      <c r="A3547">
        <v>3546</v>
      </c>
      <c r="B3547">
        <v>66.025493000000012</v>
      </c>
      <c r="C3547">
        <v>6.4980330000000004</v>
      </c>
      <c r="H3547">
        <v>53.872974000000006</v>
      </c>
      <c r="I3547">
        <v>5.3818440000000001</v>
      </c>
    </row>
    <row r="3548" spans="1:9" x14ac:dyDescent="0.25">
      <c r="A3548">
        <v>3547</v>
      </c>
      <c r="B3548">
        <v>66.064552000000006</v>
      </c>
      <c r="C3548">
        <v>6.4710549999999998</v>
      </c>
      <c r="H3548">
        <v>53.876205000000006</v>
      </c>
      <c r="I3548">
        <v>5.3374709999999999</v>
      </c>
    </row>
    <row r="3549" spans="1:9" x14ac:dyDescent="0.25">
      <c r="A3549">
        <v>3548</v>
      </c>
      <c r="B3549">
        <v>66.05741900000001</v>
      </c>
      <c r="C3549">
        <v>6.4675140000000004</v>
      </c>
      <c r="H3549">
        <v>53.882660000000008</v>
      </c>
      <c r="I3549">
        <v>5.3146079999999998</v>
      </c>
    </row>
    <row r="3550" spans="1:9" x14ac:dyDescent="0.25">
      <c r="A3550">
        <v>3549</v>
      </c>
      <c r="B3550">
        <v>66.056999000000019</v>
      </c>
      <c r="C3550">
        <v>6.4515250000000002</v>
      </c>
      <c r="H3550">
        <v>53.895889000000011</v>
      </c>
      <c r="I3550">
        <v>5.3577300000000001</v>
      </c>
    </row>
    <row r="3551" spans="1:9" x14ac:dyDescent="0.25">
      <c r="A3551">
        <v>3550</v>
      </c>
      <c r="B3551">
        <v>66.060127000000008</v>
      </c>
      <c r="C3551">
        <v>6.4622019999999996</v>
      </c>
      <c r="H3551">
        <v>53.884380000000007</v>
      </c>
      <c r="I3551">
        <v>5.348147</v>
      </c>
    </row>
    <row r="3552" spans="1:9" x14ac:dyDescent="0.25">
      <c r="A3552">
        <v>3551</v>
      </c>
      <c r="B3552">
        <v>66.041691000000014</v>
      </c>
      <c r="C3552">
        <v>6.4886059999999999</v>
      </c>
      <c r="H3552">
        <v>53.933021000000011</v>
      </c>
      <c r="I3552">
        <v>5.4201750000000004</v>
      </c>
    </row>
    <row r="3553" spans="1:9" x14ac:dyDescent="0.25">
      <c r="A3553">
        <v>3552</v>
      </c>
      <c r="B3553">
        <v>66.037105000000011</v>
      </c>
      <c r="C3553">
        <v>6.459962</v>
      </c>
      <c r="H3553">
        <v>53.850998000000011</v>
      </c>
      <c r="I3553">
        <v>5.4657970000000002</v>
      </c>
    </row>
    <row r="3554" spans="1:9" x14ac:dyDescent="0.25">
      <c r="A3554">
        <v>3553</v>
      </c>
      <c r="B3554">
        <v>66.039184000000006</v>
      </c>
      <c r="C3554">
        <v>6.4638159999999996</v>
      </c>
      <c r="H3554">
        <v>53.877086000000006</v>
      </c>
      <c r="I3554">
        <v>5.4458500000000001</v>
      </c>
    </row>
    <row r="3555" spans="1:9" x14ac:dyDescent="0.25">
      <c r="A3555">
        <v>3554</v>
      </c>
      <c r="B3555">
        <v>66.033615000000012</v>
      </c>
      <c r="C3555">
        <v>6.466316</v>
      </c>
      <c r="H3555">
        <v>53.81084400000001</v>
      </c>
      <c r="I3555">
        <v>5.4263209999999997</v>
      </c>
    </row>
    <row r="3556" spans="1:9" x14ac:dyDescent="0.25">
      <c r="A3556">
        <v>3555</v>
      </c>
      <c r="B3556">
        <v>66.046165000000002</v>
      </c>
      <c r="C3556">
        <v>6.4655870000000002</v>
      </c>
    </row>
    <row r="3557" spans="1:9" x14ac:dyDescent="0.25">
      <c r="A3557">
        <v>3556</v>
      </c>
      <c r="B3557">
        <v>66.109863000000018</v>
      </c>
      <c r="C3557">
        <v>6.4390780000000003</v>
      </c>
      <c r="D3557">
        <v>73.161225000000002</v>
      </c>
      <c r="E3557">
        <v>5.1569250000000002</v>
      </c>
    </row>
    <row r="3558" spans="1:9" x14ac:dyDescent="0.25">
      <c r="A3558">
        <v>3557</v>
      </c>
      <c r="B3558">
        <v>65.920185000000004</v>
      </c>
      <c r="C3558">
        <v>6.4656909999999996</v>
      </c>
      <c r="D3558">
        <v>73.217651000000004</v>
      </c>
      <c r="E3558">
        <v>5.1633019999999998</v>
      </c>
    </row>
    <row r="3559" spans="1:9" x14ac:dyDescent="0.25">
      <c r="A3559">
        <v>3558</v>
      </c>
      <c r="B3559">
        <v>65.920185000000004</v>
      </c>
      <c r="C3559">
        <v>6.4656909999999996</v>
      </c>
      <c r="D3559">
        <v>73.215457000000001</v>
      </c>
      <c r="E3559">
        <v>5.1821789999999996</v>
      </c>
    </row>
    <row r="3560" spans="1:9" x14ac:dyDescent="0.25">
      <c r="A3560">
        <v>3559</v>
      </c>
      <c r="D3560">
        <v>73.203927000000007</v>
      </c>
      <c r="E3560">
        <v>5.1821789999999996</v>
      </c>
    </row>
    <row r="3561" spans="1:9" x14ac:dyDescent="0.25">
      <c r="A3561">
        <v>3560</v>
      </c>
      <c r="D3561">
        <v>73.208570000000009</v>
      </c>
      <c r="E3561">
        <v>5.1773829999999998</v>
      </c>
    </row>
    <row r="3562" spans="1:9" x14ac:dyDescent="0.25">
      <c r="A3562">
        <v>3561</v>
      </c>
      <c r="D3562">
        <v>73.188928000000004</v>
      </c>
      <c r="E3562">
        <v>5.1409060000000002</v>
      </c>
      <c r="F3562">
        <v>65.777427000000017</v>
      </c>
      <c r="G3562">
        <v>8.0189920000000008</v>
      </c>
    </row>
    <row r="3563" spans="1:9" x14ac:dyDescent="0.25">
      <c r="A3563">
        <v>3562</v>
      </c>
      <c r="D3563">
        <v>73.181734000000006</v>
      </c>
      <c r="E3563">
        <v>5.1226929999999999</v>
      </c>
      <c r="F3563">
        <v>65.876643999999999</v>
      </c>
      <c r="G3563">
        <v>8.0260739999999995</v>
      </c>
    </row>
    <row r="3564" spans="1:9" x14ac:dyDescent="0.25">
      <c r="A3564">
        <v>3563</v>
      </c>
      <c r="D3564">
        <v>73.189132000000001</v>
      </c>
      <c r="E3564">
        <v>5.1183050000000003</v>
      </c>
      <c r="F3564">
        <v>65.872631000000013</v>
      </c>
      <c r="G3564">
        <v>8.0204509999999996</v>
      </c>
    </row>
    <row r="3565" spans="1:9" x14ac:dyDescent="0.25">
      <c r="A3565">
        <v>3564</v>
      </c>
      <c r="D3565">
        <v>73.149287000000001</v>
      </c>
      <c r="E3565">
        <v>5.1339160000000001</v>
      </c>
      <c r="F3565">
        <v>65.873153000000002</v>
      </c>
      <c r="G3565">
        <v>8.0365950000000002</v>
      </c>
    </row>
    <row r="3566" spans="1:9" x14ac:dyDescent="0.25">
      <c r="A3566">
        <v>3565</v>
      </c>
      <c r="D3566">
        <v>73.147043000000011</v>
      </c>
      <c r="E3566">
        <v>5.1568740000000002</v>
      </c>
      <c r="F3566">
        <v>65.849823000000015</v>
      </c>
      <c r="G3566">
        <v>8.0326380000000004</v>
      </c>
    </row>
    <row r="3567" spans="1:9" x14ac:dyDescent="0.25">
      <c r="A3567">
        <v>3566</v>
      </c>
      <c r="D3567">
        <v>73.143930000000012</v>
      </c>
      <c r="E3567">
        <v>5.1615679999999999</v>
      </c>
      <c r="F3567">
        <v>65.842067000000014</v>
      </c>
      <c r="G3567">
        <v>8.0485209999999991</v>
      </c>
    </row>
    <row r="3568" spans="1:9" x14ac:dyDescent="0.25">
      <c r="A3568">
        <v>3567</v>
      </c>
      <c r="D3568">
        <v>73.182500000000005</v>
      </c>
      <c r="E3568">
        <v>5.0939180000000004</v>
      </c>
      <c r="F3568">
        <v>65.846069</v>
      </c>
      <c r="G3568">
        <v>8.0385229999999996</v>
      </c>
      <c r="H3568">
        <v>71.301934000000003</v>
      </c>
      <c r="I3568">
        <v>4.9323959999999998</v>
      </c>
    </row>
    <row r="3569" spans="1:9" x14ac:dyDescent="0.25">
      <c r="A3569">
        <v>3568</v>
      </c>
      <c r="D3569">
        <v>73.232854000000003</v>
      </c>
      <c r="E3569">
        <v>5.0838169999999998</v>
      </c>
      <c r="F3569">
        <v>65.818004000000002</v>
      </c>
      <c r="G3569">
        <v>8.0497200000000007</v>
      </c>
      <c r="H3569">
        <v>71.301934000000003</v>
      </c>
      <c r="I3569">
        <v>4.9323959999999998</v>
      </c>
    </row>
    <row r="3570" spans="1:9" x14ac:dyDescent="0.25">
      <c r="A3570">
        <v>3569</v>
      </c>
      <c r="D3570">
        <v>73.161225000000002</v>
      </c>
      <c r="E3570">
        <v>5.1569250000000002</v>
      </c>
      <c r="F3570">
        <v>65.786597999999998</v>
      </c>
      <c r="G3570">
        <v>8.0276370000000004</v>
      </c>
      <c r="H3570">
        <v>71.301934000000003</v>
      </c>
      <c r="I3570">
        <v>4.9323959999999998</v>
      </c>
    </row>
    <row r="3571" spans="1:9" x14ac:dyDescent="0.25">
      <c r="A3571">
        <v>3570</v>
      </c>
      <c r="F3571">
        <v>65.774517000000003</v>
      </c>
      <c r="G3571">
        <v>7.9926919999999999</v>
      </c>
      <c r="H3571">
        <v>71.293261000000001</v>
      </c>
      <c r="I3571">
        <v>4.8673999999999999</v>
      </c>
    </row>
    <row r="3572" spans="1:9" x14ac:dyDescent="0.25">
      <c r="A3572">
        <v>3571</v>
      </c>
      <c r="F3572">
        <v>65.777427000000017</v>
      </c>
      <c r="G3572">
        <v>8.0189920000000008</v>
      </c>
      <c r="H3572">
        <v>71.281068000000005</v>
      </c>
      <c r="I3572">
        <v>4.8427069999999999</v>
      </c>
    </row>
    <row r="3573" spans="1:9" x14ac:dyDescent="0.25">
      <c r="A3573">
        <v>3572</v>
      </c>
      <c r="F3573">
        <v>65.777427000000017</v>
      </c>
      <c r="G3573">
        <v>8.0189920000000008</v>
      </c>
      <c r="H3573">
        <v>71.248417000000003</v>
      </c>
      <c r="I3573">
        <v>4.8532169999999999</v>
      </c>
    </row>
    <row r="3574" spans="1:9" x14ac:dyDescent="0.25">
      <c r="A3574">
        <v>3573</v>
      </c>
      <c r="F3574">
        <v>65.777427000000017</v>
      </c>
      <c r="G3574">
        <v>8.0189920000000008</v>
      </c>
      <c r="H3574">
        <v>71.26086500000001</v>
      </c>
      <c r="I3574">
        <v>4.839289</v>
      </c>
    </row>
    <row r="3575" spans="1:9" x14ac:dyDescent="0.25">
      <c r="A3575">
        <v>3574</v>
      </c>
      <c r="B3575">
        <v>82.587468000000001</v>
      </c>
      <c r="C3575">
        <v>7.2348790000000003</v>
      </c>
      <c r="H3575">
        <v>71.267089000000013</v>
      </c>
      <c r="I3575">
        <v>4.7549570000000001</v>
      </c>
    </row>
    <row r="3576" spans="1:9" x14ac:dyDescent="0.25">
      <c r="A3576">
        <v>3575</v>
      </c>
      <c r="B3576">
        <v>82.550532000000004</v>
      </c>
      <c r="C3576">
        <v>7.2166139999999999</v>
      </c>
      <c r="H3576">
        <v>71.289486000000011</v>
      </c>
      <c r="I3576">
        <v>4.7527109999999997</v>
      </c>
    </row>
    <row r="3577" spans="1:9" x14ac:dyDescent="0.25">
      <c r="A3577">
        <v>3576</v>
      </c>
      <c r="B3577">
        <v>82.56859200000001</v>
      </c>
      <c r="C3577">
        <v>7.2143689999999996</v>
      </c>
      <c r="H3577">
        <v>71.244744000000011</v>
      </c>
      <c r="I3577">
        <v>4.7411310000000002</v>
      </c>
    </row>
    <row r="3578" spans="1:9" x14ac:dyDescent="0.25">
      <c r="A3578">
        <v>3577</v>
      </c>
      <c r="B3578">
        <v>82.570582000000002</v>
      </c>
      <c r="C3578">
        <v>7.2573270000000001</v>
      </c>
      <c r="H3578">
        <v>71.227959000000013</v>
      </c>
      <c r="I3578">
        <v>4.7905670000000002</v>
      </c>
    </row>
    <row r="3579" spans="1:9" x14ac:dyDescent="0.25">
      <c r="A3579">
        <v>3578</v>
      </c>
      <c r="B3579">
        <v>82.557164</v>
      </c>
      <c r="C3579">
        <v>7.2393679999999998</v>
      </c>
      <c r="H3579">
        <v>71.241785000000007</v>
      </c>
      <c r="I3579">
        <v>4.8314830000000004</v>
      </c>
    </row>
    <row r="3580" spans="1:9" x14ac:dyDescent="0.25">
      <c r="A3580">
        <v>3579</v>
      </c>
      <c r="B3580">
        <v>82.575530000000015</v>
      </c>
      <c r="C3580">
        <v>7.2515099999999997</v>
      </c>
      <c r="H3580">
        <v>71.221582000000012</v>
      </c>
      <c r="I3580">
        <v>4.8844390000000004</v>
      </c>
    </row>
    <row r="3581" spans="1:9" x14ac:dyDescent="0.25">
      <c r="A3581">
        <v>3580</v>
      </c>
      <c r="B3581">
        <v>82.582113000000007</v>
      </c>
      <c r="C3581">
        <v>7.2579900000000004</v>
      </c>
    </row>
    <row r="3582" spans="1:9" x14ac:dyDescent="0.25">
      <c r="A3582">
        <v>3581</v>
      </c>
      <c r="B3582">
        <v>82.579153000000005</v>
      </c>
      <c r="C3582">
        <v>7.2452860000000001</v>
      </c>
    </row>
    <row r="3583" spans="1:9" x14ac:dyDescent="0.25">
      <c r="A3583">
        <v>3582</v>
      </c>
      <c r="B3583">
        <v>82.593643000000014</v>
      </c>
      <c r="C3583">
        <v>7.2327360000000001</v>
      </c>
    </row>
    <row r="3584" spans="1:9" x14ac:dyDescent="0.25">
      <c r="A3584">
        <v>3583</v>
      </c>
      <c r="B3584">
        <v>82.606397000000001</v>
      </c>
      <c r="C3584">
        <v>7.2157470000000004</v>
      </c>
    </row>
    <row r="3585" spans="1:9" x14ac:dyDescent="0.25">
      <c r="A3585">
        <v>3584</v>
      </c>
      <c r="B3585">
        <v>82.575582000000011</v>
      </c>
      <c r="C3585">
        <v>7.218604</v>
      </c>
      <c r="D3585">
        <v>88.249317000000005</v>
      </c>
      <c r="E3585">
        <v>5.5073150000000002</v>
      </c>
    </row>
    <row r="3586" spans="1:9" x14ac:dyDescent="0.25">
      <c r="A3586">
        <v>3585</v>
      </c>
      <c r="B3586">
        <v>82.567930000000004</v>
      </c>
      <c r="C3586">
        <v>7.2722740000000003</v>
      </c>
      <c r="D3586">
        <v>88.253397000000007</v>
      </c>
      <c r="E3586">
        <v>5.5389460000000001</v>
      </c>
    </row>
    <row r="3587" spans="1:9" x14ac:dyDescent="0.25">
      <c r="A3587">
        <v>3586</v>
      </c>
      <c r="B3587">
        <v>82.587468000000001</v>
      </c>
      <c r="C3587">
        <v>7.2348790000000003</v>
      </c>
      <c r="D3587">
        <v>88.222225000000009</v>
      </c>
      <c r="E3587">
        <v>5.5335380000000001</v>
      </c>
    </row>
    <row r="3588" spans="1:9" x14ac:dyDescent="0.25">
      <c r="A3588">
        <v>3587</v>
      </c>
      <c r="D3588">
        <v>88.22758300000001</v>
      </c>
      <c r="E3588">
        <v>5.5309369999999998</v>
      </c>
    </row>
    <row r="3589" spans="1:9" x14ac:dyDescent="0.25">
      <c r="A3589">
        <v>3588</v>
      </c>
      <c r="D3589">
        <v>88.258807000000004</v>
      </c>
      <c r="E3589">
        <v>5.5339470000000004</v>
      </c>
    </row>
    <row r="3590" spans="1:9" x14ac:dyDescent="0.25">
      <c r="A3590">
        <v>3589</v>
      </c>
      <c r="D3590">
        <v>88.221257000000008</v>
      </c>
      <c r="E3590">
        <v>5.5348139999999999</v>
      </c>
      <c r="F3590">
        <v>83.516705999999999</v>
      </c>
      <c r="G3590">
        <v>9.217428</v>
      </c>
    </row>
    <row r="3591" spans="1:9" x14ac:dyDescent="0.25">
      <c r="A3591">
        <v>3590</v>
      </c>
      <c r="D3591">
        <v>88.194727</v>
      </c>
      <c r="E3591">
        <v>5.5409360000000003</v>
      </c>
      <c r="F3591">
        <v>83.481350000000006</v>
      </c>
      <c r="G3591">
        <v>9.2121729999999999</v>
      </c>
    </row>
    <row r="3592" spans="1:9" x14ac:dyDescent="0.25">
      <c r="A3592">
        <v>3591</v>
      </c>
      <c r="D3592">
        <v>88.17105500000001</v>
      </c>
      <c r="E3592">
        <v>5.5532310000000003</v>
      </c>
      <c r="F3592">
        <v>83.467066000000003</v>
      </c>
      <c r="G3592">
        <v>9.2122759999999992</v>
      </c>
    </row>
    <row r="3593" spans="1:9" x14ac:dyDescent="0.25">
      <c r="A3593">
        <v>3592</v>
      </c>
      <c r="D3593">
        <v>88.20931800000001</v>
      </c>
      <c r="E3593">
        <v>5.5678219999999996</v>
      </c>
      <c r="F3593">
        <v>83.411150000000006</v>
      </c>
      <c r="G3593">
        <v>9.2173770000000008</v>
      </c>
    </row>
    <row r="3594" spans="1:9" x14ac:dyDescent="0.25">
      <c r="A3594">
        <v>3593</v>
      </c>
      <c r="D3594">
        <v>88.187075000000007</v>
      </c>
      <c r="E3594">
        <v>5.5116519999999998</v>
      </c>
      <c r="F3594">
        <v>83.388192000000004</v>
      </c>
      <c r="G3594">
        <v>9.2298770000000001</v>
      </c>
    </row>
    <row r="3595" spans="1:9" x14ac:dyDescent="0.25">
      <c r="A3595">
        <v>3594</v>
      </c>
      <c r="D3595">
        <v>88.249317000000005</v>
      </c>
      <c r="E3595">
        <v>5.5073150000000002</v>
      </c>
      <c r="F3595">
        <v>83.394774000000012</v>
      </c>
      <c r="G3595">
        <v>9.2282949999999992</v>
      </c>
      <c r="H3595">
        <v>86.49757000000001</v>
      </c>
      <c r="I3595">
        <v>5.1056010000000001</v>
      </c>
    </row>
    <row r="3596" spans="1:9" x14ac:dyDescent="0.25">
      <c r="A3596">
        <v>3595</v>
      </c>
      <c r="F3596">
        <v>83.378601000000003</v>
      </c>
      <c r="G3596">
        <v>9.1953890000000005</v>
      </c>
      <c r="H3596">
        <v>86.514406000000008</v>
      </c>
      <c r="I3596">
        <v>5.1108570000000002</v>
      </c>
    </row>
    <row r="3597" spans="1:9" x14ac:dyDescent="0.25">
      <c r="A3597">
        <v>3596</v>
      </c>
      <c r="F3597">
        <v>83.380999000000003</v>
      </c>
      <c r="G3597">
        <v>9.187379</v>
      </c>
      <c r="H3597">
        <v>86.503388000000001</v>
      </c>
      <c r="I3597">
        <v>5.1015709999999999</v>
      </c>
    </row>
    <row r="3598" spans="1:9" x14ac:dyDescent="0.25">
      <c r="A3598">
        <v>3597</v>
      </c>
      <c r="F3598">
        <v>83.383294000000006</v>
      </c>
      <c r="G3598">
        <v>9.1545240000000003</v>
      </c>
      <c r="H3598">
        <v>86.472214000000008</v>
      </c>
      <c r="I3598">
        <v>5.1127440000000002</v>
      </c>
    </row>
    <row r="3599" spans="1:9" x14ac:dyDescent="0.25">
      <c r="A3599">
        <v>3598</v>
      </c>
      <c r="F3599">
        <v>83.357888000000003</v>
      </c>
      <c r="G3599">
        <v>9.1549829999999996</v>
      </c>
      <c r="H3599">
        <v>86.46976500000001</v>
      </c>
      <c r="I3599">
        <v>5.0994279999999996</v>
      </c>
    </row>
    <row r="3600" spans="1:9" x14ac:dyDescent="0.25">
      <c r="A3600">
        <v>3599</v>
      </c>
      <c r="F3600">
        <v>83.516705999999999</v>
      </c>
      <c r="G3600">
        <v>9.217428</v>
      </c>
      <c r="H3600">
        <v>86.466757000000001</v>
      </c>
      <c r="I3600">
        <v>5.091316</v>
      </c>
    </row>
    <row r="3601" spans="1:9" x14ac:dyDescent="0.25">
      <c r="A3601">
        <v>3600</v>
      </c>
      <c r="F3601">
        <v>83.516705999999999</v>
      </c>
      <c r="G3601">
        <v>9.217428</v>
      </c>
      <c r="H3601">
        <v>86.505070000000003</v>
      </c>
      <c r="I3601">
        <v>5.0562670000000001</v>
      </c>
    </row>
    <row r="3602" spans="1:9" x14ac:dyDescent="0.25">
      <c r="A3602">
        <v>3601</v>
      </c>
      <c r="B3602">
        <v>101.97406000000001</v>
      </c>
      <c r="C3602">
        <v>7.4579279999999999</v>
      </c>
      <c r="F3602">
        <v>83.516705999999999</v>
      </c>
      <c r="G3602">
        <v>9.217428</v>
      </c>
      <c r="H3602">
        <v>86.488848000000004</v>
      </c>
      <c r="I3602">
        <v>5.057849</v>
      </c>
    </row>
    <row r="3603" spans="1:9" x14ac:dyDescent="0.25">
      <c r="A3603">
        <v>3602</v>
      </c>
      <c r="B3603">
        <v>102.00263100000001</v>
      </c>
      <c r="C3603">
        <v>7.4743560000000002</v>
      </c>
      <c r="H3603">
        <v>86.450074000000001</v>
      </c>
      <c r="I3603">
        <v>5.0791230000000001</v>
      </c>
    </row>
    <row r="3604" spans="1:9" x14ac:dyDescent="0.25">
      <c r="A3604">
        <v>3603</v>
      </c>
      <c r="B3604">
        <v>101.994519</v>
      </c>
      <c r="C3604">
        <v>7.463336</v>
      </c>
      <c r="H3604">
        <v>86.480633000000012</v>
      </c>
      <c r="I3604">
        <v>5.0617260000000002</v>
      </c>
    </row>
    <row r="3605" spans="1:9" x14ac:dyDescent="0.25">
      <c r="A3605">
        <v>3604</v>
      </c>
      <c r="B3605">
        <v>102.00768100000001</v>
      </c>
      <c r="C3605">
        <v>7.4579789999999999</v>
      </c>
      <c r="H3605">
        <v>86.49757000000001</v>
      </c>
      <c r="I3605">
        <v>5.1056010000000001</v>
      </c>
    </row>
    <row r="3606" spans="1:9" x14ac:dyDescent="0.25">
      <c r="A3606">
        <v>3605</v>
      </c>
      <c r="B3606">
        <v>102.003142</v>
      </c>
      <c r="C3606">
        <v>7.4798150000000003</v>
      </c>
    </row>
    <row r="3607" spans="1:9" x14ac:dyDescent="0.25">
      <c r="A3607">
        <v>3606</v>
      </c>
      <c r="B3607">
        <v>101.99956900000001</v>
      </c>
      <c r="C3607">
        <v>7.4793050000000001</v>
      </c>
    </row>
    <row r="3608" spans="1:9" x14ac:dyDescent="0.25">
      <c r="A3608">
        <v>3607</v>
      </c>
      <c r="B3608">
        <v>101.999621</v>
      </c>
      <c r="C3608">
        <v>7.4704269999999999</v>
      </c>
    </row>
    <row r="3609" spans="1:9" x14ac:dyDescent="0.25">
      <c r="A3609">
        <v>3608</v>
      </c>
      <c r="B3609">
        <v>101.98717300000001</v>
      </c>
      <c r="C3609">
        <v>7.4668049999999999</v>
      </c>
    </row>
    <row r="3610" spans="1:9" x14ac:dyDescent="0.25">
      <c r="A3610">
        <v>3609</v>
      </c>
      <c r="B3610">
        <v>101.98594700000001</v>
      </c>
      <c r="C3610">
        <v>7.4471119999999997</v>
      </c>
    </row>
    <row r="3611" spans="1:9" x14ac:dyDescent="0.25">
      <c r="A3611">
        <v>3610</v>
      </c>
      <c r="B3611">
        <v>102.00201800000001</v>
      </c>
      <c r="C3611">
        <v>7.4791509999999999</v>
      </c>
      <c r="D3611">
        <v>107.874876</v>
      </c>
      <c r="E3611">
        <v>5.9850450000000004</v>
      </c>
    </row>
    <row r="3612" spans="1:9" x14ac:dyDescent="0.25">
      <c r="A3612">
        <v>3611</v>
      </c>
      <c r="B3612">
        <v>102.017323</v>
      </c>
      <c r="C3612">
        <v>7.468642</v>
      </c>
      <c r="D3612">
        <v>107.97670600000001</v>
      </c>
      <c r="E3612">
        <v>5.9629029999999998</v>
      </c>
    </row>
    <row r="3613" spans="1:9" x14ac:dyDescent="0.25">
      <c r="A3613">
        <v>3612</v>
      </c>
      <c r="B3613">
        <v>101.98206900000001</v>
      </c>
      <c r="C3613">
        <v>7.5123639999999998</v>
      </c>
      <c r="D3613">
        <v>107.90819000000002</v>
      </c>
      <c r="E3613">
        <v>5.9751989999999999</v>
      </c>
    </row>
    <row r="3614" spans="1:9" x14ac:dyDescent="0.25">
      <c r="A3614">
        <v>3613</v>
      </c>
      <c r="B3614">
        <v>101.97406000000001</v>
      </c>
      <c r="C3614">
        <v>7.4579279999999999</v>
      </c>
      <c r="D3614">
        <v>107.91859700000001</v>
      </c>
      <c r="E3614">
        <v>5.9835659999999997</v>
      </c>
    </row>
    <row r="3615" spans="1:9" x14ac:dyDescent="0.25">
      <c r="A3615">
        <v>3614</v>
      </c>
      <c r="D3615">
        <v>107.90492500000001</v>
      </c>
      <c r="E3615">
        <v>5.9680049999999998</v>
      </c>
    </row>
    <row r="3616" spans="1:9" x14ac:dyDescent="0.25">
      <c r="A3616">
        <v>3615</v>
      </c>
      <c r="D3616">
        <v>107.91201600000001</v>
      </c>
      <c r="E3616">
        <v>5.9722910000000002</v>
      </c>
    </row>
    <row r="3617" spans="1:9" x14ac:dyDescent="0.25">
      <c r="A3617">
        <v>3616</v>
      </c>
      <c r="D3617">
        <v>107.93171100000001</v>
      </c>
      <c r="E3617">
        <v>5.9813210000000003</v>
      </c>
      <c r="F3617">
        <v>104.497298</v>
      </c>
      <c r="G3617">
        <v>9.6823530000000009</v>
      </c>
    </row>
    <row r="3618" spans="1:9" x14ac:dyDescent="0.25">
      <c r="A3618">
        <v>3617</v>
      </c>
      <c r="D3618">
        <v>107.89043600000001</v>
      </c>
      <c r="E3618">
        <v>5.9880050000000002</v>
      </c>
      <c r="F3618">
        <v>104.49388000000002</v>
      </c>
      <c r="G3618">
        <v>9.7198510000000002</v>
      </c>
    </row>
    <row r="3619" spans="1:9" x14ac:dyDescent="0.25">
      <c r="A3619">
        <v>3618</v>
      </c>
      <c r="D3619">
        <v>108.01058</v>
      </c>
      <c r="E3619">
        <v>5.9427009999999996</v>
      </c>
      <c r="F3619">
        <v>104.50250100000001</v>
      </c>
      <c r="G3619">
        <v>9.7534709999999993</v>
      </c>
    </row>
    <row r="3620" spans="1:9" x14ac:dyDescent="0.25">
      <c r="A3620">
        <v>3619</v>
      </c>
      <c r="D3620">
        <v>107.870081</v>
      </c>
      <c r="E3620">
        <v>5.9267320000000003</v>
      </c>
      <c r="F3620">
        <v>104.49408600000001</v>
      </c>
      <c r="G3620">
        <v>9.8014279999999996</v>
      </c>
      <c r="H3620">
        <v>107.23873400000001</v>
      </c>
      <c r="I3620">
        <v>5.1250390000000001</v>
      </c>
    </row>
    <row r="3621" spans="1:9" x14ac:dyDescent="0.25">
      <c r="A3621">
        <v>3620</v>
      </c>
      <c r="F3621">
        <v>104.44061500000001</v>
      </c>
      <c r="G3621">
        <v>9.8162240000000001</v>
      </c>
      <c r="H3621">
        <v>107.27990600000001</v>
      </c>
      <c r="I3621">
        <v>5.1604460000000003</v>
      </c>
    </row>
    <row r="3622" spans="1:9" x14ac:dyDescent="0.25">
      <c r="A3622">
        <v>3621</v>
      </c>
      <c r="F3622">
        <v>104.44046200000001</v>
      </c>
      <c r="G3622">
        <v>9.8243860000000005</v>
      </c>
      <c r="H3622">
        <v>107.22730900000001</v>
      </c>
      <c r="I3622">
        <v>5.144018</v>
      </c>
    </row>
    <row r="3623" spans="1:9" x14ac:dyDescent="0.25">
      <c r="A3623">
        <v>3622</v>
      </c>
      <c r="F3623">
        <v>104.43327200000002</v>
      </c>
      <c r="G3623">
        <v>9.7652570000000001</v>
      </c>
      <c r="H3623">
        <v>107.21404100000001</v>
      </c>
      <c r="I3623">
        <v>5.1243759999999998</v>
      </c>
    </row>
    <row r="3624" spans="1:9" x14ac:dyDescent="0.25">
      <c r="A3624">
        <v>3623</v>
      </c>
      <c r="F3624">
        <v>104.46000100000001</v>
      </c>
      <c r="G3624">
        <v>9.7300540000000009</v>
      </c>
      <c r="H3624">
        <v>107.18685000000001</v>
      </c>
      <c r="I3624">
        <v>5.1229990000000001</v>
      </c>
    </row>
    <row r="3625" spans="1:9" x14ac:dyDescent="0.25">
      <c r="A3625">
        <v>3624</v>
      </c>
      <c r="F3625">
        <v>104.45495100000001</v>
      </c>
      <c r="G3625">
        <v>9.7103610000000007</v>
      </c>
      <c r="H3625">
        <v>107.191698</v>
      </c>
      <c r="I3625">
        <v>5.1285600000000002</v>
      </c>
    </row>
    <row r="3626" spans="1:9" x14ac:dyDescent="0.25">
      <c r="A3626">
        <v>3625</v>
      </c>
      <c r="F3626">
        <v>104.46714600000001</v>
      </c>
      <c r="G3626">
        <v>9.7039840000000002</v>
      </c>
      <c r="H3626">
        <v>107.22470300000001</v>
      </c>
      <c r="I3626">
        <v>5.1222329999999996</v>
      </c>
    </row>
    <row r="3627" spans="1:9" x14ac:dyDescent="0.25">
      <c r="A3627">
        <v>3626</v>
      </c>
      <c r="F3627">
        <v>104.497298</v>
      </c>
      <c r="G3627">
        <v>9.6823530000000009</v>
      </c>
      <c r="H3627">
        <v>107.20700300000001</v>
      </c>
      <c r="I3627">
        <v>5.1224879999999997</v>
      </c>
    </row>
    <row r="3628" spans="1:9" x14ac:dyDescent="0.25">
      <c r="A3628">
        <v>3627</v>
      </c>
      <c r="H3628">
        <v>107.27653700000002</v>
      </c>
      <c r="I3628">
        <v>5.0748889999999998</v>
      </c>
    </row>
    <row r="3629" spans="1:9" x14ac:dyDescent="0.25">
      <c r="A3629">
        <v>3628</v>
      </c>
      <c r="B3629">
        <v>124.425341</v>
      </c>
      <c r="C3629">
        <v>7.3876759999999999</v>
      </c>
      <c r="H3629">
        <v>107.23873400000001</v>
      </c>
      <c r="I3629">
        <v>5.1250390000000001</v>
      </c>
    </row>
    <row r="3630" spans="1:9" x14ac:dyDescent="0.25">
      <c r="A3630">
        <v>3629</v>
      </c>
      <c r="B3630">
        <v>124.41028800000001</v>
      </c>
      <c r="C3630">
        <v>7.3353320000000002</v>
      </c>
      <c r="H3630">
        <v>107.23873400000001</v>
      </c>
      <c r="I3630">
        <v>5.1250390000000001</v>
      </c>
    </row>
    <row r="3631" spans="1:9" x14ac:dyDescent="0.25">
      <c r="A3631">
        <v>3630</v>
      </c>
      <c r="B3631">
        <v>124.42962500000002</v>
      </c>
      <c r="C3631">
        <v>7.3305870000000004</v>
      </c>
    </row>
    <row r="3632" spans="1:9" x14ac:dyDescent="0.25">
      <c r="A3632">
        <v>3631</v>
      </c>
      <c r="B3632">
        <v>124.446562</v>
      </c>
      <c r="C3632">
        <v>7.3266590000000003</v>
      </c>
    </row>
    <row r="3633" spans="1:9" x14ac:dyDescent="0.25">
      <c r="A3633">
        <v>3632</v>
      </c>
      <c r="B3633">
        <v>124.453451</v>
      </c>
      <c r="C3633">
        <v>7.3845640000000001</v>
      </c>
    </row>
    <row r="3634" spans="1:9" x14ac:dyDescent="0.25">
      <c r="A3634">
        <v>3633</v>
      </c>
      <c r="B3634">
        <v>124.46508600000001</v>
      </c>
      <c r="C3634">
        <v>7.3159450000000001</v>
      </c>
    </row>
    <row r="3635" spans="1:9" x14ac:dyDescent="0.25">
      <c r="A3635">
        <v>3634</v>
      </c>
      <c r="B3635">
        <v>124.44319400000001</v>
      </c>
      <c r="C3635">
        <v>7.3355880000000004</v>
      </c>
      <c r="D3635">
        <v>129.366713</v>
      </c>
      <c r="E3635">
        <v>5.679449</v>
      </c>
    </row>
    <row r="3636" spans="1:9" x14ac:dyDescent="0.25">
      <c r="A3636">
        <v>3635</v>
      </c>
      <c r="B3636">
        <v>124.43676600000001</v>
      </c>
      <c r="C3636">
        <v>7.3395669999999997</v>
      </c>
      <c r="D3636">
        <v>129.366713</v>
      </c>
      <c r="E3636">
        <v>5.679449</v>
      </c>
    </row>
    <row r="3637" spans="1:9" x14ac:dyDescent="0.25">
      <c r="A3637">
        <v>3636</v>
      </c>
      <c r="B3637">
        <v>124.44064900000001</v>
      </c>
      <c r="C3637">
        <v>7.3209960000000001</v>
      </c>
      <c r="D3637">
        <v>129.366713</v>
      </c>
      <c r="E3637">
        <v>5.679449</v>
      </c>
    </row>
    <row r="3638" spans="1:9" x14ac:dyDescent="0.25">
      <c r="A3638">
        <v>3637</v>
      </c>
      <c r="B3638">
        <v>124.505179</v>
      </c>
      <c r="C3638">
        <v>7.3786459999999998</v>
      </c>
      <c r="D3638">
        <v>129.366713</v>
      </c>
      <c r="E3638">
        <v>5.679449</v>
      </c>
    </row>
    <row r="3639" spans="1:9" x14ac:dyDescent="0.25">
      <c r="A3639">
        <v>3638</v>
      </c>
      <c r="B3639">
        <v>124.425341</v>
      </c>
      <c r="C3639">
        <v>7.3876759999999999</v>
      </c>
      <c r="D3639">
        <v>129.366713</v>
      </c>
      <c r="E3639">
        <v>5.679449</v>
      </c>
    </row>
    <row r="3640" spans="1:9" x14ac:dyDescent="0.25">
      <c r="A3640">
        <v>3639</v>
      </c>
      <c r="B3640">
        <v>124.425341</v>
      </c>
      <c r="C3640">
        <v>7.3876759999999999</v>
      </c>
      <c r="D3640">
        <v>129.366713</v>
      </c>
      <c r="E3640">
        <v>5.679449</v>
      </c>
    </row>
    <row r="3641" spans="1:9" x14ac:dyDescent="0.25">
      <c r="A3641">
        <v>3640</v>
      </c>
      <c r="D3641">
        <v>129.366713</v>
      </c>
      <c r="E3641">
        <v>5.679449</v>
      </c>
    </row>
    <row r="3642" spans="1:9" x14ac:dyDescent="0.25">
      <c r="A3642">
        <v>3641</v>
      </c>
      <c r="D3642">
        <v>129.366713</v>
      </c>
      <c r="E3642">
        <v>5.679449</v>
      </c>
    </row>
    <row r="3643" spans="1:9" x14ac:dyDescent="0.25">
      <c r="A3643">
        <v>3642</v>
      </c>
      <c r="D3643">
        <v>129.366713</v>
      </c>
      <c r="E3643">
        <v>5.679449</v>
      </c>
      <c r="F3643">
        <v>127.54522500000002</v>
      </c>
      <c r="G3643">
        <v>9.1280450000000002</v>
      </c>
    </row>
    <row r="3644" spans="1:9" x14ac:dyDescent="0.25">
      <c r="A3644">
        <v>3643</v>
      </c>
      <c r="D3644">
        <v>129.366713</v>
      </c>
      <c r="E3644">
        <v>5.679449</v>
      </c>
      <c r="F3644">
        <v>127.57859300000001</v>
      </c>
      <c r="G3644">
        <v>9.1062600000000007</v>
      </c>
      <c r="H3644">
        <v>129.01739700000002</v>
      </c>
      <c r="I3644">
        <v>5.0418289999999999</v>
      </c>
    </row>
    <row r="3645" spans="1:9" x14ac:dyDescent="0.25">
      <c r="A3645">
        <v>3644</v>
      </c>
      <c r="D3645">
        <v>129.366713</v>
      </c>
      <c r="E3645">
        <v>5.679449</v>
      </c>
      <c r="F3645">
        <v>127.56216700000002</v>
      </c>
      <c r="G3645">
        <v>9.0975359999999998</v>
      </c>
      <c r="H3645">
        <v>128.95255500000002</v>
      </c>
      <c r="I3645">
        <v>5.0429009999999996</v>
      </c>
    </row>
    <row r="3646" spans="1:9" x14ac:dyDescent="0.25">
      <c r="A3646">
        <v>3645</v>
      </c>
      <c r="F3646">
        <v>127.60603900000001</v>
      </c>
      <c r="G3646">
        <v>9.097486</v>
      </c>
      <c r="H3646">
        <v>129.04505</v>
      </c>
      <c r="I3646">
        <v>5.0251460000000003</v>
      </c>
    </row>
    <row r="3647" spans="1:9" x14ac:dyDescent="0.25">
      <c r="A3647">
        <v>3646</v>
      </c>
      <c r="F3647">
        <v>127.59461100000001</v>
      </c>
      <c r="G3647">
        <v>9.1309020000000007</v>
      </c>
      <c r="H3647">
        <v>129.011988</v>
      </c>
      <c r="I3647">
        <v>5.0218809999999996</v>
      </c>
    </row>
    <row r="3648" spans="1:9" x14ac:dyDescent="0.25">
      <c r="A3648">
        <v>3647</v>
      </c>
      <c r="F3648">
        <v>127.58058000000001</v>
      </c>
      <c r="G3648">
        <v>9.1128920000000004</v>
      </c>
      <c r="H3648">
        <v>129.00086400000001</v>
      </c>
      <c r="I3648">
        <v>5.0005559999999996</v>
      </c>
    </row>
    <row r="3649" spans="1:9" x14ac:dyDescent="0.25">
      <c r="A3649">
        <v>3648</v>
      </c>
      <c r="F3649">
        <v>127.595122</v>
      </c>
      <c r="G3649">
        <v>9.1101369999999999</v>
      </c>
      <c r="H3649">
        <v>129.015051</v>
      </c>
      <c r="I3649">
        <v>5.0055560000000003</v>
      </c>
    </row>
    <row r="3650" spans="1:9" x14ac:dyDescent="0.25">
      <c r="A3650">
        <v>3649</v>
      </c>
      <c r="F3650">
        <v>127.60920200000001</v>
      </c>
      <c r="G3650">
        <v>9.0863639999999997</v>
      </c>
      <c r="H3650">
        <v>128.98454100000001</v>
      </c>
      <c r="I3650">
        <v>5.0125450000000003</v>
      </c>
    </row>
    <row r="3651" spans="1:9" x14ac:dyDescent="0.25">
      <c r="A3651">
        <v>3650</v>
      </c>
      <c r="F3651">
        <v>127.54522500000002</v>
      </c>
      <c r="G3651">
        <v>9.1280450000000002</v>
      </c>
      <c r="H3651">
        <v>129.046683</v>
      </c>
      <c r="I3651">
        <v>4.9964230000000001</v>
      </c>
    </row>
    <row r="3652" spans="1:9" x14ac:dyDescent="0.25">
      <c r="A3652">
        <v>3651</v>
      </c>
      <c r="F3652">
        <v>127.54522500000002</v>
      </c>
      <c r="G3652">
        <v>9.1280450000000002</v>
      </c>
      <c r="H3652">
        <v>129.107596</v>
      </c>
      <c r="I3652">
        <v>4.9778529999999996</v>
      </c>
    </row>
    <row r="3653" spans="1:9" x14ac:dyDescent="0.25">
      <c r="A3653">
        <v>3652</v>
      </c>
      <c r="H3653">
        <v>129.01739700000002</v>
      </c>
      <c r="I3653">
        <v>5.0609099999999998</v>
      </c>
    </row>
    <row r="3654" spans="1:9" x14ac:dyDescent="0.25">
      <c r="A3654">
        <v>3653</v>
      </c>
    </row>
    <row r="3655" spans="1:9" x14ac:dyDescent="0.25">
      <c r="A3655">
        <v>3654</v>
      </c>
      <c r="B3655">
        <v>155.830623</v>
      </c>
      <c r="C3655">
        <v>8.6697939999999996</v>
      </c>
    </row>
    <row r="3656" spans="1:9" x14ac:dyDescent="0.25">
      <c r="A3656">
        <v>3655</v>
      </c>
      <c r="B3656">
        <v>155.837119</v>
      </c>
      <c r="C3656">
        <v>8.6507729999999992</v>
      </c>
    </row>
    <row r="3657" spans="1:9" x14ac:dyDescent="0.25">
      <c r="A3657">
        <v>3656</v>
      </c>
      <c r="B3657">
        <v>155.82789200000002</v>
      </c>
      <c r="C3657">
        <v>8.682423</v>
      </c>
    </row>
    <row r="3658" spans="1:9" x14ac:dyDescent="0.25">
      <c r="A3658">
        <v>3657</v>
      </c>
      <c r="B3658">
        <v>155.817789</v>
      </c>
      <c r="C3658">
        <v>8.6440210000000004</v>
      </c>
    </row>
    <row r="3659" spans="1:9" x14ac:dyDescent="0.25">
      <c r="A3659">
        <v>3658</v>
      </c>
      <c r="B3659">
        <v>155.835623</v>
      </c>
      <c r="C3659">
        <v>8.6561850000000007</v>
      </c>
    </row>
    <row r="3660" spans="1:9" x14ac:dyDescent="0.25">
      <c r="A3660">
        <v>3659</v>
      </c>
      <c r="B3660">
        <v>155.83680900000002</v>
      </c>
      <c r="C3660">
        <v>8.6138139999999996</v>
      </c>
      <c r="D3660">
        <v>159.69356099999999</v>
      </c>
      <c r="E3660">
        <v>7.1085570000000002</v>
      </c>
    </row>
    <row r="3661" spans="1:9" x14ac:dyDescent="0.25">
      <c r="A3661">
        <v>3660</v>
      </c>
      <c r="B3661">
        <v>155.83974699999999</v>
      </c>
      <c r="C3661">
        <v>8.6978860000000005</v>
      </c>
      <c r="D3661">
        <v>159.666809</v>
      </c>
      <c r="E3661">
        <v>7.1054120000000003</v>
      </c>
    </row>
    <row r="3662" spans="1:9" x14ac:dyDescent="0.25">
      <c r="A3662">
        <v>3661</v>
      </c>
      <c r="B3662">
        <v>155.830623</v>
      </c>
      <c r="C3662">
        <v>8.6697939999999996</v>
      </c>
      <c r="D3662">
        <v>159.65686099999999</v>
      </c>
      <c r="E3662">
        <v>7.082217</v>
      </c>
    </row>
    <row r="3663" spans="1:9" x14ac:dyDescent="0.25">
      <c r="A3663">
        <v>3662</v>
      </c>
      <c r="B3663">
        <v>155.844335</v>
      </c>
      <c r="C3663">
        <v>8.5489689999999996</v>
      </c>
      <c r="D3663">
        <v>159.64629300000001</v>
      </c>
      <c r="E3663">
        <v>7.0796390000000002</v>
      </c>
    </row>
    <row r="3664" spans="1:9" x14ac:dyDescent="0.25">
      <c r="A3664">
        <v>3663</v>
      </c>
      <c r="B3664">
        <v>155.830623</v>
      </c>
      <c r="C3664">
        <v>8.6697939999999996</v>
      </c>
      <c r="D3664">
        <v>159.67557099999999</v>
      </c>
      <c r="E3664">
        <v>7.0722170000000002</v>
      </c>
    </row>
    <row r="3665" spans="1:9" x14ac:dyDescent="0.25">
      <c r="A3665">
        <v>3664</v>
      </c>
      <c r="D3665">
        <v>159.76454100000001</v>
      </c>
      <c r="E3665">
        <v>7.1778870000000001</v>
      </c>
    </row>
    <row r="3666" spans="1:9" x14ac:dyDescent="0.25">
      <c r="A3666">
        <v>3665</v>
      </c>
      <c r="D3666">
        <v>159.71021100000002</v>
      </c>
      <c r="E3666">
        <v>7.1620619999999997</v>
      </c>
    </row>
    <row r="3667" spans="1:9" x14ac:dyDescent="0.25">
      <c r="A3667">
        <v>3666</v>
      </c>
      <c r="D3667">
        <v>159.69356099999999</v>
      </c>
      <c r="E3667">
        <v>7.1085570000000002</v>
      </c>
    </row>
    <row r="3668" spans="1:9" x14ac:dyDescent="0.25">
      <c r="A3668">
        <v>3667</v>
      </c>
      <c r="F3668">
        <v>158.97366500000001</v>
      </c>
      <c r="G3668">
        <v>10.497166</v>
      </c>
      <c r="H3668">
        <v>159.28717</v>
      </c>
      <c r="I3668">
        <v>6.6027829999999996</v>
      </c>
    </row>
    <row r="3669" spans="1:9" x14ac:dyDescent="0.25">
      <c r="A3669">
        <v>3668</v>
      </c>
      <c r="F3669">
        <v>158.93500499999999</v>
      </c>
      <c r="G3669">
        <v>10.477423</v>
      </c>
      <c r="H3669">
        <v>159.301087</v>
      </c>
      <c r="I3669">
        <v>6.5798449999999997</v>
      </c>
    </row>
    <row r="3670" spans="1:9" x14ac:dyDescent="0.25">
      <c r="A3670">
        <v>3669</v>
      </c>
      <c r="F3670">
        <v>158.90057200000001</v>
      </c>
      <c r="G3670">
        <v>10.483454</v>
      </c>
      <c r="H3670">
        <v>159.27974699999999</v>
      </c>
      <c r="I3670">
        <v>6.640619</v>
      </c>
    </row>
    <row r="3671" spans="1:9" x14ac:dyDescent="0.25">
      <c r="A3671">
        <v>3670</v>
      </c>
      <c r="F3671">
        <v>158.8432</v>
      </c>
      <c r="G3671">
        <v>10.479279</v>
      </c>
      <c r="H3671">
        <v>159.280417</v>
      </c>
      <c r="I3671">
        <v>6.6104640000000003</v>
      </c>
    </row>
    <row r="3672" spans="1:9" x14ac:dyDescent="0.25">
      <c r="A3672">
        <v>3671</v>
      </c>
      <c r="F3672">
        <v>158.77644800000002</v>
      </c>
      <c r="G3672">
        <v>10.475876</v>
      </c>
      <c r="H3672">
        <v>159.01943800000001</v>
      </c>
      <c r="I3672">
        <v>6.6181960000000002</v>
      </c>
    </row>
    <row r="3673" spans="1:9" x14ac:dyDescent="0.25">
      <c r="A3673">
        <v>3672</v>
      </c>
      <c r="F3673">
        <v>158.71923100000001</v>
      </c>
      <c r="G3673">
        <v>10.47</v>
      </c>
      <c r="H3673">
        <v>159.066036</v>
      </c>
      <c r="I3673">
        <v>6.5844329999999998</v>
      </c>
    </row>
    <row r="3674" spans="1:9" x14ac:dyDescent="0.25">
      <c r="A3674">
        <v>3673</v>
      </c>
      <c r="F3674">
        <v>158.70495399999999</v>
      </c>
      <c r="G3674">
        <v>10.429743</v>
      </c>
      <c r="H3674">
        <v>159.17959300000001</v>
      </c>
      <c r="I3674">
        <v>6.6157729999999999</v>
      </c>
    </row>
    <row r="3675" spans="1:9" x14ac:dyDescent="0.25">
      <c r="A3675">
        <v>3674</v>
      </c>
      <c r="F3675">
        <v>158.97366500000001</v>
      </c>
      <c r="G3675">
        <v>10.497166</v>
      </c>
      <c r="H3675">
        <v>159.224334</v>
      </c>
      <c r="I3675">
        <v>6.5850520000000001</v>
      </c>
    </row>
    <row r="3676" spans="1:9" x14ac:dyDescent="0.25">
      <c r="A3676">
        <v>3675</v>
      </c>
      <c r="F3676">
        <v>158.97366500000001</v>
      </c>
      <c r="G3676">
        <v>10.497166</v>
      </c>
      <c r="H3676">
        <v>159.28717</v>
      </c>
      <c r="I3676">
        <v>6.6027829999999996</v>
      </c>
    </row>
    <row r="3677" spans="1:9" x14ac:dyDescent="0.25">
      <c r="A3677">
        <v>3676</v>
      </c>
      <c r="H3677">
        <v>159.28717</v>
      </c>
      <c r="I3677">
        <v>6.6027829999999996</v>
      </c>
    </row>
    <row r="3678" spans="1:9" x14ac:dyDescent="0.25">
      <c r="A3678">
        <v>3677</v>
      </c>
    </row>
    <row r="3679" spans="1:9" x14ac:dyDescent="0.25">
      <c r="A3679">
        <v>3678</v>
      </c>
    </row>
    <row r="3680" spans="1:9" x14ac:dyDescent="0.25">
      <c r="A3680">
        <v>3679</v>
      </c>
      <c r="D3680">
        <v>179.466138</v>
      </c>
      <c r="E3680">
        <v>7.5821649999999998</v>
      </c>
    </row>
    <row r="3681" spans="1:9" x14ac:dyDescent="0.25">
      <c r="A3681">
        <v>3680</v>
      </c>
      <c r="D3681">
        <v>179.44783999999999</v>
      </c>
      <c r="E3681">
        <v>7.4863410000000004</v>
      </c>
    </row>
    <row r="3682" spans="1:9" x14ac:dyDescent="0.25">
      <c r="A3682">
        <v>3681</v>
      </c>
      <c r="D3682">
        <v>179.45284000000001</v>
      </c>
      <c r="E3682">
        <v>7.5771649999999999</v>
      </c>
    </row>
    <row r="3683" spans="1:9" x14ac:dyDescent="0.25">
      <c r="A3683">
        <v>3682</v>
      </c>
      <c r="B3683">
        <v>183.06217100000001</v>
      </c>
      <c r="C3683">
        <v>9.1841240000000006</v>
      </c>
      <c r="D3683">
        <v>179.45273700000001</v>
      </c>
      <c r="E3683">
        <v>7.5642269999999998</v>
      </c>
    </row>
    <row r="3684" spans="1:9" x14ac:dyDescent="0.25">
      <c r="A3684">
        <v>3683</v>
      </c>
      <c r="B3684">
        <v>183.09670499999999</v>
      </c>
      <c r="C3684">
        <v>9.1767529999999997</v>
      </c>
      <c r="D3684">
        <v>179.48325</v>
      </c>
      <c r="E3684">
        <v>7.572114</v>
      </c>
    </row>
    <row r="3685" spans="1:9" x14ac:dyDescent="0.25">
      <c r="A3685">
        <v>3684</v>
      </c>
      <c r="B3685">
        <v>183.106551</v>
      </c>
      <c r="C3685">
        <v>9.1496399999999998</v>
      </c>
      <c r="D3685">
        <v>179.49077700000001</v>
      </c>
      <c r="E3685">
        <v>7.5963919999999998</v>
      </c>
    </row>
    <row r="3686" spans="1:9" x14ac:dyDescent="0.25">
      <c r="A3686">
        <v>3685</v>
      </c>
      <c r="B3686">
        <v>183.078406</v>
      </c>
      <c r="C3686">
        <v>9.1589170000000006</v>
      </c>
      <c r="D3686">
        <v>179.44773700000002</v>
      </c>
      <c r="E3686">
        <v>7.575412</v>
      </c>
    </row>
    <row r="3687" spans="1:9" x14ac:dyDescent="0.25">
      <c r="A3687">
        <v>3686</v>
      </c>
      <c r="B3687">
        <v>183.080161</v>
      </c>
      <c r="C3687">
        <v>9.1557729999999999</v>
      </c>
      <c r="D3687">
        <v>179.519488</v>
      </c>
      <c r="E3687">
        <v>7.5943300000000002</v>
      </c>
    </row>
    <row r="3688" spans="1:9" x14ac:dyDescent="0.25">
      <c r="A3688">
        <v>3687</v>
      </c>
      <c r="B3688">
        <v>183.08299500000001</v>
      </c>
      <c r="C3688">
        <v>9.1811860000000003</v>
      </c>
      <c r="D3688">
        <v>179.63252900000001</v>
      </c>
      <c r="E3688">
        <v>7.5931449999999998</v>
      </c>
    </row>
    <row r="3689" spans="1:9" x14ac:dyDescent="0.25">
      <c r="A3689">
        <v>3688</v>
      </c>
      <c r="B3689">
        <v>183.101912</v>
      </c>
      <c r="C3689">
        <v>9.1735059999999997</v>
      </c>
      <c r="D3689">
        <v>179.466138</v>
      </c>
      <c r="E3689">
        <v>7.5821649999999998</v>
      </c>
    </row>
    <row r="3690" spans="1:9" x14ac:dyDescent="0.25">
      <c r="A3690">
        <v>3689</v>
      </c>
      <c r="B3690">
        <v>183.07799399999999</v>
      </c>
      <c r="C3690">
        <v>9.1800519999999999</v>
      </c>
    </row>
    <row r="3691" spans="1:9" x14ac:dyDescent="0.25">
      <c r="A3691">
        <v>3690</v>
      </c>
      <c r="B3691">
        <v>183.069388</v>
      </c>
      <c r="C3691">
        <v>9.1655669999999994</v>
      </c>
    </row>
    <row r="3692" spans="1:9" x14ac:dyDescent="0.25">
      <c r="A3692">
        <v>3691</v>
      </c>
      <c r="B3692">
        <v>183.06217100000001</v>
      </c>
      <c r="C3692">
        <v>9.1841240000000006</v>
      </c>
    </row>
    <row r="3693" spans="1:9" x14ac:dyDescent="0.25">
      <c r="A3693">
        <v>3692</v>
      </c>
      <c r="F3693">
        <v>183.515727</v>
      </c>
      <c r="G3693">
        <v>10.168659999999999</v>
      </c>
      <c r="H3693">
        <v>183.56536700000001</v>
      </c>
      <c r="I3693">
        <v>6.199433</v>
      </c>
    </row>
    <row r="3694" spans="1:9" x14ac:dyDescent="0.25">
      <c r="A3694">
        <v>3693</v>
      </c>
      <c r="F3694">
        <v>183.57413</v>
      </c>
      <c r="G3694">
        <v>10.254897</v>
      </c>
      <c r="H3694">
        <v>183.59582800000001</v>
      </c>
      <c r="I3694">
        <v>6.2048969999999999</v>
      </c>
    </row>
    <row r="3695" spans="1:9" x14ac:dyDescent="0.25">
      <c r="A3695">
        <v>3694</v>
      </c>
      <c r="F3695">
        <v>183.582942</v>
      </c>
      <c r="G3695">
        <v>10.214124999999999</v>
      </c>
      <c r="H3695">
        <v>183.60680600000001</v>
      </c>
      <c r="I3695">
        <v>6.1784540000000003</v>
      </c>
    </row>
    <row r="3696" spans="1:9" x14ac:dyDescent="0.25">
      <c r="A3696">
        <v>3695</v>
      </c>
      <c r="F3696">
        <v>183.55253099999999</v>
      </c>
      <c r="G3696">
        <v>10.240309999999999</v>
      </c>
      <c r="H3696">
        <v>183.59500400000002</v>
      </c>
      <c r="I3696">
        <v>6.1189689999999999</v>
      </c>
    </row>
    <row r="3697" spans="1:9" x14ac:dyDescent="0.25">
      <c r="A3697">
        <v>3696</v>
      </c>
      <c r="F3697">
        <v>183.5582</v>
      </c>
      <c r="G3697">
        <v>10.25531</v>
      </c>
      <c r="H3697">
        <v>183.578509</v>
      </c>
      <c r="I3697">
        <v>6.0729379999999997</v>
      </c>
    </row>
    <row r="3698" spans="1:9" x14ac:dyDescent="0.25">
      <c r="A3698">
        <v>3697</v>
      </c>
      <c r="F3698">
        <v>183.56562300000002</v>
      </c>
      <c r="G3698">
        <v>10.259484</v>
      </c>
      <c r="H3698">
        <v>183.58938499999999</v>
      </c>
      <c r="I3698">
        <v>6.0282989999999996</v>
      </c>
    </row>
    <row r="3699" spans="1:9" x14ac:dyDescent="0.25">
      <c r="A3699">
        <v>3698</v>
      </c>
      <c r="F3699">
        <v>183.53397200000001</v>
      </c>
      <c r="G3699">
        <v>10.289123999999999</v>
      </c>
      <c r="H3699">
        <v>183.58433400000001</v>
      </c>
      <c r="I3699">
        <v>6.0541239999999998</v>
      </c>
    </row>
    <row r="3700" spans="1:9" x14ac:dyDescent="0.25">
      <c r="A3700">
        <v>3699</v>
      </c>
      <c r="F3700">
        <v>183.52083099999999</v>
      </c>
      <c r="G3700">
        <v>10.243969</v>
      </c>
      <c r="H3700">
        <v>183.57624300000001</v>
      </c>
      <c r="I3700">
        <v>6.1469589999999998</v>
      </c>
    </row>
    <row r="3701" spans="1:9" x14ac:dyDescent="0.25">
      <c r="A3701">
        <v>3700</v>
      </c>
      <c r="F3701">
        <v>183.515727</v>
      </c>
      <c r="G3701">
        <v>10.168659999999999</v>
      </c>
      <c r="H3701">
        <v>183.56536700000001</v>
      </c>
      <c r="I3701">
        <v>6.199433</v>
      </c>
    </row>
    <row r="3702" spans="1:9" x14ac:dyDescent="0.25">
      <c r="A3702">
        <v>3701</v>
      </c>
      <c r="F3702">
        <v>183.515727</v>
      </c>
      <c r="G3702">
        <v>10.168659999999999</v>
      </c>
    </row>
    <row r="3703" spans="1:9" x14ac:dyDescent="0.25">
      <c r="A3703">
        <v>3702</v>
      </c>
      <c r="D3703">
        <v>203.00278299999999</v>
      </c>
      <c r="E3703">
        <v>7.73</v>
      </c>
    </row>
    <row r="3704" spans="1:9" x14ac:dyDescent="0.25">
      <c r="A3704">
        <v>3703</v>
      </c>
      <c r="D3704">
        <v>203.03448700000001</v>
      </c>
      <c r="E3704">
        <v>7.7464440000000003</v>
      </c>
    </row>
    <row r="3705" spans="1:9" x14ac:dyDescent="0.25">
      <c r="A3705">
        <v>3704</v>
      </c>
      <c r="D3705">
        <v>202.993819</v>
      </c>
      <c r="E3705">
        <v>7.7430409999999998</v>
      </c>
    </row>
    <row r="3706" spans="1:9" x14ac:dyDescent="0.25">
      <c r="A3706">
        <v>3705</v>
      </c>
      <c r="D3706">
        <v>203.00448900000001</v>
      </c>
      <c r="E3706">
        <v>7.739846</v>
      </c>
    </row>
    <row r="3707" spans="1:9" x14ac:dyDescent="0.25">
      <c r="A3707">
        <v>3706</v>
      </c>
      <c r="D3707">
        <v>203.02020899999999</v>
      </c>
      <c r="E3707">
        <v>7.7427320000000002</v>
      </c>
    </row>
    <row r="3708" spans="1:9" x14ac:dyDescent="0.25">
      <c r="A3708">
        <v>3707</v>
      </c>
      <c r="D3708">
        <v>203.03608600000001</v>
      </c>
      <c r="E3708">
        <v>7.7131959999999999</v>
      </c>
    </row>
    <row r="3709" spans="1:9" x14ac:dyDescent="0.25">
      <c r="A3709">
        <v>3708</v>
      </c>
      <c r="D3709">
        <v>202.99102999999999</v>
      </c>
      <c r="E3709">
        <v>7.7065469999999996</v>
      </c>
    </row>
    <row r="3710" spans="1:9" x14ac:dyDescent="0.25">
      <c r="A3710">
        <v>3709</v>
      </c>
      <c r="B3710">
        <v>208.64299299999999</v>
      </c>
      <c r="C3710">
        <v>9.0045369999999991</v>
      </c>
      <c r="D3710">
        <v>203.04593199999999</v>
      </c>
      <c r="E3710">
        <v>7.7175260000000003</v>
      </c>
    </row>
    <row r="3711" spans="1:9" x14ac:dyDescent="0.25">
      <c r="A3711">
        <v>3710</v>
      </c>
      <c r="B3711">
        <v>208.734126</v>
      </c>
      <c r="C3711">
        <v>9.0729380000000006</v>
      </c>
      <c r="D3711">
        <v>203.08753100000001</v>
      </c>
      <c r="E3711">
        <v>7.6950010000000004</v>
      </c>
    </row>
    <row r="3712" spans="1:9" x14ac:dyDescent="0.25">
      <c r="A3712">
        <v>3711</v>
      </c>
      <c r="B3712">
        <v>208.73237499999999</v>
      </c>
      <c r="C3712">
        <v>9.0488660000000003</v>
      </c>
      <c r="D3712">
        <v>203.11252899999999</v>
      </c>
      <c r="E3712">
        <v>7.6730929999999997</v>
      </c>
    </row>
    <row r="3713" spans="1:9" x14ac:dyDescent="0.25">
      <c r="A3713">
        <v>3712</v>
      </c>
      <c r="B3713">
        <v>208.679023</v>
      </c>
      <c r="C3713">
        <v>9.0240729999999996</v>
      </c>
      <c r="D3713">
        <v>203.00278299999999</v>
      </c>
      <c r="E3713">
        <v>7.73</v>
      </c>
    </row>
    <row r="3714" spans="1:9" x14ac:dyDescent="0.25">
      <c r="A3714">
        <v>3713</v>
      </c>
      <c r="B3714">
        <v>208.667529</v>
      </c>
      <c r="C3714">
        <v>9.0039689999999997</v>
      </c>
    </row>
    <row r="3715" spans="1:9" x14ac:dyDescent="0.25">
      <c r="A3715">
        <v>3714</v>
      </c>
      <c r="B3715">
        <v>208.677684</v>
      </c>
      <c r="C3715">
        <v>8.9688149999999993</v>
      </c>
    </row>
    <row r="3716" spans="1:9" x14ac:dyDescent="0.25">
      <c r="A3716">
        <v>3715</v>
      </c>
      <c r="B3716">
        <v>208.72402399999999</v>
      </c>
      <c r="C3716">
        <v>9.0267529999999994</v>
      </c>
      <c r="H3716">
        <v>206.276805</v>
      </c>
      <c r="I3716">
        <v>6.0328869999999997</v>
      </c>
    </row>
    <row r="3717" spans="1:9" x14ac:dyDescent="0.25">
      <c r="A3717">
        <v>3716</v>
      </c>
      <c r="B3717">
        <v>208.73995100000002</v>
      </c>
      <c r="C3717">
        <v>9.0516500000000004</v>
      </c>
      <c r="H3717">
        <v>206.347274</v>
      </c>
      <c r="I3717">
        <v>5.91134</v>
      </c>
    </row>
    <row r="3718" spans="1:9" x14ac:dyDescent="0.25">
      <c r="A3718">
        <v>3717</v>
      </c>
      <c r="B3718">
        <v>208.58371199999999</v>
      </c>
      <c r="C3718">
        <v>9.0407729999999997</v>
      </c>
      <c r="F3718">
        <v>208.250102</v>
      </c>
      <c r="G3718">
        <v>9.8661349999999999</v>
      </c>
      <c r="H3718">
        <v>206.37644499999999</v>
      </c>
      <c r="I3718">
        <v>5.9932990000000004</v>
      </c>
    </row>
    <row r="3719" spans="1:9" x14ac:dyDescent="0.25">
      <c r="A3719">
        <v>3718</v>
      </c>
      <c r="B3719">
        <v>208.64299299999999</v>
      </c>
      <c r="C3719">
        <v>9.0045369999999991</v>
      </c>
      <c r="F3719">
        <v>208.250102</v>
      </c>
      <c r="G3719">
        <v>9.8661349999999999</v>
      </c>
      <c r="H3719">
        <v>206.32417900000002</v>
      </c>
      <c r="I3719">
        <v>6.0267520000000001</v>
      </c>
    </row>
    <row r="3720" spans="1:9" x14ac:dyDescent="0.25">
      <c r="A3720">
        <v>3719</v>
      </c>
      <c r="F3720">
        <v>208.284232</v>
      </c>
      <c r="G3720">
        <v>9.8357729999999997</v>
      </c>
      <c r="H3720">
        <v>206.341037</v>
      </c>
      <c r="I3720">
        <v>5.9676809999999998</v>
      </c>
    </row>
    <row r="3721" spans="1:9" x14ac:dyDescent="0.25">
      <c r="A3721">
        <v>3720</v>
      </c>
      <c r="F3721">
        <v>208.31134700000001</v>
      </c>
      <c r="G3721">
        <v>9.9151030000000002</v>
      </c>
      <c r="H3721">
        <v>206.30948899999999</v>
      </c>
      <c r="I3721">
        <v>6.003247</v>
      </c>
    </row>
    <row r="3722" spans="1:9" x14ac:dyDescent="0.25">
      <c r="A3722">
        <v>3721</v>
      </c>
      <c r="F3722">
        <v>208.34546900000001</v>
      </c>
      <c r="G3722">
        <v>9.8644850000000002</v>
      </c>
      <c r="H3722">
        <v>206.295005</v>
      </c>
      <c r="I3722">
        <v>6.0056710000000004</v>
      </c>
    </row>
    <row r="3723" spans="1:9" x14ac:dyDescent="0.25">
      <c r="A3723">
        <v>3722</v>
      </c>
      <c r="F3723">
        <v>208.35964100000001</v>
      </c>
      <c r="G3723">
        <v>9.8757730000000006</v>
      </c>
      <c r="H3723">
        <v>206.322531</v>
      </c>
      <c r="I3723">
        <v>5.9615460000000002</v>
      </c>
    </row>
    <row r="3724" spans="1:9" x14ac:dyDescent="0.25">
      <c r="A3724">
        <v>3723</v>
      </c>
      <c r="F3724">
        <v>208.34505300000001</v>
      </c>
      <c r="G3724">
        <v>9.9012890000000002</v>
      </c>
      <c r="H3724">
        <v>206.33108799999999</v>
      </c>
      <c r="I3724">
        <v>5.9772679999999996</v>
      </c>
    </row>
    <row r="3725" spans="1:9" x14ac:dyDescent="0.25">
      <c r="A3725">
        <v>3724</v>
      </c>
      <c r="F3725">
        <v>208.344695</v>
      </c>
      <c r="G3725">
        <v>9.9144850000000009</v>
      </c>
      <c r="H3725">
        <v>206.276805</v>
      </c>
      <c r="I3725">
        <v>6.0328869999999997</v>
      </c>
    </row>
    <row r="3726" spans="1:9" x14ac:dyDescent="0.25">
      <c r="A3726">
        <v>3725</v>
      </c>
      <c r="D3726">
        <v>222.79114799999999</v>
      </c>
      <c r="E3726">
        <v>7.2856920000000001</v>
      </c>
      <c r="F3726">
        <v>208.32181</v>
      </c>
      <c r="G3726">
        <v>9.9547419999999995</v>
      </c>
    </row>
    <row r="3727" spans="1:9" x14ac:dyDescent="0.25">
      <c r="A3727">
        <v>3726</v>
      </c>
      <c r="D3727">
        <v>222.73717199999999</v>
      </c>
      <c r="E3727">
        <v>7.3911449999999999</v>
      </c>
      <c r="F3727">
        <v>208.27938699999999</v>
      </c>
      <c r="G3727">
        <v>9.9418050000000004</v>
      </c>
    </row>
    <row r="3728" spans="1:9" x14ac:dyDescent="0.25">
      <c r="A3728">
        <v>3727</v>
      </c>
      <c r="D3728">
        <v>222.75314</v>
      </c>
      <c r="E3728">
        <v>7.345485</v>
      </c>
      <c r="F3728">
        <v>208.250102</v>
      </c>
      <c r="G3728">
        <v>9.8661349999999999</v>
      </c>
    </row>
    <row r="3729" spans="1:9" x14ac:dyDescent="0.25">
      <c r="A3729">
        <v>3728</v>
      </c>
      <c r="D3729">
        <v>222.77446499999999</v>
      </c>
      <c r="E3729">
        <v>7.3687490000000002</v>
      </c>
    </row>
    <row r="3730" spans="1:9" x14ac:dyDescent="0.25">
      <c r="A3730">
        <v>3729</v>
      </c>
      <c r="D3730">
        <v>222.74885399999999</v>
      </c>
      <c r="E3730">
        <v>7.3658409999999996</v>
      </c>
    </row>
    <row r="3731" spans="1:9" x14ac:dyDescent="0.25">
      <c r="A3731">
        <v>3730</v>
      </c>
      <c r="D3731">
        <v>222.75023099999999</v>
      </c>
      <c r="E3731">
        <v>7.3780340000000004</v>
      </c>
    </row>
    <row r="3732" spans="1:9" x14ac:dyDescent="0.25">
      <c r="A3732">
        <v>3731</v>
      </c>
      <c r="D3732">
        <v>222.765792</v>
      </c>
      <c r="E3732">
        <v>7.3704320000000001</v>
      </c>
    </row>
    <row r="3733" spans="1:9" x14ac:dyDescent="0.25">
      <c r="A3733">
        <v>3732</v>
      </c>
      <c r="D3733">
        <v>222.77910800000001</v>
      </c>
      <c r="E3733">
        <v>7.4134409999999997</v>
      </c>
    </row>
    <row r="3734" spans="1:9" x14ac:dyDescent="0.25">
      <c r="A3734">
        <v>3733</v>
      </c>
      <c r="D3734">
        <v>222.773393</v>
      </c>
      <c r="E3734">
        <v>7.3741050000000001</v>
      </c>
    </row>
    <row r="3735" spans="1:9" x14ac:dyDescent="0.25">
      <c r="A3735">
        <v>3734</v>
      </c>
      <c r="B3735">
        <v>230.306982</v>
      </c>
      <c r="C3735">
        <v>8.4989969999999992</v>
      </c>
      <c r="D3735">
        <v>222.825177</v>
      </c>
      <c r="E3735">
        <v>7.3729319999999996</v>
      </c>
    </row>
    <row r="3736" spans="1:9" x14ac:dyDescent="0.25">
      <c r="A3736">
        <v>3735</v>
      </c>
      <c r="B3736">
        <v>230.338764</v>
      </c>
      <c r="C3736">
        <v>8.5025670000000009</v>
      </c>
      <c r="D3736">
        <v>222.73717199999999</v>
      </c>
      <c r="E3736">
        <v>7.3911449999999999</v>
      </c>
    </row>
    <row r="3737" spans="1:9" x14ac:dyDescent="0.25">
      <c r="A3737">
        <v>3736</v>
      </c>
      <c r="B3737">
        <v>230.31876499999998</v>
      </c>
      <c r="C3737">
        <v>8.5099649999999993</v>
      </c>
    </row>
    <row r="3738" spans="1:9" x14ac:dyDescent="0.25">
      <c r="A3738">
        <v>3737</v>
      </c>
      <c r="B3738">
        <v>230.31963300000001</v>
      </c>
      <c r="C3738">
        <v>8.5330250000000003</v>
      </c>
    </row>
    <row r="3739" spans="1:9" x14ac:dyDescent="0.25">
      <c r="A3739">
        <v>3738</v>
      </c>
      <c r="B3739">
        <v>230.325042</v>
      </c>
      <c r="C3739">
        <v>8.5017510000000005</v>
      </c>
      <c r="H3739">
        <v>224.57054600000001</v>
      </c>
      <c r="I3739">
        <v>5.0969790000000001</v>
      </c>
    </row>
    <row r="3740" spans="1:9" x14ac:dyDescent="0.25">
      <c r="A3740">
        <v>3739</v>
      </c>
      <c r="B3740">
        <v>230.323001</v>
      </c>
      <c r="C3740">
        <v>8.5090979999999998</v>
      </c>
      <c r="H3740">
        <v>224.567688</v>
      </c>
      <c r="I3740">
        <v>5.0857549999999998</v>
      </c>
    </row>
    <row r="3741" spans="1:9" x14ac:dyDescent="0.25">
      <c r="A3741">
        <v>3740</v>
      </c>
      <c r="B3741">
        <v>230.29437999999999</v>
      </c>
      <c r="C3741">
        <v>8.5373110000000008</v>
      </c>
      <c r="H3741">
        <v>224.611411</v>
      </c>
      <c r="I3741">
        <v>5.0724400000000003</v>
      </c>
    </row>
    <row r="3742" spans="1:9" x14ac:dyDescent="0.25">
      <c r="A3742">
        <v>3741</v>
      </c>
      <c r="B3742">
        <v>230.30320499999999</v>
      </c>
      <c r="C3742">
        <v>8.5009859999999993</v>
      </c>
      <c r="H3742">
        <v>224.56335100000001</v>
      </c>
      <c r="I3742">
        <v>5.0536139999999996</v>
      </c>
    </row>
    <row r="3743" spans="1:9" x14ac:dyDescent="0.25">
      <c r="A3743">
        <v>3742</v>
      </c>
      <c r="B3743">
        <v>230.29749200000001</v>
      </c>
      <c r="C3743">
        <v>8.5070560000000004</v>
      </c>
      <c r="F3743">
        <v>228.18306100000001</v>
      </c>
      <c r="G3743">
        <v>8.8740790000000001</v>
      </c>
      <c r="H3743">
        <v>224.53360900000001</v>
      </c>
      <c r="I3743">
        <v>5.064838</v>
      </c>
    </row>
    <row r="3744" spans="1:9" x14ac:dyDescent="0.25">
      <c r="A3744">
        <v>3743</v>
      </c>
      <c r="B3744">
        <v>230.306982</v>
      </c>
      <c r="C3744">
        <v>8.4989969999999992</v>
      </c>
      <c r="F3744">
        <v>228.15071399999999</v>
      </c>
      <c r="G3744">
        <v>8.9222389999999994</v>
      </c>
      <c r="H3744">
        <v>224.491264</v>
      </c>
      <c r="I3744">
        <v>5.0484609999999996</v>
      </c>
    </row>
    <row r="3745" spans="1:9" x14ac:dyDescent="0.25">
      <c r="A3745">
        <v>3744</v>
      </c>
      <c r="B3745">
        <v>230.306982</v>
      </c>
      <c r="C3745">
        <v>8.4989969999999992</v>
      </c>
      <c r="F3745">
        <v>228.176939</v>
      </c>
      <c r="G3745">
        <v>8.8889759999999995</v>
      </c>
      <c r="H3745">
        <v>224.46856099999999</v>
      </c>
      <c r="I3745">
        <v>5.0484109999999998</v>
      </c>
    </row>
    <row r="3746" spans="1:9" x14ac:dyDescent="0.25">
      <c r="A3746">
        <v>3745</v>
      </c>
      <c r="F3746">
        <v>228.163827</v>
      </c>
      <c r="G3746">
        <v>8.8912720000000007</v>
      </c>
      <c r="H3746">
        <v>224.53962799999999</v>
      </c>
      <c r="I3746">
        <v>5.0656040000000004</v>
      </c>
    </row>
    <row r="3747" spans="1:9" x14ac:dyDescent="0.25">
      <c r="A3747">
        <v>3746</v>
      </c>
      <c r="F3747">
        <v>228.16398000000001</v>
      </c>
      <c r="G3747">
        <v>8.8909140000000004</v>
      </c>
      <c r="H3747">
        <v>224.54447500000001</v>
      </c>
      <c r="I3747">
        <v>5.063002</v>
      </c>
    </row>
    <row r="3748" spans="1:9" x14ac:dyDescent="0.25">
      <c r="A3748">
        <v>3747</v>
      </c>
      <c r="F3748">
        <v>228.14831699999999</v>
      </c>
      <c r="G3748">
        <v>8.8934139999999999</v>
      </c>
      <c r="H3748">
        <v>224.652173</v>
      </c>
      <c r="I3748">
        <v>5.0973879999999996</v>
      </c>
    </row>
    <row r="3749" spans="1:9" x14ac:dyDescent="0.25">
      <c r="A3749">
        <v>3748</v>
      </c>
      <c r="F3749">
        <v>228.128829</v>
      </c>
      <c r="G3749">
        <v>8.8911700000000007</v>
      </c>
      <c r="H3749">
        <v>224.57054600000001</v>
      </c>
      <c r="I3749">
        <v>5.0969790000000001</v>
      </c>
    </row>
    <row r="3750" spans="1:9" x14ac:dyDescent="0.25">
      <c r="A3750">
        <v>3749</v>
      </c>
      <c r="D3750">
        <v>243.39481899999998</v>
      </c>
      <c r="E3750">
        <v>7.0525409999999997</v>
      </c>
      <c r="F3750">
        <v>228.13852299999999</v>
      </c>
      <c r="G3750">
        <v>8.8961179999999995</v>
      </c>
    </row>
    <row r="3751" spans="1:9" x14ac:dyDescent="0.25">
      <c r="A3751">
        <v>3750</v>
      </c>
      <c r="D3751">
        <v>243.38599299999998</v>
      </c>
      <c r="E3751">
        <v>7.0054509999999999</v>
      </c>
      <c r="F3751">
        <v>228.18306100000001</v>
      </c>
      <c r="G3751">
        <v>8.8740790000000001</v>
      </c>
    </row>
    <row r="3752" spans="1:9" x14ac:dyDescent="0.25">
      <c r="A3752">
        <v>3751</v>
      </c>
      <c r="D3752">
        <v>243.41002399999999</v>
      </c>
      <c r="E3752">
        <v>7.008921</v>
      </c>
      <c r="F3752">
        <v>228.18306100000001</v>
      </c>
      <c r="G3752">
        <v>8.8740790000000001</v>
      </c>
    </row>
    <row r="3753" spans="1:9" x14ac:dyDescent="0.25">
      <c r="A3753">
        <v>3752</v>
      </c>
      <c r="D3753">
        <v>243.40971500000001</v>
      </c>
      <c r="E3753">
        <v>7.0190219999999997</v>
      </c>
      <c r="F3753">
        <v>228.18306100000001</v>
      </c>
      <c r="G3753">
        <v>8.8740790000000001</v>
      </c>
    </row>
    <row r="3754" spans="1:9" x14ac:dyDescent="0.25">
      <c r="A3754">
        <v>3753</v>
      </c>
      <c r="D3754">
        <v>243.39145200000002</v>
      </c>
      <c r="E3754">
        <v>7.0074930000000002</v>
      </c>
      <c r="F3754">
        <v>228.18306100000001</v>
      </c>
      <c r="G3754">
        <v>8.8740790000000001</v>
      </c>
    </row>
    <row r="3755" spans="1:9" x14ac:dyDescent="0.25">
      <c r="A3755">
        <v>3754</v>
      </c>
      <c r="D3755">
        <v>243.386146</v>
      </c>
      <c r="E3755">
        <v>6.9957070000000003</v>
      </c>
      <c r="F3755">
        <v>228.18306100000001</v>
      </c>
      <c r="G3755">
        <v>8.8740790000000001</v>
      </c>
    </row>
    <row r="3756" spans="1:9" x14ac:dyDescent="0.25">
      <c r="A3756">
        <v>3755</v>
      </c>
      <c r="D3756">
        <v>243.411655</v>
      </c>
      <c r="E3756">
        <v>6.9793810000000001</v>
      </c>
    </row>
    <row r="3757" spans="1:9" x14ac:dyDescent="0.25">
      <c r="A3757">
        <v>3756</v>
      </c>
      <c r="D3757">
        <v>243.39211599999999</v>
      </c>
      <c r="E3757">
        <v>6.9770859999999999</v>
      </c>
    </row>
    <row r="3758" spans="1:9" x14ac:dyDescent="0.25">
      <c r="A3758">
        <v>3757</v>
      </c>
      <c r="D3758">
        <v>243.39043000000001</v>
      </c>
      <c r="E3758">
        <v>6.9899420000000001</v>
      </c>
    </row>
    <row r="3759" spans="1:9" x14ac:dyDescent="0.25">
      <c r="A3759">
        <v>3758</v>
      </c>
      <c r="D3759">
        <v>243.38818499999999</v>
      </c>
      <c r="E3759">
        <v>7.0063700000000004</v>
      </c>
    </row>
    <row r="3760" spans="1:9" x14ac:dyDescent="0.25">
      <c r="A3760">
        <v>3759</v>
      </c>
      <c r="B3760">
        <v>252.179258</v>
      </c>
      <c r="C3760">
        <v>8.1738090000000003</v>
      </c>
      <c r="D3760">
        <v>243.40650099999999</v>
      </c>
      <c r="E3760">
        <v>7.0305010000000001</v>
      </c>
    </row>
    <row r="3761" spans="1:11" x14ac:dyDescent="0.25">
      <c r="A3761">
        <v>3760</v>
      </c>
      <c r="B3761">
        <v>252.20114699999999</v>
      </c>
      <c r="C3761">
        <v>8.1472289999999994</v>
      </c>
      <c r="D3761">
        <v>243.39481899999998</v>
      </c>
      <c r="E3761">
        <v>7.0525409999999997</v>
      </c>
    </row>
    <row r="3762" spans="1:11" x14ac:dyDescent="0.25">
      <c r="A3762">
        <v>3761</v>
      </c>
      <c r="B3762">
        <v>252.203035</v>
      </c>
      <c r="C3762">
        <v>8.1545249999999996</v>
      </c>
      <c r="D3762">
        <v>243.39481899999998</v>
      </c>
      <c r="E3762">
        <v>7.0525409999999997</v>
      </c>
    </row>
    <row r="3763" spans="1:11" x14ac:dyDescent="0.25">
      <c r="A3763">
        <v>3762</v>
      </c>
      <c r="B3763">
        <v>252.22604100000001</v>
      </c>
      <c r="C3763">
        <v>8.1689109999999996</v>
      </c>
    </row>
    <row r="3764" spans="1:11" x14ac:dyDescent="0.25">
      <c r="A3764">
        <v>3763</v>
      </c>
      <c r="B3764">
        <v>252.20471700000002</v>
      </c>
      <c r="C3764">
        <v>8.1790640000000003</v>
      </c>
    </row>
    <row r="3765" spans="1:11" x14ac:dyDescent="0.25">
      <c r="A3765">
        <v>3764</v>
      </c>
      <c r="B3765">
        <v>252.22385199999999</v>
      </c>
      <c r="C3765">
        <v>8.1626860000000008</v>
      </c>
      <c r="H3765">
        <v>245.184011</v>
      </c>
      <c r="I3765">
        <v>5.1692710000000002</v>
      </c>
    </row>
    <row r="3766" spans="1:11" x14ac:dyDescent="0.25">
      <c r="A3766">
        <v>3765</v>
      </c>
      <c r="B3766">
        <v>252.23604</v>
      </c>
      <c r="C3766">
        <v>8.1853899999999999</v>
      </c>
      <c r="H3766">
        <v>245.16003599999999</v>
      </c>
      <c r="I3766">
        <v>5.207382</v>
      </c>
    </row>
    <row r="3767" spans="1:11" x14ac:dyDescent="0.25">
      <c r="A3767">
        <v>3766</v>
      </c>
      <c r="B3767">
        <v>252.23971699999998</v>
      </c>
      <c r="C3767">
        <v>8.2291120000000006</v>
      </c>
      <c r="H3767">
        <v>245.19462300000001</v>
      </c>
      <c r="I3767">
        <v>5.1955970000000002</v>
      </c>
    </row>
    <row r="3768" spans="1:11" x14ac:dyDescent="0.25">
      <c r="A3768">
        <v>3767</v>
      </c>
      <c r="B3768">
        <v>252.22037599999999</v>
      </c>
      <c r="C3768">
        <v>8.2055930000000004</v>
      </c>
      <c r="H3768">
        <v>245.13585</v>
      </c>
      <c r="I3768">
        <v>5.1926370000000004</v>
      </c>
    </row>
    <row r="3769" spans="1:11" x14ac:dyDescent="0.25">
      <c r="A3769">
        <v>3768</v>
      </c>
      <c r="B3769">
        <v>252.20221900000001</v>
      </c>
      <c r="C3769">
        <v>8.2220209999999998</v>
      </c>
      <c r="H3769">
        <v>245.137125</v>
      </c>
      <c r="I3769">
        <v>5.1614659999999999</v>
      </c>
    </row>
    <row r="3770" spans="1:11" x14ac:dyDescent="0.25">
      <c r="A3770">
        <v>3769</v>
      </c>
      <c r="B3770">
        <v>252.20834099999999</v>
      </c>
      <c r="C3770">
        <v>8.2386020000000002</v>
      </c>
      <c r="F3770">
        <v>250.07324399999999</v>
      </c>
      <c r="G3770">
        <v>9.2172239999999999</v>
      </c>
      <c r="H3770">
        <v>245.1182</v>
      </c>
      <c r="I3770">
        <v>5.1651899999999999</v>
      </c>
    </row>
    <row r="3771" spans="1:11" x14ac:dyDescent="0.25">
      <c r="A3771">
        <v>3770</v>
      </c>
      <c r="B3771">
        <v>252.179258</v>
      </c>
      <c r="C3771">
        <v>8.1738090000000003</v>
      </c>
      <c r="F3771">
        <v>250.07324399999999</v>
      </c>
      <c r="G3771">
        <v>9.2172239999999999</v>
      </c>
      <c r="H3771">
        <v>245.11972900000001</v>
      </c>
      <c r="I3771">
        <v>5.1700879999999998</v>
      </c>
    </row>
    <row r="3772" spans="1:11" x14ac:dyDescent="0.25">
      <c r="A3772">
        <v>3771</v>
      </c>
      <c r="B3772">
        <v>252.179258</v>
      </c>
      <c r="C3772">
        <v>8.1738090000000003</v>
      </c>
      <c r="F3772">
        <v>250.07324399999999</v>
      </c>
      <c r="G3772">
        <v>9.2172239999999999</v>
      </c>
      <c r="H3772">
        <v>245.10064800000001</v>
      </c>
      <c r="I3772">
        <v>5.1708530000000001</v>
      </c>
    </row>
    <row r="3773" spans="1:11" x14ac:dyDescent="0.25">
      <c r="A3773">
        <v>3772</v>
      </c>
      <c r="F3773">
        <v>250.07324399999999</v>
      </c>
      <c r="G3773">
        <v>9.2172239999999999</v>
      </c>
      <c r="H3773">
        <v>245.184011</v>
      </c>
      <c r="I3773">
        <v>5.1692710000000002</v>
      </c>
    </row>
    <row r="3774" spans="1:11" x14ac:dyDescent="0.25">
      <c r="A3774">
        <v>3773</v>
      </c>
      <c r="F3774">
        <v>250.08656500000001</v>
      </c>
      <c r="G3774">
        <v>9.1801849999999998</v>
      </c>
      <c r="H3774">
        <v>245.184011</v>
      </c>
      <c r="I3774">
        <v>5.1692710000000002</v>
      </c>
      <c r="J3774">
        <v>235.95056500000001</v>
      </c>
      <c r="K3774">
        <v>13.01774</v>
      </c>
    </row>
    <row r="3775" spans="1:11" x14ac:dyDescent="0.25">
      <c r="A3775">
        <v>3774</v>
      </c>
    </row>
    <row r="3776" spans="1:1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1" x14ac:dyDescent="0.25">
      <c r="A3793">
        <v>3792</v>
      </c>
    </row>
    <row r="3794" spans="1:11" x14ac:dyDescent="0.25">
      <c r="A3794">
        <v>3793</v>
      </c>
    </row>
    <row r="3795" spans="1:11" x14ac:dyDescent="0.25">
      <c r="A3795">
        <v>3794</v>
      </c>
    </row>
    <row r="3796" spans="1:11" x14ac:dyDescent="0.25">
      <c r="A3796">
        <v>3795</v>
      </c>
    </row>
    <row r="3797" spans="1:11" x14ac:dyDescent="0.25">
      <c r="A3797">
        <v>3796</v>
      </c>
    </row>
    <row r="3798" spans="1:11" x14ac:dyDescent="0.25">
      <c r="A3798">
        <v>3797</v>
      </c>
    </row>
    <row r="3799" spans="1:11" x14ac:dyDescent="0.25">
      <c r="A3799">
        <v>3798</v>
      </c>
    </row>
    <row r="3800" spans="1:11" x14ac:dyDescent="0.25">
      <c r="A3800">
        <v>3799</v>
      </c>
    </row>
    <row r="3801" spans="1:11" x14ac:dyDescent="0.25">
      <c r="A3801">
        <v>3800</v>
      </c>
    </row>
    <row r="3802" spans="1:11" x14ac:dyDescent="0.25">
      <c r="A3802">
        <v>3801</v>
      </c>
    </row>
    <row r="3803" spans="1:11" x14ac:dyDescent="0.25">
      <c r="A3803">
        <v>3802</v>
      </c>
    </row>
    <row r="3804" spans="1:11" x14ac:dyDescent="0.25">
      <c r="A3804">
        <v>3803</v>
      </c>
    </row>
    <row r="3805" spans="1:11" x14ac:dyDescent="0.25">
      <c r="A3805">
        <v>3804</v>
      </c>
    </row>
    <row r="3806" spans="1:11" x14ac:dyDescent="0.25">
      <c r="A3806">
        <v>3805</v>
      </c>
    </row>
    <row r="3807" spans="1:11" x14ac:dyDescent="0.25">
      <c r="A3807">
        <v>3806</v>
      </c>
      <c r="J3807">
        <v>236.02739700000001</v>
      </c>
      <c r="K3807">
        <v>13.32497</v>
      </c>
    </row>
    <row r="3808" spans="1:11" x14ac:dyDescent="0.25">
      <c r="A3808">
        <v>3807</v>
      </c>
      <c r="D3808">
        <v>234.4761</v>
      </c>
      <c r="E3808">
        <v>7.5055269999999998</v>
      </c>
    </row>
    <row r="3809" spans="1:9" x14ac:dyDescent="0.25">
      <c r="A3809">
        <v>3808</v>
      </c>
      <c r="D3809">
        <v>234.426919</v>
      </c>
      <c r="E3809">
        <v>7.5062420000000003</v>
      </c>
    </row>
    <row r="3810" spans="1:9" x14ac:dyDescent="0.25">
      <c r="A3810">
        <v>3809</v>
      </c>
      <c r="D3810">
        <v>234.43416400000001</v>
      </c>
      <c r="E3810">
        <v>7.5096090000000002</v>
      </c>
    </row>
    <row r="3811" spans="1:9" x14ac:dyDescent="0.25">
      <c r="A3811">
        <v>3810</v>
      </c>
      <c r="B3811">
        <v>230.685531</v>
      </c>
      <c r="C3811">
        <v>5.9261710000000001</v>
      </c>
      <c r="D3811">
        <v>234.44809100000001</v>
      </c>
      <c r="E3811">
        <v>7.4782840000000004</v>
      </c>
    </row>
    <row r="3812" spans="1:9" x14ac:dyDescent="0.25">
      <c r="A3812">
        <v>3811</v>
      </c>
      <c r="B3812">
        <v>230.685531</v>
      </c>
      <c r="C3812">
        <v>5.9261710000000001</v>
      </c>
      <c r="D3812">
        <v>234.45727500000001</v>
      </c>
      <c r="E3812">
        <v>7.4627230000000004</v>
      </c>
    </row>
    <row r="3813" spans="1:9" x14ac:dyDescent="0.25">
      <c r="A3813">
        <v>3812</v>
      </c>
      <c r="B3813">
        <v>230.68277699999999</v>
      </c>
      <c r="C3813">
        <v>5.8676539999999999</v>
      </c>
      <c r="D3813">
        <v>234.451459</v>
      </c>
      <c r="E3813">
        <v>7.4540499999999996</v>
      </c>
    </row>
    <row r="3814" spans="1:9" x14ac:dyDescent="0.25">
      <c r="A3814">
        <v>3813</v>
      </c>
      <c r="B3814">
        <v>230.69869399999999</v>
      </c>
      <c r="C3814">
        <v>5.9161720000000004</v>
      </c>
      <c r="D3814">
        <v>234.470642</v>
      </c>
      <c r="E3814">
        <v>7.5018539999999998</v>
      </c>
    </row>
    <row r="3815" spans="1:9" x14ac:dyDescent="0.25">
      <c r="A3815">
        <v>3814</v>
      </c>
      <c r="B3815">
        <v>230.677064</v>
      </c>
      <c r="C3815">
        <v>5.9049990000000001</v>
      </c>
      <c r="D3815">
        <v>234.345392</v>
      </c>
      <c r="E3815">
        <v>7.5006300000000001</v>
      </c>
    </row>
    <row r="3816" spans="1:9" x14ac:dyDescent="0.25">
      <c r="A3816">
        <v>3815</v>
      </c>
      <c r="B3816">
        <v>230.66578799999999</v>
      </c>
      <c r="C3816">
        <v>5.9320380000000004</v>
      </c>
      <c r="D3816">
        <v>234.4761</v>
      </c>
      <c r="E3816">
        <v>7.5055269999999998</v>
      </c>
      <c r="F3816">
        <v>234.47645700000001</v>
      </c>
      <c r="G3816">
        <v>5.2841630000000004</v>
      </c>
      <c r="H3816">
        <v>233.57727</v>
      </c>
      <c r="I3816">
        <v>10.026213</v>
      </c>
    </row>
    <row r="3817" spans="1:9" x14ac:dyDescent="0.25">
      <c r="A3817">
        <v>3816</v>
      </c>
      <c r="B3817">
        <v>230.667371</v>
      </c>
      <c r="C3817">
        <v>5.9380579999999998</v>
      </c>
      <c r="F3817">
        <v>234.48191600000001</v>
      </c>
      <c r="G3817">
        <v>5.2767150000000003</v>
      </c>
      <c r="H3817">
        <v>233.61884800000001</v>
      </c>
      <c r="I3817">
        <v>10.037231999999999</v>
      </c>
    </row>
    <row r="3818" spans="1:9" x14ac:dyDescent="0.25">
      <c r="A3818">
        <v>3817</v>
      </c>
      <c r="B3818">
        <v>230.685531</v>
      </c>
      <c r="C3818">
        <v>5.9261710000000001</v>
      </c>
      <c r="F3818">
        <v>234.49365</v>
      </c>
      <c r="G3818">
        <v>5.2889590000000002</v>
      </c>
      <c r="H3818">
        <v>233.586299</v>
      </c>
      <c r="I3818">
        <v>9.9883070000000007</v>
      </c>
    </row>
    <row r="3819" spans="1:9" x14ac:dyDescent="0.25">
      <c r="A3819">
        <v>3818</v>
      </c>
      <c r="F3819">
        <v>234.56823900000001</v>
      </c>
      <c r="G3819">
        <v>5.2806940000000004</v>
      </c>
      <c r="H3819">
        <v>233.58298300000001</v>
      </c>
      <c r="I3819">
        <v>10.05213</v>
      </c>
    </row>
    <row r="3820" spans="1:9" x14ac:dyDescent="0.25">
      <c r="A3820">
        <v>3819</v>
      </c>
      <c r="F3820">
        <v>234.56640200000001</v>
      </c>
      <c r="G3820">
        <v>5.2361560000000003</v>
      </c>
      <c r="H3820">
        <v>233.562524</v>
      </c>
      <c r="I3820">
        <v>10.067435</v>
      </c>
    </row>
    <row r="3821" spans="1:9" x14ac:dyDescent="0.25">
      <c r="A3821">
        <v>3820</v>
      </c>
      <c r="F3821">
        <v>234.50859800000001</v>
      </c>
      <c r="G3821">
        <v>5.2104429999999997</v>
      </c>
      <c r="H3821">
        <v>233.56380200000001</v>
      </c>
      <c r="I3821">
        <v>10.061976</v>
      </c>
    </row>
    <row r="3822" spans="1:9" x14ac:dyDescent="0.25">
      <c r="A3822">
        <v>3821</v>
      </c>
      <c r="F3822">
        <v>234.482629</v>
      </c>
      <c r="G3822">
        <v>5.1732509999999996</v>
      </c>
      <c r="H3822">
        <v>233.58084099999999</v>
      </c>
      <c r="I3822">
        <v>10.052232</v>
      </c>
    </row>
    <row r="3823" spans="1:9" x14ac:dyDescent="0.25">
      <c r="A3823">
        <v>3822</v>
      </c>
      <c r="F3823">
        <v>234.43615499999999</v>
      </c>
      <c r="G3823">
        <v>5.1888620000000003</v>
      </c>
      <c r="H3823">
        <v>233.569311</v>
      </c>
      <c r="I3823">
        <v>10.080292</v>
      </c>
    </row>
    <row r="3824" spans="1:9" x14ac:dyDescent="0.25">
      <c r="A3824">
        <v>3823</v>
      </c>
      <c r="F3824">
        <v>234.47645700000001</v>
      </c>
      <c r="G3824">
        <v>5.2841630000000004</v>
      </c>
      <c r="H3824">
        <v>233.57727</v>
      </c>
      <c r="I3824">
        <v>10.026213</v>
      </c>
    </row>
    <row r="3825" spans="1:9" x14ac:dyDescent="0.25">
      <c r="A3825">
        <v>3824</v>
      </c>
      <c r="F3825">
        <v>234.47645700000001</v>
      </c>
      <c r="G3825">
        <v>5.2841630000000004</v>
      </c>
      <c r="H3825">
        <v>233.57727</v>
      </c>
      <c r="I3825">
        <v>10.026213</v>
      </c>
    </row>
    <row r="3826" spans="1:9" x14ac:dyDescent="0.25">
      <c r="A3826">
        <v>3825</v>
      </c>
    </row>
    <row r="3827" spans="1:9" x14ac:dyDescent="0.25">
      <c r="A3827">
        <v>3826</v>
      </c>
    </row>
    <row r="3828" spans="1:9" x14ac:dyDescent="0.25">
      <c r="A3828">
        <v>3827</v>
      </c>
    </row>
    <row r="3829" spans="1:9" x14ac:dyDescent="0.25">
      <c r="A3829">
        <v>3828</v>
      </c>
    </row>
    <row r="3830" spans="1:9" x14ac:dyDescent="0.25">
      <c r="A3830">
        <v>3829</v>
      </c>
    </row>
    <row r="3831" spans="1:9" x14ac:dyDescent="0.25">
      <c r="A3831">
        <v>3830</v>
      </c>
    </row>
    <row r="3832" spans="1:9" x14ac:dyDescent="0.25">
      <c r="A3832">
        <v>3831</v>
      </c>
      <c r="D3832">
        <v>209.156035</v>
      </c>
      <c r="E3832">
        <v>7.2309279999999996</v>
      </c>
    </row>
    <row r="3833" spans="1:9" x14ac:dyDescent="0.25">
      <c r="A3833">
        <v>3832</v>
      </c>
      <c r="D3833">
        <v>209.136912</v>
      </c>
      <c r="E3833">
        <v>7.2693300000000001</v>
      </c>
    </row>
    <row r="3834" spans="1:9" x14ac:dyDescent="0.25">
      <c r="A3834">
        <v>3833</v>
      </c>
      <c r="B3834">
        <v>206.61624399999999</v>
      </c>
      <c r="C3834">
        <v>5.8527319999999996</v>
      </c>
      <c r="D3834">
        <v>209.123301</v>
      </c>
      <c r="E3834">
        <v>7.2388139999999996</v>
      </c>
    </row>
    <row r="3835" spans="1:9" x14ac:dyDescent="0.25">
      <c r="A3835">
        <v>3834</v>
      </c>
      <c r="B3835">
        <v>206.59196</v>
      </c>
      <c r="C3835">
        <v>5.8525780000000003</v>
      </c>
      <c r="D3835">
        <v>209.10943500000002</v>
      </c>
      <c r="E3835">
        <v>7.2174230000000001</v>
      </c>
    </row>
    <row r="3836" spans="1:9" x14ac:dyDescent="0.25">
      <c r="A3836">
        <v>3835</v>
      </c>
      <c r="B3836">
        <v>206.56711799999999</v>
      </c>
      <c r="C3836">
        <v>5.8255160000000004</v>
      </c>
      <c r="D3836">
        <v>209.11624399999999</v>
      </c>
      <c r="E3836">
        <v>7.2372160000000001</v>
      </c>
    </row>
    <row r="3837" spans="1:9" x14ac:dyDescent="0.25">
      <c r="A3837">
        <v>3836</v>
      </c>
      <c r="B3837">
        <v>206.61484400000001</v>
      </c>
      <c r="C3837">
        <v>5.8672680000000001</v>
      </c>
      <c r="D3837">
        <v>209.131552</v>
      </c>
      <c r="E3837">
        <v>7.2124230000000003</v>
      </c>
    </row>
    <row r="3838" spans="1:9" x14ac:dyDescent="0.25">
      <c r="A3838">
        <v>3837</v>
      </c>
      <c r="B3838">
        <v>206.616187</v>
      </c>
      <c r="C3838">
        <v>5.8511340000000001</v>
      </c>
      <c r="D3838">
        <v>209.156035</v>
      </c>
      <c r="E3838">
        <v>7.2309279999999996</v>
      </c>
    </row>
    <row r="3839" spans="1:9" x14ac:dyDescent="0.25">
      <c r="A3839">
        <v>3838</v>
      </c>
      <c r="B3839">
        <v>206.67793900000001</v>
      </c>
      <c r="C3839">
        <v>5.8924750000000001</v>
      </c>
      <c r="F3839">
        <v>207.97536300000002</v>
      </c>
      <c r="G3839">
        <v>4.0655159999999997</v>
      </c>
    </row>
    <row r="3840" spans="1:9" x14ac:dyDescent="0.25">
      <c r="A3840">
        <v>3839</v>
      </c>
      <c r="B3840">
        <v>206.61624399999999</v>
      </c>
      <c r="C3840">
        <v>5.8527319999999996</v>
      </c>
      <c r="F3840">
        <v>207.97536300000002</v>
      </c>
      <c r="G3840">
        <v>4.0655159999999997</v>
      </c>
      <c r="H3840">
        <v>207.60727199999999</v>
      </c>
      <c r="I3840">
        <v>8.7473720000000004</v>
      </c>
    </row>
    <row r="3841" spans="1:9" x14ac:dyDescent="0.25">
      <c r="A3841">
        <v>3840</v>
      </c>
      <c r="F3841">
        <v>207.96628799999999</v>
      </c>
      <c r="G3841">
        <v>4.0618040000000004</v>
      </c>
      <c r="H3841">
        <v>207.58278899999999</v>
      </c>
      <c r="I3841">
        <v>8.6790210000000005</v>
      </c>
    </row>
    <row r="3842" spans="1:9" x14ac:dyDescent="0.25">
      <c r="A3842">
        <v>3841</v>
      </c>
      <c r="F3842">
        <v>207.97814399999999</v>
      </c>
      <c r="G3842">
        <v>4.0304640000000003</v>
      </c>
      <c r="H3842">
        <v>207.62824900000001</v>
      </c>
      <c r="I3842">
        <v>8.7231450000000006</v>
      </c>
    </row>
    <row r="3843" spans="1:9" x14ac:dyDescent="0.25">
      <c r="A3843">
        <v>3842</v>
      </c>
      <c r="F3843">
        <v>208.04299399999999</v>
      </c>
      <c r="G3843">
        <v>4.0233509999999999</v>
      </c>
      <c r="H3843">
        <v>207.64170300000001</v>
      </c>
      <c r="I3843">
        <v>8.7701550000000008</v>
      </c>
    </row>
    <row r="3844" spans="1:9" x14ac:dyDescent="0.25">
      <c r="A3844">
        <v>3843</v>
      </c>
      <c r="F3844">
        <v>208.04449</v>
      </c>
      <c r="G3844">
        <v>4.0380409999999998</v>
      </c>
      <c r="H3844">
        <v>207.68165099999999</v>
      </c>
      <c r="I3844">
        <v>8.7397419999999997</v>
      </c>
    </row>
    <row r="3845" spans="1:9" x14ac:dyDescent="0.25">
      <c r="A3845">
        <v>3844</v>
      </c>
      <c r="F3845">
        <v>208.02815100000001</v>
      </c>
      <c r="G3845">
        <v>4.0577839999999998</v>
      </c>
      <c r="H3845">
        <v>207.65665300000001</v>
      </c>
      <c r="I3845">
        <v>8.7784019999999998</v>
      </c>
    </row>
    <row r="3846" spans="1:9" x14ac:dyDescent="0.25">
      <c r="A3846">
        <v>3845</v>
      </c>
      <c r="F3846">
        <v>207.97536300000002</v>
      </c>
      <c r="G3846">
        <v>4.0655159999999997</v>
      </c>
      <c r="H3846">
        <v>207.60727199999999</v>
      </c>
      <c r="I3846">
        <v>8.7473720000000004</v>
      </c>
    </row>
    <row r="3847" spans="1:9" x14ac:dyDescent="0.25">
      <c r="A3847">
        <v>3846</v>
      </c>
      <c r="F3847">
        <v>207.97536300000002</v>
      </c>
      <c r="G3847">
        <v>4.0655159999999997</v>
      </c>
      <c r="H3847">
        <v>207.57510600000001</v>
      </c>
      <c r="I3847">
        <v>8.7207740000000005</v>
      </c>
    </row>
    <row r="3848" spans="1:9" x14ac:dyDescent="0.25">
      <c r="A3848">
        <v>3847</v>
      </c>
    </row>
    <row r="3849" spans="1:9" x14ac:dyDescent="0.25">
      <c r="A3849">
        <v>3848</v>
      </c>
    </row>
    <row r="3850" spans="1:9" x14ac:dyDescent="0.25">
      <c r="A3850">
        <v>3849</v>
      </c>
    </row>
    <row r="3851" spans="1:9" x14ac:dyDescent="0.25">
      <c r="A3851">
        <v>3850</v>
      </c>
    </row>
    <row r="3852" spans="1:9" x14ac:dyDescent="0.25">
      <c r="A3852">
        <v>3851</v>
      </c>
      <c r="D3852">
        <v>182.70737700000001</v>
      </c>
      <c r="E3852">
        <v>6.9460319999999998</v>
      </c>
    </row>
    <row r="3853" spans="1:9" x14ac:dyDescent="0.25">
      <c r="A3853">
        <v>3852</v>
      </c>
      <c r="D3853">
        <v>182.69598300000001</v>
      </c>
      <c r="E3853">
        <v>6.942526</v>
      </c>
    </row>
    <row r="3854" spans="1:9" x14ac:dyDescent="0.25">
      <c r="A3854">
        <v>3853</v>
      </c>
      <c r="D3854">
        <v>182.717738</v>
      </c>
      <c r="E3854">
        <v>6.929278</v>
      </c>
    </row>
    <row r="3855" spans="1:9" x14ac:dyDescent="0.25">
      <c r="A3855">
        <v>3854</v>
      </c>
      <c r="D3855">
        <v>182.67016100000001</v>
      </c>
      <c r="E3855">
        <v>6.9052059999999997</v>
      </c>
    </row>
    <row r="3856" spans="1:9" x14ac:dyDescent="0.25">
      <c r="A3856">
        <v>3855</v>
      </c>
      <c r="B3856">
        <v>177.43165500000001</v>
      </c>
      <c r="C3856">
        <v>5.4097419999999996</v>
      </c>
      <c r="D3856">
        <v>182.66969599999999</v>
      </c>
      <c r="E3856">
        <v>6.8621129999999999</v>
      </c>
    </row>
    <row r="3857" spans="1:9" x14ac:dyDescent="0.25">
      <c r="A3857">
        <v>3856</v>
      </c>
      <c r="B3857">
        <v>177.48160200000001</v>
      </c>
      <c r="C3857">
        <v>5.3132479999999997</v>
      </c>
      <c r="D3857">
        <v>182.66556800000001</v>
      </c>
      <c r="E3857">
        <v>6.8875780000000004</v>
      </c>
    </row>
    <row r="3858" spans="1:9" x14ac:dyDescent="0.25">
      <c r="A3858">
        <v>3857</v>
      </c>
      <c r="B3858">
        <v>177.48294300000001</v>
      </c>
      <c r="C3858">
        <v>5.3330929999999999</v>
      </c>
      <c r="D3858">
        <v>182.70737700000001</v>
      </c>
      <c r="E3858">
        <v>6.9460319999999998</v>
      </c>
    </row>
    <row r="3859" spans="1:9" x14ac:dyDescent="0.25">
      <c r="A3859">
        <v>3858</v>
      </c>
      <c r="B3859">
        <v>177.449128</v>
      </c>
      <c r="C3859">
        <v>5.3703089999999998</v>
      </c>
    </row>
    <row r="3860" spans="1:9" x14ac:dyDescent="0.25">
      <c r="A3860">
        <v>3859</v>
      </c>
      <c r="B3860">
        <v>177.43227100000001</v>
      </c>
      <c r="C3860">
        <v>5.3625259999999999</v>
      </c>
    </row>
    <row r="3861" spans="1:9" x14ac:dyDescent="0.25">
      <c r="A3861">
        <v>3860</v>
      </c>
      <c r="B3861">
        <v>177.43165500000001</v>
      </c>
      <c r="C3861">
        <v>5.4097419999999996</v>
      </c>
    </row>
    <row r="3862" spans="1:9" x14ac:dyDescent="0.25">
      <c r="A3862">
        <v>3861</v>
      </c>
      <c r="B3862">
        <v>177.43165500000001</v>
      </c>
      <c r="C3862">
        <v>5.4097419999999996</v>
      </c>
      <c r="F3862">
        <v>177.73541699999998</v>
      </c>
      <c r="G3862">
        <v>3.9097420000000001</v>
      </c>
      <c r="H3862">
        <v>177.21449000000001</v>
      </c>
      <c r="I3862">
        <v>8.5542269999999991</v>
      </c>
    </row>
    <row r="3863" spans="1:9" x14ac:dyDescent="0.25">
      <c r="A3863">
        <v>3862</v>
      </c>
      <c r="F3863">
        <v>177.69953800000002</v>
      </c>
      <c r="G3863">
        <v>3.9456190000000002</v>
      </c>
      <c r="H3863">
        <v>177.15072499999999</v>
      </c>
      <c r="I3863">
        <v>8.4589689999999997</v>
      </c>
    </row>
    <row r="3864" spans="1:9" x14ac:dyDescent="0.25">
      <c r="A3864">
        <v>3863</v>
      </c>
      <c r="F3864">
        <v>177.65696200000002</v>
      </c>
      <c r="G3864">
        <v>3.940464</v>
      </c>
      <c r="H3864">
        <v>177.16887</v>
      </c>
      <c r="I3864">
        <v>8.4840730000000004</v>
      </c>
    </row>
    <row r="3865" spans="1:9" x14ac:dyDescent="0.25">
      <c r="A3865">
        <v>3864</v>
      </c>
      <c r="F3865">
        <v>177.762631</v>
      </c>
      <c r="G3865">
        <v>3.8751030000000002</v>
      </c>
      <c r="H3865">
        <v>177.20015799999999</v>
      </c>
      <c r="I3865">
        <v>8.5393819999999998</v>
      </c>
    </row>
    <row r="3866" spans="1:9" x14ac:dyDescent="0.25">
      <c r="A3866">
        <v>3865</v>
      </c>
      <c r="F3866">
        <v>177.836501</v>
      </c>
      <c r="G3866">
        <v>3.8923199999999998</v>
      </c>
      <c r="H3866">
        <v>177.19696099999999</v>
      </c>
      <c r="I3866">
        <v>8.5351549999999996</v>
      </c>
    </row>
    <row r="3867" spans="1:9" x14ac:dyDescent="0.25">
      <c r="A3867">
        <v>3866</v>
      </c>
      <c r="F3867">
        <v>177.758973</v>
      </c>
      <c r="G3867">
        <v>3.8937629999999999</v>
      </c>
      <c r="H3867">
        <v>177.21840500000002</v>
      </c>
      <c r="I3867">
        <v>8.5591749999999998</v>
      </c>
    </row>
    <row r="3868" spans="1:9" x14ac:dyDescent="0.25">
      <c r="A3868">
        <v>3867</v>
      </c>
      <c r="F3868">
        <v>177.75979699999999</v>
      </c>
      <c r="G3868">
        <v>3.8944329999999998</v>
      </c>
      <c r="H3868">
        <v>177.214539</v>
      </c>
      <c r="I3868">
        <v>8.5661339999999999</v>
      </c>
    </row>
    <row r="3869" spans="1:9" x14ac:dyDescent="0.25">
      <c r="A3869">
        <v>3868</v>
      </c>
      <c r="F3869">
        <v>177.73541699999998</v>
      </c>
      <c r="G3869">
        <v>3.9097420000000001</v>
      </c>
      <c r="H3869">
        <v>177.21449000000001</v>
      </c>
      <c r="I3869">
        <v>8.5542269999999991</v>
      </c>
    </row>
    <row r="3870" spans="1:9" x14ac:dyDescent="0.25">
      <c r="A3870">
        <v>3869</v>
      </c>
    </row>
    <row r="3871" spans="1:9" x14ac:dyDescent="0.25">
      <c r="A3871">
        <v>3870</v>
      </c>
    </row>
    <row r="3872" spans="1:9" x14ac:dyDescent="0.25">
      <c r="A3872">
        <v>3871</v>
      </c>
    </row>
    <row r="3873" spans="1:9" x14ac:dyDescent="0.25">
      <c r="A3873">
        <v>3872</v>
      </c>
    </row>
    <row r="3874" spans="1:9" x14ac:dyDescent="0.25">
      <c r="A3874">
        <v>3873</v>
      </c>
      <c r="D3874">
        <v>155.124696</v>
      </c>
      <c r="E3874">
        <v>7.4779900000000001</v>
      </c>
    </row>
    <row r="3875" spans="1:9" x14ac:dyDescent="0.25">
      <c r="A3875">
        <v>3874</v>
      </c>
      <c r="D3875">
        <v>155.124696</v>
      </c>
      <c r="E3875">
        <v>7.4779900000000001</v>
      </c>
    </row>
    <row r="3876" spans="1:9" x14ac:dyDescent="0.25">
      <c r="A3876">
        <v>3875</v>
      </c>
      <c r="D3876">
        <v>155.114386</v>
      </c>
      <c r="E3876">
        <v>7.4789690000000002</v>
      </c>
    </row>
    <row r="3877" spans="1:9" x14ac:dyDescent="0.25">
      <c r="A3877">
        <v>3876</v>
      </c>
      <c r="D3877">
        <v>155.081602</v>
      </c>
      <c r="E3877">
        <v>7.4381449999999996</v>
      </c>
    </row>
    <row r="3878" spans="1:9" x14ac:dyDescent="0.25">
      <c r="A3878">
        <v>3877</v>
      </c>
      <c r="B3878">
        <v>151.696088</v>
      </c>
      <c r="C3878">
        <v>6.2390720000000002</v>
      </c>
      <c r="D3878">
        <v>155.08005600000001</v>
      </c>
      <c r="E3878">
        <v>7.5148450000000002</v>
      </c>
    </row>
    <row r="3879" spans="1:9" x14ac:dyDescent="0.25">
      <c r="A3879">
        <v>3878</v>
      </c>
      <c r="B3879">
        <v>151.696088</v>
      </c>
      <c r="C3879">
        <v>6.2390720000000002</v>
      </c>
      <c r="D3879">
        <v>155.124696</v>
      </c>
      <c r="E3879">
        <v>7.4779900000000001</v>
      </c>
    </row>
    <row r="3880" spans="1:9" x14ac:dyDescent="0.25">
      <c r="A3880">
        <v>3879</v>
      </c>
      <c r="B3880">
        <v>151.696088</v>
      </c>
      <c r="C3880">
        <v>6.2390720000000002</v>
      </c>
      <c r="D3880">
        <v>155.124696</v>
      </c>
      <c r="E3880">
        <v>7.4779900000000001</v>
      </c>
    </row>
    <row r="3881" spans="1:9" x14ac:dyDescent="0.25">
      <c r="A3881">
        <v>3880</v>
      </c>
      <c r="B3881">
        <v>151.696088</v>
      </c>
      <c r="C3881">
        <v>6.2390720000000002</v>
      </c>
      <c r="D3881">
        <v>155.124696</v>
      </c>
      <c r="E3881">
        <v>7.4779900000000001</v>
      </c>
    </row>
    <row r="3882" spans="1:9" x14ac:dyDescent="0.25">
      <c r="A3882">
        <v>3881</v>
      </c>
      <c r="B3882">
        <v>151.696088</v>
      </c>
      <c r="C3882">
        <v>6.2390720000000002</v>
      </c>
    </row>
    <row r="3883" spans="1:9" x14ac:dyDescent="0.25">
      <c r="A3883">
        <v>3882</v>
      </c>
      <c r="B3883">
        <v>151.696088</v>
      </c>
      <c r="C3883">
        <v>6.2390720000000002</v>
      </c>
    </row>
    <row r="3884" spans="1:9" x14ac:dyDescent="0.25">
      <c r="A3884">
        <v>3883</v>
      </c>
      <c r="B3884">
        <v>151.696088</v>
      </c>
      <c r="C3884">
        <v>6.2390720000000002</v>
      </c>
      <c r="F3884">
        <v>151.75918000000001</v>
      </c>
      <c r="G3884">
        <v>5.3831439999999997</v>
      </c>
      <c r="H3884">
        <v>151.725211</v>
      </c>
      <c r="I3884">
        <v>9.3574739999999998</v>
      </c>
    </row>
    <row r="3885" spans="1:9" x14ac:dyDescent="0.25">
      <c r="A3885">
        <v>3884</v>
      </c>
      <c r="F3885">
        <v>151.75918000000001</v>
      </c>
      <c r="G3885">
        <v>5.3831439999999997</v>
      </c>
      <c r="H3885">
        <v>151.725211</v>
      </c>
      <c r="I3885">
        <v>9.3574739999999998</v>
      </c>
    </row>
    <row r="3886" spans="1:9" x14ac:dyDescent="0.25">
      <c r="A3886">
        <v>3885</v>
      </c>
      <c r="F3886">
        <v>151.75918000000001</v>
      </c>
      <c r="G3886">
        <v>5.3831439999999997</v>
      </c>
      <c r="H3886">
        <v>151.725211</v>
      </c>
      <c r="I3886">
        <v>9.3574739999999998</v>
      </c>
    </row>
    <row r="3887" spans="1:9" x14ac:dyDescent="0.25">
      <c r="A3887">
        <v>3886</v>
      </c>
      <c r="F3887">
        <v>151.75918000000001</v>
      </c>
      <c r="G3887">
        <v>5.3831439999999997</v>
      </c>
      <c r="H3887">
        <v>151.725211</v>
      </c>
      <c r="I3887">
        <v>9.3574739999999998</v>
      </c>
    </row>
    <row r="3888" spans="1:9" x14ac:dyDescent="0.25">
      <c r="A3888">
        <v>3887</v>
      </c>
      <c r="F3888">
        <v>151.75918000000001</v>
      </c>
      <c r="G3888">
        <v>5.3831439999999997</v>
      </c>
      <c r="H3888">
        <v>151.725211</v>
      </c>
      <c r="I3888">
        <v>9.3574739999999998</v>
      </c>
    </row>
    <row r="3889" spans="1:9" x14ac:dyDescent="0.25">
      <c r="A3889">
        <v>3888</v>
      </c>
      <c r="F3889">
        <v>151.75918000000001</v>
      </c>
      <c r="G3889">
        <v>5.3831439999999997</v>
      </c>
      <c r="H3889">
        <v>151.725211</v>
      </c>
      <c r="I3889">
        <v>9.3574739999999998</v>
      </c>
    </row>
    <row r="3890" spans="1:9" x14ac:dyDescent="0.25">
      <c r="A3890">
        <v>3889</v>
      </c>
      <c r="H3890">
        <v>151.725211</v>
      </c>
      <c r="I3890">
        <v>9.3574739999999998</v>
      </c>
    </row>
    <row r="3891" spans="1:9" x14ac:dyDescent="0.25">
      <c r="A3891">
        <v>3890</v>
      </c>
    </row>
    <row r="3892" spans="1:9" x14ac:dyDescent="0.25">
      <c r="A3892">
        <v>3891</v>
      </c>
    </row>
    <row r="3893" spans="1:9" x14ac:dyDescent="0.25">
      <c r="A3893">
        <v>3892</v>
      </c>
    </row>
    <row r="3894" spans="1:9" x14ac:dyDescent="0.25">
      <c r="A3894">
        <v>3893</v>
      </c>
    </row>
    <row r="3895" spans="1:9" x14ac:dyDescent="0.25">
      <c r="A3895">
        <v>3894</v>
      </c>
    </row>
    <row r="3896" spans="1:9" x14ac:dyDescent="0.25">
      <c r="A3896">
        <v>3895</v>
      </c>
      <c r="D3896">
        <v>117.786856</v>
      </c>
      <c r="E3896">
        <v>6.8332160000000002</v>
      </c>
    </row>
    <row r="3897" spans="1:9" x14ac:dyDescent="0.25">
      <c r="A3897">
        <v>3896</v>
      </c>
      <c r="D3897">
        <v>117.76471900000001</v>
      </c>
      <c r="E3897">
        <v>6.8611219999999999</v>
      </c>
    </row>
    <row r="3898" spans="1:9" x14ac:dyDescent="0.25">
      <c r="A3898">
        <v>3897</v>
      </c>
      <c r="D3898">
        <v>117.76007700000001</v>
      </c>
      <c r="E3898">
        <v>6.8477040000000002</v>
      </c>
    </row>
    <row r="3899" spans="1:9" x14ac:dyDescent="0.25">
      <c r="A3899">
        <v>3898</v>
      </c>
      <c r="B3899">
        <v>112.445097</v>
      </c>
      <c r="C3899">
        <v>5.5074170000000002</v>
      </c>
      <c r="D3899">
        <v>117.73165700000001</v>
      </c>
      <c r="E3899">
        <v>6.7772490000000003</v>
      </c>
    </row>
    <row r="3900" spans="1:9" x14ac:dyDescent="0.25">
      <c r="A3900">
        <v>3899</v>
      </c>
      <c r="B3900">
        <v>112.46953400000001</v>
      </c>
      <c r="C3900">
        <v>5.5022640000000003</v>
      </c>
      <c r="D3900">
        <v>117.74446300000001</v>
      </c>
      <c r="E3900">
        <v>6.7863810000000004</v>
      </c>
    </row>
    <row r="3901" spans="1:9" x14ac:dyDescent="0.25">
      <c r="A3901">
        <v>3900</v>
      </c>
      <c r="B3901">
        <v>112.45963900000001</v>
      </c>
      <c r="C3901">
        <v>5.5021110000000002</v>
      </c>
      <c r="D3901">
        <v>117.786856</v>
      </c>
      <c r="E3901">
        <v>6.8332160000000002</v>
      </c>
    </row>
    <row r="3902" spans="1:9" x14ac:dyDescent="0.25">
      <c r="A3902">
        <v>3901</v>
      </c>
      <c r="B3902">
        <v>112.438311</v>
      </c>
      <c r="C3902">
        <v>5.5173139999999998</v>
      </c>
    </row>
    <row r="3903" spans="1:9" x14ac:dyDescent="0.25">
      <c r="A3903">
        <v>3902</v>
      </c>
      <c r="B3903">
        <v>112.47188</v>
      </c>
      <c r="C3903">
        <v>5.5211410000000001</v>
      </c>
    </row>
    <row r="3904" spans="1:9" x14ac:dyDescent="0.25">
      <c r="A3904">
        <v>3903</v>
      </c>
      <c r="B3904">
        <v>112.44851500000001</v>
      </c>
      <c r="C3904">
        <v>5.5780260000000004</v>
      </c>
    </row>
    <row r="3905" spans="1:9" x14ac:dyDescent="0.25">
      <c r="A3905">
        <v>3904</v>
      </c>
      <c r="B3905">
        <v>112.445097</v>
      </c>
      <c r="C3905">
        <v>5.5074170000000002</v>
      </c>
      <c r="H3905">
        <v>112.56432600000001</v>
      </c>
      <c r="I3905">
        <v>8.9877970000000005</v>
      </c>
    </row>
    <row r="3906" spans="1:9" x14ac:dyDescent="0.25">
      <c r="A3906">
        <v>3905</v>
      </c>
      <c r="F3906">
        <v>111.65493600000001</v>
      </c>
      <c r="G3906">
        <v>4.4428299999999998</v>
      </c>
      <c r="H3906">
        <v>112.53626500000001</v>
      </c>
      <c r="I3906">
        <v>8.9792780000000008</v>
      </c>
    </row>
    <row r="3907" spans="1:9" x14ac:dyDescent="0.25">
      <c r="A3907">
        <v>3906</v>
      </c>
      <c r="F3907">
        <v>111.72528700000001</v>
      </c>
      <c r="G3907">
        <v>4.4352280000000004</v>
      </c>
      <c r="H3907">
        <v>112.537543</v>
      </c>
      <c r="I3907">
        <v>9.0023370000000007</v>
      </c>
    </row>
    <row r="3908" spans="1:9" x14ac:dyDescent="0.25">
      <c r="A3908">
        <v>3907</v>
      </c>
      <c r="F3908">
        <v>111.665087</v>
      </c>
      <c r="G3908">
        <v>4.390282</v>
      </c>
      <c r="H3908">
        <v>112.53340800000001</v>
      </c>
      <c r="I3908">
        <v>9.0118270000000003</v>
      </c>
    </row>
    <row r="3909" spans="1:9" x14ac:dyDescent="0.25">
      <c r="A3909">
        <v>3908</v>
      </c>
      <c r="F3909">
        <v>111.65182000000001</v>
      </c>
      <c r="G3909">
        <v>4.3580889999999997</v>
      </c>
      <c r="H3909">
        <v>112.59983300000002</v>
      </c>
      <c r="I3909">
        <v>9.0172849999999993</v>
      </c>
    </row>
    <row r="3910" spans="1:9" x14ac:dyDescent="0.25">
      <c r="A3910">
        <v>3909</v>
      </c>
      <c r="F3910">
        <v>111.64151600000001</v>
      </c>
      <c r="G3910">
        <v>4.353192</v>
      </c>
      <c r="H3910">
        <v>112.55493800000001</v>
      </c>
      <c r="I3910">
        <v>8.9714200000000002</v>
      </c>
    </row>
    <row r="3911" spans="1:9" x14ac:dyDescent="0.25">
      <c r="A3911">
        <v>3910</v>
      </c>
      <c r="F3911">
        <v>111.65401700000001</v>
      </c>
      <c r="G3911">
        <v>4.3079900000000002</v>
      </c>
      <c r="H3911">
        <v>112.56432600000001</v>
      </c>
      <c r="I3911">
        <v>8.9877970000000005</v>
      </c>
    </row>
    <row r="3912" spans="1:9" x14ac:dyDescent="0.25">
      <c r="A3912">
        <v>3911</v>
      </c>
      <c r="F3912">
        <v>111.617895</v>
      </c>
      <c r="G3912">
        <v>4.3410489999999999</v>
      </c>
      <c r="H3912">
        <v>112.56432600000001</v>
      </c>
      <c r="I3912">
        <v>8.9877970000000005</v>
      </c>
    </row>
    <row r="3913" spans="1:9" x14ac:dyDescent="0.25">
      <c r="A3913">
        <v>3912</v>
      </c>
      <c r="F3913">
        <v>111.72125800000001</v>
      </c>
      <c r="G3913">
        <v>4.4176270000000004</v>
      </c>
    </row>
    <row r="3914" spans="1:9" x14ac:dyDescent="0.25">
      <c r="A3914">
        <v>3913</v>
      </c>
    </row>
    <row r="3915" spans="1:9" x14ac:dyDescent="0.25">
      <c r="A3915">
        <v>3914</v>
      </c>
    </row>
    <row r="3916" spans="1:9" x14ac:dyDescent="0.25">
      <c r="A3916">
        <v>3915</v>
      </c>
      <c r="D3916">
        <v>88.51527200000001</v>
      </c>
      <c r="E3916">
        <v>7.5848599999999999</v>
      </c>
    </row>
    <row r="3917" spans="1:9" x14ac:dyDescent="0.25">
      <c r="A3917">
        <v>3916</v>
      </c>
      <c r="D3917">
        <v>88.546749000000005</v>
      </c>
      <c r="E3917">
        <v>7.6191950000000004</v>
      </c>
    </row>
    <row r="3918" spans="1:9" x14ac:dyDescent="0.25">
      <c r="A3918">
        <v>3917</v>
      </c>
      <c r="D3918">
        <v>88.517823000000007</v>
      </c>
      <c r="E3918">
        <v>7.6020529999999997</v>
      </c>
    </row>
    <row r="3919" spans="1:9" x14ac:dyDescent="0.25">
      <c r="A3919">
        <v>3918</v>
      </c>
      <c r="B3919">
        <v>84.242893000000009</v>
      </c>
      <c r="C3919">
        <v>5.9975449999999997</v>
      </c>
      <c r="D3919">
        <v>88.522566000000012</v>
      </c>
      <c r="E3919">
        <v>7.6035830000000004</v>
      </c>
    </row>
    <row r="3920" spans="1:9" x14ac:dyDescent="0.25">
      <c r="A3920">
        <v>3919</v>
      </c>
      <c r="B3920">
        <v>84.154938000000001</v>
      </c>
      <c r="C3920">
        <v>6.0023400000000002</v>
      </c>
      <c r="D3920">
        <v>88.501293000000004</v>
      </c>
      <c r="E3920">
        <v>7.6022059999999998</v>
      </c>
    </row>
    <row r="3921" spans="1:9" x14ac:dyDescent="0.25">
      <c r="A3921">
        <v>3920</v>
      </c>
      <c r="B3921">
        <v>84.138612000000009</v>
      </c>
      <c r="C3921">
        <v>5.9636180000000003</v>
      </c>
      <c r="D3921">
        <v>88.492466000000007</v>
      </c>
      <c r="E3921">
        <v>7.5909310000000003</v>
      </c>
    </row>
    <row r="3922" spans="1:9" x14ac:dyDescent="0.25">
      <c r="A3922">
        <v>3921</v>
      </c>
      <c r="B3922">
        <v>84.162794000000005</v>
      </c>
      <c r="C3922">
        <v>5.9572409999999998</v>
      </c>
      <c r="D3922">
        <v>88.468794000000003</v>
      </c>
      <c r="E3922">
        <v>7.523536</v>
      </c>
    </row>
    <row r="3923" spans="1:9" x14ac:dyDescent="0.25">
      <c r="A3923">
        <v>3922</v>
      </c>
      <c r="B3923">
        <v>84.171009000000012</v>
      </c>
      <c r="C3923">
        <v>6.0068809999999999</v>
      </c>
      <c r="D3923">
        <v>88.51527200000001</v>
      </c>
      <c r="E3923">
        <v>7.5848599999999999</v>
      </c>
    </row>
    <row r="3924" spans="1:9" x14ac:dyDescent="0.25">
      <c r="A3924">
        <v>3923</v>
      </c>
      <c r="B3924">
        <v>84.160601000000014</v>
      </c>
      <c r="C3924">
        <v>6.0219319999999996</v>
      </c>
    </row>
    <row r="3925" spans="1:9" x14ac:dyDescent="0.25">
      <c r="A3925">
        <v>3924</v>
      </c>
      <c r="B3925">
        <v>84.164224000000004</v>
      </c>
      <c r="C3925">
        <v>6.0561639999999999</v>
      </c>
    </row>
    <row r="3926" spans="1:9" x14ac:dyDescent="0.25">
      <c r="A3926">
        <v>3925</v>
      </c>
      <c r="B3926">
        <v>84.242893000000009</v>
      </c>
      <c r="C3926">
        <v>5.9975449999999997</v>
      </c>
    </row>
    <row r="3927" spans="1:9" x14ac:dyDescent="0.25">
      <c r="A3927">
        <v>3926</v>
      </c>
      <c r="F3927">
        <v>83.15749000000001</v>
      </c>
      <c r="G3927">
        <v>4.8126059999999997</v>
      </c>
      <c r="H3927">
        <v>82.815977000000004</v>
      </c>
      <c r="I3927">
        <v>9.0002969999999998</v>
      </c>
    </row>
    <row r="3928" spans="1:9" x14ac:dyDescent="0.25">
      <c r="A3928">
        <v>3927</v>
      </c>
      <c r="F3928">
        <v>83.169071000000002</v>
      </c>
      <c r="G3928">
        <v>4.8211259999999996</v>
      </c>
      <c r="H3928">
        <v>82.826947000000004</v>
      </c>
      <c r="I3928">
        <v>8.9799910000000001</v>
      </c>
    </row>
    <row r="3929" spans="1:9" x14ac:dyDescent="0.25">
      <c r="A3929">
        <v>3928</v>
      </c>
      <c r="F3929">
        <v>83.155399000000003</v>
      </c>
      <c r="G3929">
        <v>4.788373</v>
      </c>
      <c r="H3929">
        <v>82.805620000000005</v>
      </c>
      <c r="I3929">
        <v>9.0224379999999993</v>
      </c>
    </row>
    <row r="3930" spans="1:9" x14ac:dyDescent="0.25">
      <c r="A3930">
        <v>3929</v>
      </c>
      <c r="F3930">
        <v>83.16152000000001</v>
      </c>
      <c r="G3930">
        <v>4.7922500000000001</v>
      </c>
      <c r="H3930">
        <v>82.815926000000005</v>
      </c>
      <c r="I3930">
        <v>9.0783020000000008</v>
      </c>
    </row>
    <row r="3931" spans="1:9" x14ac:dyDescent="0.25">
      <c r="A3931">
        <v>3930</v>
      </c>
      <c r="F3931">
        <v>83.165346</v>
      </c>
      <c r="G3931">
        <v>4.7851080000000001</v>
      </c>
      <c r="H3931">
        <v>82.830977000000004</v>
      </c>
      <c r="I3931">
        <v>9.0971290000000007</v>
      </c>
    </row>
    <row r="3932" spans="1:9" x14ac:dyDescent="0.25">
      <c r="A3932">
        <v>3931</v>
      </c>
      <c r="F3932">
        <v>83.217284000000006</v>
      </c>
      <c r="G3932">
        <v>4.7694960000000002</v>
      </c>
      <c r="H3932">
        <v>82.812559000000007</v>
      </c>
      <c r="I3932">
        <v>9.1024849999999997</v>
      </c>
    </row>
    <row r="3933" spans="1:9" x14ac:dyDescent="0.25">
      <c r="A3933">
        <v>3932</v>
      </c>
      <c r="F3933">
        <v>83.161011000000002</v>
      </c>
      <c r="G3933">
        <v>4.8030660000000003</v>
      </c>
      <c r="H3933">
        <v>82.78118400000001</v>
      </c>
      <c r="I3933">
        <v>9.085547</v>
      </c>
    </row>
    <row r="3934" spans="1:9" x14ac:dyDescent="0.25">
      <c r="A3934">
        <v>3933</v>
      </c>
      <c r="F3934">
        <v>83.15749000000001</v>
      </c>
      <c r="G3934">
        <v>4.8126059999999997</v>
      </c>
      <c r="H3934">
        <v>82.815977000000004</v>
      </c>
      <c r="I3934">
        <v>9.0002969999999998</v>
      </c>
    </row>
    <row r="3935" spans="1:9" x14ac:dyDescent="0.25">
      <c r="A3935">
        <v>3934</v>
      </c>
      <c r="D3935">
        <v>66.461196999999999</v>
      </c>
      <c r="E3935">
        <v>6.9423839999999997</v>
      </c>
    </row>
    <row r="3936" spans="1:9" x14ac:dyDescent="0.25">
      <c r="A3936">
        <v>3935</v>
      </c>
      <c r="D3936">
        <v>66.461196999999999</v>
      </c>
      <c r="E3936">
        <v>6.9423839999999997</v>
      </c>
    </row>
    <row r="3937" spans="1:9" x14ac:dyDescent="0.25">
      <c r="A3937">
        <v>3936</v>
      </c>
      <c r="D3937">
        <v>66.443279000000018</v>
      </c>
      <c r="E3937">
        <v>6.9442589999999997</v>
      </c>
    </row>
    <row r="3938" spans="1:9" x14ac:dyDescent="0.25">
      <c r="A3938">
        <v>3937</v>
      </c>
      <c r="D3938">
        <v>66.443802000000005</v>
      </c>
      <c r="E3938">
        <v>6.9446750000000002</v>
      </c>
    </row>
    <row r="3939" spans="1:9" x14ac:dyDescent="0.25">
      <c r="A3939">
        <v>3938</v>
      </c>
      <c r="D3939">
        <v>66.418281000000007</v>
      </c>
      <c r="E3939">
        <v>6.9116049999999998</v>
      </c>
    </row>
    <row r="3940" spans="1:9" x14ac:dyDescent="0.25">
      <c r="A3940">
        <v>3939</v>
      </c>
      <c r="D3940">
        <v>66.429268000000008</v>
      </c>
      <c r="E3940">
        <v>6.9066039999999997</v>
      </c>
    </row>
    <row r="3941" spans="1:9" x14ac:dyDescent="0.25">
      <c r="A3941">
        <v>3940</v>
      </c>
      <c r="D3941">
        <v>66.422294000000008</v>
      </c>
      <c r="E3941">
        <v>6.9044179999999997</v>
      </c>
    </row>
    <row r="3942" spans="1:9" x14ac:dyDescent="0.25">
      <c r="A3942">
        <v>3941</v>
      </c>
      <c r="B3942">
        <v>60.230022000000005</v>
      </c>
      <c r="C3942">
        <v>5.5219399999999998</v>
      </c>
      <c r="D3942">
        <v>66.422294000000008</v>
      </c>
      <c r="E3942">
        <v>6.9044179999999997</v>
      </c>
    </row>
    <row r="3943" spans="1:9" x14ac:dyDescent="0.25">
      <c r="A3943">
        <v>3942</v>
      </c>
      <c r="B3943">
        <v>60.209087000000011</v>
      </c>
      <c r="C3943">
        <v>5.4973580000000002</v>
      </c>
      <c r="D3943">
        <v>66.431251000000003</v>
      </c>
      <c r="E3943">
        <v>6.935041</v>
      </c>
    </row>
    <row r="3944" spans="1:9" x14ac:dyDescent="0.25">
      <c r="A3944">
        <v>3943</v>
      </c>
      <c r="B3944">
        <v>60.216591000000008</v>
      </c>
      <c r="C3944">
        <v>5.4990240000000004</v>
      </c>
      <c r="D3944">
        <v>66.461196999999999</v>
      </c>
      <c r="E3944">
        <v>6.9423839999999997</v>
      </c>
    </row>
    <row r="3945" spans="1:9" x14ac:dyDescent="0.25">
      <c r="A3945">
        <v>3944</v>
      </c>
      <c r="B3945">
        <v>60.221325000000007</v>
      </c>
      <c r="C3945">
        <v>5.4760580000000001</v>
      </c>
    </row>
    <row r="3946" spans="1:9" x14ac:dyDescent="0.25">
      <c r="A3946">
        <v>3945</v>
      </c>
      <c r="B3946">
        <v>60.202419000000006</v>
      </c>
      <c r="C3946">
        <v>5.4861079999999998</v>
      </c>
    </row>
    <row r="3947" spans="1:9" x14ac:dyDescent="0.25">
      <c r="A3947">
        <v>3946</v>
      </c>
      <c r="B3947">
        <v>60.204193000000011</v>
      </c>
      <c r="C3947">
        <v>5.5537089999999996</v>
      </c>
    </row>
    <row r="3948" spans="1:9" x14ac:dyDescent="0.25">
      <c r="A3948">
        <v>3947</v>
      </c>
      <c r="B3948">
        <v>60.244137000000009</v>
      </c>
      <c r="C3948">
        <v>5.5812600000000003</v>
      </c>
    </row>
    <row r="3949" spans="1:9" x14ac:dyDescent="0.25">
      <c r="A3949">
        <v>3948</v>
      </c>
      <c r="B3949">
        <v>60.230022000000005</v>
      </c>
      <c r="C3949">
        <v>5.5219399999999998</v>
      </c>
      <c r="H3949">
        <v>60.435947000000006</v>
      </c>
      <c r="I3949">
        <v>8.8111359999999994</v>
      </c>
    </row>
    <row r="3950" spans="1:9" x14ac:dyDescent="0.25">
      <c r="A3950">
        <v>3949</v>
      </c>
      <c r="H3950">
        <v>60.438244000000012</v>
      </c>
      <c r="I3950">
        <v>8.7900960000000001</v>
      </c>
    </row>
    <row r="3951" spans="1:9" x14ac:dyDescent="0.25">
      <c r="A3951">
        <v>3950</v>
      </c>
      <c r="F3951">
        <v>59.59844600000001</v>
      </c>
      <c r="G3951">
        <v>4.8259879999999997</v>
      </c>
      <c r="H3951">
        <v>60.450641000000012</v>
      </c>
      <c r="I3951">
        <v>8.8021790000000006</v>
      </c>
    </row>
    <row r="3952" spans="1:9" x14ac:dyDescent="0.25">
      <c r="A3952">
        <v>3951</v>
      </c>
      <c r="F3952">
        <v>59.599174000000005</v>
      </c>
      <c r="G3952">
        <v>4.7863550000000004</v>
      </c>
      <c r="H3952">
        <v>60.433555000000005</v>
      </c>
      <c r="I3952">
        <v>8.8133239999999997</v>
      </c>
    </row>
    <row r="3953" spans="1:9" x14ac:dyDescent="0.25">
      <c r="A3953">
        <v>3952</v>
      </c>
      <c r="F3953">
        <v>59.60146300000001</v>
      </c>
      <c r="G3953">
        <v>4.7806259999999998</v>
      </c>
      <c r="H3953">
        <v>60.43069100000001</v>
      </c>
      <c r="I3953">
        <v>8.8193660000000005</v>
      </c>
    </row>
    <row r="3954" spans="1:9" x14ac:dyDescent="0.25">
      <c r="A3954">
        <v>3953</v>
      </c>
      <c r="F3954">
        <v>59.635681000000005</v>
      </c>
      <c r="G3954">
        <v>4.7237539999999996</v>
      </c>
      <c r="H3954">
        <v>60.474647000000012</v>
      </c>
      <c r="I3954">
        <v>8.8200430000000001</v>
      </c>
    </row>
    <row r="3955" spans="1:9" x14ac:dyDescent="0.25">
      <c r="A3955">
        <v>3954</v>
      </c>
      <c r="F3955">
        <v>59.590786000000008</v>
      </c>
      <c r="G3955">
        <v>4.7380240000000002</v>
      </c>
      <c r="H3955">
        <v>60.496052000000006</v>
      </c>
      <c r="I3955">
        <v>8.7894190000000005</v>
      </c>
    </row>
    <row r="3956" spans="1:9" x14ac:dyDescent="0.25">
      <c r="A3956">
        <v>3955</v>
      </c>
      <c r="F3956">
        <v>59.63099600000001</v>
      </c>
      <c r="G3956">
        <v>4.7279730000000004</v>
      </c>
      <c r="H3956">
        <v>60.424282000000005</v>
      </c>
      <c r="I3956">
        <v>8.8363949999999996</v>
      </c>
    </row>
    <row r="3957" spans="1:9" x14ac:dyDescent="0.25">
      <c r="A3957">
        <v>3956</v>
      </c>
      <c r="D3957">
        <v>42.680561000000012</v>
      </c>
      <c r="E3957">
        <v>6.9143650000000001</v>
      </c>
      <c r="F3957">
        <v>59.59844600000001</v>
      </c>
      <c r="G3957">
        <v>4.8259879999999997</v>
      </c>
      <c r="H3957">
        <v>60.435947000000006</v>
      </c>
      <c r="I3957">
        <v>8.8111359999999994</v>
      </c>
    </row>
    <row r="3958" spans="1:9" x14ac:dyDescent="0.25">
      <c r="A3958">
        <v>3957</v>
      </c>
      <c r="D3958">
        <v>42.652694000000011</v>
      </c>
      <c r="E3958">
        <v>6.9827469999999998</v>
      </c>
      <c r="F3958">
        <v>59.59844600000001</v>
      </c>
      <c r="G3958">
        <v>4.8259879999999997</v>
      </c>
      <c r="H3958">
        <v>60.435947000000006</v>
      </c>
      <c r="I3958">
        <v>8.8111359999999994</v>
      </c>
    </row>
    <row r="3959" spans="1:9" x14ac:dyDescent="0.25">
      <c r="A3959">
        <v>3958</v>
      </c>
      <c r="D3959">
        <v>42.679256000000009</v>
      </c>
      <c r="E3959">
        <v>6.9286349999999999</v>
      </c>
      <c r="F3959">
        <v>59.59844600000001</v>
      </c>
      <c r="G3959">
        <v>4.8259879999999997</v>
      </c>
    </row>
    <row r="3960" spans="1:9" x14ac:dyDescent="0.25">
      <c r="A3960">
        <v>3959</v>
      </c>
      <c r="D3960">
        <v>42.651447000000012</v>
      </c>
      <c r="E3960">
        <v>6.9418629999999997</v>
      </c>
    </row>
    <row r="3961" spans="1:9" x14ac:dyDescent="0.25">
      <c r="A3961">
        <v>3960</v>
      </c>
      <c r="D3961">
        <v>42.653061000000008</v>
      </c>
      <c r="E3961">
        <v>6.9316550000000001</v>
      </c>
    </row>
    <row r="3962" spans="1:9" x14ac:dyDescent="0.25">
      <c r="A3962">
        <v>3961</v>
      </c>
      <c r="D3962">
        <v>42.622230000000009</v>
      </c>
      <c r="E3962">
        <v>6.9026990000000001</v>
      </c>
    </row>
    <row r="3963" spans="1:9" x14ac:dyDescent="0.25">
      <c r="A3963">
        <v>3962</v>
      </c>
      <c r="D3963">
        <v>42.616604000000009</v>
      </c>
      <c r="E3963">
        <v>6.8967609999999997</v>
      </c>
    </row>
    <row r="3964" spans="1:9" x14ac:dyDescent="0.25">
      <c r="A3964">
        <v>3963</v>
      </c>
      <c r="D3964">
        <v>42.605407000000007</v>
      </c>
      <c r="E3964">
        <v>6.8922819999999998</v>
      </c>
    </row>
    <row r="3965" spans="1:9" x14ac:dyDescent="0.25">
      <c r="A3965">
        <v>3964</v>
      </c>
      <c r="B3965">
        <v>34.76156000000001</v>
      </c>
      <c r="C3965">
        <v>5.6203719999999997</v>
      </c>
      <c r="D3965">
        <v>42.558796000000008</v>
      </c>
      <c r="E3965">
        <v>6.8619190000000003</v>
      </c>
    </row>
    <row r="3966" spans="1:9" x14ac:dyDescent="0.25">
      <c r="A3966">
        <v>3965</v>
      </c>
      <c r="B3966">
        <v>34.728594000000008</v>
      </c>
      <c r="C3966">
        <v>5.593915</v>
      </c>
      <c r="D3966">
        <v>42.680561000000012</v>
      </c>
      <c r="E3966">
        <v>6.9143650000000001</v>
      </c>
    </row>
    <row r="3967" spans="1:9" x14ac:dyDescent="0.25">
      <c r="A3967">
        <v>3966</v>
      </c>
      <c r="B3967">
        <v>34.728283000000005</v>
      </c>
      <c r="C3967">
        <v>5.572406</v>
      </c>
    </row>
    <row r="3968" spans="1:9" x14ac:dyDescent="0.25">
      <c r="A3968">
        <v>3967</v>
      </c>
      <c r="B3968">
        <v>34.780468000000013</v>
      </c>
      <c r="C3968">
        <v>5.5613130000000002</v>
      </c>
    </row>
    <row r="3969" spans="1:11" x14ac:dyDescent="0.25">
      <c r="A3969">
        <v>3968</v>
      </c>
      <c r="B3969">
        <v>34.739898000000011</v>
      </c>
      <c r="C3969">
        <v>5.6136540000000004</v>
      </c>
    </row>
    <row r="3970" spans="1:11" x14ac:dyDescent="0.25">
      <c r="A3970">
        <v>3969</v>
      </c>
      <c r="B3970">
        <v>34.778644000000007</v>
      </c>
      <c r="C3970">
        <v>5.5884470000000004</v>
      </c>
    </row>
    <row r="3971" spans="1:11" x14ac:dyDescent="0.25">
      <c r="A3971">
        <v>3970</v>
      </c>
      <c r="B3971">
        <v>34.735574000000007</v>
      </c>
      <c r="C3971">
        <v>5.6040710000000002</v>
      </c>
    </row>
    <row r="3972" spans="1:11" x14ac:dyDescent="0.25">
      <c r="A3972">
        <v>3971</v>
      </c>
      <c r="B3972">
        <v>34.727239000000012</v>
      </c>
      <c r="C3972">
        <v>5.6096430000000002</v>
      </c>
      <c r="H3972">
        <v>37.48990400000001</v>
      </c>
      <c r="I3972">
        <v>8.8122299999999996</v>
      </c>
    </row>
    <row r="3973" spans="1:11" x14ac:dyDescent="0.25">
      <c r="A3973">
        <v>3972</v>
      </c>
      <c r="B3973">
        <v>34.709118000000004</v>
      </c>
      <c r="C3973">
        <v>5.7152630000000002</v>
      </c>
      <c r="H3973">
        <v>37.51615300000001</v>
      </c>
      <c r="I3973">
        <v>8.8532700000000002</v>
      </c>
    </row>
    <row r="3974" spans="1:11" x14ac:dyDescent="0.25">
      <c r="A3974">
        <v>3973</v>
      </c>
      <c r="B3974">
        <v>34.76156000000001</v>
      </c>
      <c r="C3974">
        <v>5.6203719999999997</v>
      </c>
      <c r="H3974">
        <v>37.501520000000014</v>
      </c>
      <c r="I3974">
        <v>8.8382190000000005</v>
      </c>
    </row>
    <row r="3975" spans="1:11" x14ac:dyDescent="0.25">
      <c r="A3975">
        <v>3974</v>
      </c>
      <c r="F3975">
        <v>34.832079000000007</v>
      </c>
      <c r="G3975">
        <v>4.6862560000000002</v>
      </c>
      <c r="H3975">
        <v>37.48990400000001</v>
      </c>
      <c r="I3975">
        <v>8.8122299999999996</v>
      </c>
    </row>
    <row r="3976" spans="1:11" x14ac:dyDescent="0.25">
      <c r="A3976">
        <v>3975</v>
      </c>
      <c r="F3976">
        <v>34.832079000000007</v>
      </c>
      <c r="G3976">
        <v>4.6862560000000002</v>
      </c>
      <c r="H3976">
        <v>37.48990400000001</v>
      </c>
      <c r="I3976">
        <v>8.8122299999999996</v>
      </c>
      <c r="J3976">
        <v>39.383758000000007</v>
      </c>
      <c r="K3976">
        <v>13.05372</v>
      </c>
    </row>
    <row r="3977" spans="1:11" x14ac:dyDescent="0.25">
      <c r="A3977">
        <v>3976</v>
      </c>
    </row>
    <row r="3978" spans="1:11" x14ac:dyDescent="0.25">
      <c r="A3978">
        <v>3977</v>
      </c>
    </row>
    <row r="3979" spans="1:11" x14ac:dyDescent="0.25">
      <c r="A3979">
        <v>3978</v>
      </c>
    </row>
    <row r="3980" spans="1:11" x14ac:dyDescent="0.25">
      <c r="A3980">
        <v>3979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FFF2-DE3C-4656-8359-DA006A121188}">
  <dimension ref="A1:DV3512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19" width="12" bestFit="1" customWidth="1"/>
    <col min="20" max="20" width="10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294</v>
      </c>
      <c r="K1">
        <v>93.418647166361978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309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307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295</v>
      </c>
      <c r="K2">
        <v>94.789915966386545</v>
      </c>
      <c r="M2" t="s">
        <v>293</v>
      </c>
      <c r="N2">
        <v>547</v>
      </c>
      <c r="R2" t="s">
        <v>236</v>
      </c>
      <c r="S2">
        <v>8.8610603290676465E-2</v>
      </c>
      <c r="T2">
        <v>2.0231899996644393E-2</v>
      </c>
      <c r="W2" t="s">
        <v>221</v>
      </c>
      <c r="X2">
        <f>AVERAGE(Coordination!AT:AT)</f>
        <v>0.59011166524500946</v>
      </c>
      <c r="Y2">
        <f>STDEV(Coordination!AT:AT)</f>
        <v>0.24225499212060331</v>
      </c>
      <c r="Z2" t="s">
        <v>224</v>
      </c>
      <c r="AA2">
        <f>AVERAGE(Coordination!AW:AW)</f>
        <v>0.39952753731002916</v>
      </c>
      <c r="AB2">
        <f>STDEV(Coordination!AW:AW)</f>
        <v>0.24176381259783861</v>
      </c>
      <c r="AC2" t="s">
        <v>227</v>
      </c>
      <c r="AD2">
        <f>AVERAGE(Coordination!AZ:AZ)</f>
        <v>0.59911074407963849</v>
      </c>
      <c r="AE2">
        <f>STDEV(Coordination!AZ:AZ)</f>
        <v>0.11336102035585575</v>
      </c>
      <c r="AF2" t="s">
        <v>230</v>
      </c>
      <c r="AG2">
        <f>AVERAGE(Coordination!BC:BC)</f>
        <v>0.59896539193778764</v>
      </c>
      <c r="AH2">
        <f>STDEV(Coordination!BC:BC)</f>
        <v>0.22112264942441873</v>
      </c>
      <c r="AK2" t="s">
        <v>310</v>
      </c>
      <c r="AL2">
        <f>AVERAGE(Coordination!BQ:BQ)</f>
        <v>0.26789368160692262</v>
      </c>
      <c r="AM2">
        <f>STDEV(Coordination!BQ:BQ)</f>
        <v>0.11227239397377609</v>
      </c>
      <c r="AN2" t="s">
        <v>313</v>
      </c>
      <c r="AO2">
        <f>AVERAGE(Coordination!BT:BT)</f>
        <v>0.26328915378397277</v>
      </c>
      <c r="AP2">
        <f>STDEV(Coordination!BT:BT)</f>
        <v>0.11023030903690179</v>
      </c>
      <c r="AQ2" t="s">
        <v>316</v>
      </c>
      <c r="AR2">
        <f>AVERAGE(Coordination!BW:BW)</f>
        <v>0.36967774942558779</v>
      </c>
      <c r="AS2">
        <f>STDEV(Coordination!BW:BW)</f>
        <v>7.5067355071708503E-2</v>
      </c>
      <c r="AT2" t="s">
        <v>319</v>
      </c>
      <c r="AU2">
        <f>AVERAGE(Coordination!BZ:BZ)</f>
        <v>0.28157761772906903</v>
      </c>
      <c r="AV2">
        <f>STDEV(Coordination!BZ:BZ)</f>
        <v>0.10340027334789863</v>
      </c>
      <c r="AX2" t="s">
        <v>103</v>
      </c>
      <c r="AY2">
        <f>AVERAGE(Cycle!$CL:$CL)</f>
        <v>9.65034965034965</v>
      </c>
      <c r="AZ2">
        <f>STDEV(Cycle!$CL:$CL)</f>
        <v>2.176244152037643</v>
      </c>
      <c r="BA2" t="s">
        <v>104</v>
      </c>
      <c r="BB2">
        <f>AVERAGE(Cycle!$CP:$CP)</f>
        <v>9.9333333333333336</v>
      </c>
      <c r="BC2">
        <f>STDEV(Cycle!$CP:$CP)</f>
        <v>2.0649411863073199</v>
      </c>
      <c r="BD2" t="s">
        <v>105</v>
      </c>
      <c r="BE2">
        <f>AVERAGE(Cycle!$CT:$CT)</f>
        <v>9.3913043478260878</v>
      </c>
      <c r="BF2">
        <f>STDEV(Cycle!$CT:$CT)</f>
        <v>1.7233255180037406</v>
      </c>
      <c r="BG2" t="s">
        <v>106</v>
      </c>
      <c r="BH2">
        <f>AVERAGE(Cycle!$CX:$CX)</f>
        <v>9.382352941176471</v>
      </c>
      <c r="BI2">
        <f>STDEV(Cycle!$CX:$CX)</f>
        <v>1.5156410379741256</v>
      </c>
      <c r="BK2" t="s">
        <v>308</v>
      </c>
      <c r="BL2">
        <f>AVERAGE(Cycle!AO:AR)</f>
        <v>212.99286451831438</v>
      </c>
      <c r="BM2">
        <f>STDEV(Cycle!AO:AR)</f>
        <v>50.505906734146421</v>
      </c>
      <c r="BO2" t="s">
        <v>32</v>
      </c>
      <c r="BP2">
        <f>AVERAGE(Cycle!BF:BF)</f>
        <v>1.5156005986394558</v>
      </c>
      <c r="BQ2">
        <f>STDEV(Cycle!BF:BF)</f>
        <v>0.52901947325071164</v>
      </c>
      <c r="BS2" t="s">
        <v>206</v>
      </c>
      <c r="BT2">
        <v>214</v>
      </c>
      <c r="BU2">
        <v>6.1813980358174465</v>
      </c>
      <c r="BV2">
        <v>1.07</v>
      </c>
      <c r="BX2" t="s">
        <v>140</v>
      </c>
      <c r="BY2">
        <f>AVERAGE(Cycle!DC:DC)</f>
        <v>55.705402414211967</v>
      </c>
      <c r="BZ2">
        <f>STDEV(Cycle!DC:DC)</f>
        <v>18.781903689694801</v>
      </c>
      <c r="CA2" t="s">
        <v>143</v>
      </c>
      <c r="CB2">
        <f>AVERAGE(Cycle!DF:DF)</f>
        <v>60.960604996552718</v>
      </c>
      <c r="CC2">
        <f>STDEV(Cycle!DF:DF)</f>
        <v>22.191704221182931</v>
      </c>
      <c r="CD2" t="s">
        <v>146</v>
      </c>
      <c r="CE2">
        <f>AVERAGE(Cycle!DI:DI)</f>
        <v>40.105670535621137</v>
      </c>
      <c r="CF2">
        <f>STDEV(Cycle!DI:DI)</f>
        <v>14.261371860554179</v>
      </c>
      <c r="CG2" t="s">
        <v>149</v>
      </c>
      <c r="CH2">
        <f>AVERAGE(Cycle!DL:DL)</f>
        <v>52.444214533581018</v>
      </c>
      <c r="CI2">
        <f>STDEV(Cycle!DL:DL)</f>
        <v>14.505452747792495</v>
      </c>
      <c r="CK2" t="s">
        <v>152</v>
      </c>
      <c r="CL2">
        <f>AVERAGE(Cycle!DP:DP)</f>
        <v>41.143050810882976</v>
      </c>
      <c r="CM2">
        <f>STDEV(Cycle!DP:DP)</f>
        <v>21.943355474525021</v>
      </c>
      <c r="CN2" t="s">
        <v>155</v>
      </c>
      <c r="CO2">
        <f>AVERAGE(Cycle!DS:DS)</f>
        <v>39.07532097532097</v>
      </c>
      <c r="CP2">
        <f>STDEV(Cycle!DS:DS)</f>
        <v>21.232498327064647</v>
      </c>
      <c r="CQ2" t="s">
        <v>158</v>
      </c>
      <c r="CR2">
        <f>AVERAGE(Cycle!DV:DV)</f>
        <v>7.4249864467255744</v>
      </c>
      <c r="CS2">
        <f>STDEV(Cycle!DV:DV)</f>
        <v>10.351270147556892</v>
      </c>
      <c r="CT2" t="s">
        <v>161</v>
      </c>
      <c r="CU2">
        <f>AVERAGE(Cycle!DY:DY)</f>
        <v>26.232948016036257</v>
      </c>
      <c r="CV2">
        <f>STDEV(Cycle!DY:DY)</f>
        <v>27.477245979454505</v>
      </c>
      <c r="CX2" t="s">
        <v>176</v>
      </c>
      <c r="CY2">
        <f>AVERAGE(Cycle!BV:BV)/200</f>
        <v>4.0676691729323311E-2</v>
      </c>
      <c r="CZ2">
        <f>STDEV(Cycle!BV:BV)/200</f>
        <v>1.5085387708168609E-2</v>
      </c>
      <c r="DA2" t="s">
        <v>177</v>
      </c>
      <c r="DB2">
        <f>AVERAGE(Cycle!BZ:BZ)/200</f>
        <v>4.0555555555555553E-2</v>
      </c>
      <c r="DC2">
        <f>STDEV(Cycle!BZ:BZ)/200</f>
        <v>1.5057931250086727E-2</v>
      </c>
      <c r="DD2" t="s">
        <v>178</v>
      </c>
      <c r="DE2">
        <f>AVERAGE(Cycle!CD:CD)/200</f>
        <v>2.9770992366412213E-2</v>
      </c>
      <c r="DF2">
        <f>STDEV(Cycle!CD:CD)/200</f>
        <v>1.1039484997391573E-2</v>
      </c>
      <c r="DG2" t="s">
        <v>179</v>
      </c>
      <c r="DH2">
        <f>AVERAGE(Cycle!CH:CH)/200</f>
        <v>3.7884615384615385E-2</v>
      </c>
      <c r="DI2">
        <f>STDEV(Cycle!CH:CH)/200</f>
        <v>1.2229481861269119E-2</v>
      </c>
      <c r="DK2" t="s">
        <v>192</v>
      </c>
      <c r="DL2">
        <f>AVERAGE(Cycle!CM:CM)/200</f>
        <v>1.8356643356643356E-2</v>
      </c>
      <c r="DM2">
        <f>STDEV(Cycle!CM:CM)/200</f>
        <v>9.0338998444790611E-3</v>
      </c>
      <c r="DN2" t="s">
        <v>193</v>
      </c>
      <c r="DO2">
        <f>AVERAGE(Cycle!CQ:CQ)/200</f>
        <v>1.8233333333333334E-2</v>
      </c>
      <c r="DP2">
        <f>STDEV(Cycle!CQ:CQ)/200</f>
        <v>9.1983487478351725E-3</v>
      </c>
      <c r="DQ2" t="s">
        <v>194</v>
      </c>
      <c r="DR2">
        <f>AVERAGE(Cycle!CU:CU)/200</f>
        <v>3.4782608695652171E-3</v>
      </c>
      <c r="DS2">
        <f>STDEV(Cycle!CU:CU)/200</f>
        <v>4.8559052638463126E-3</v>
      </c>
      <c r="DT2" t="s">
        <v>195</v>
      </c>
      <c r="DU2">
        <f>AVERAGE(Cycle!CY:CY)/200</f>
        <v>1.3455882352941177E-2</v>
      </c>
      <c r="DV2">
        <f>STDEV(Cycle!CY:CY)/200</f>
        <v>1.5688102426176492E-2</v>
      </c>
    </row>
    <row r="3" spans="1:126" x14ac:dyDescent="0.25">
      <c r="A3">
        <v>2</v>
      </c>
      <c r="J3" t="s">
        <v>296</v>
      </c>
      <c r="K3">
        <v>98.333333333333329</v>
      </c>
      <c r="M3" t="s">
        <v>287</v>
      </c>
      <c r="N3">
        <v>167</v>
      </c>
      <c r="O3">
        <f t="shared" ref="O3:O9" si="0" xml:space="preserve"> (N3/N$2)*100</f>
        <v>30.530164533820841</v>
      </c>
      <c r="R3" t="s">
        <v>239</v>
      </c>
      <c r="S3">
        <v>31.454859114433582</v>
      </c>
      <c r="W3" t="s">
        <v>222</v>
      </c>
      <c r="X3">
        <f>AVERAGE(Coordination!AU:AU)</f>
        <v>0.39688695275818747</v>
      </c>
      <c r="Y3">
        <f>STDEV(Coordination!AU:AU)</f>
        <v>0.11452647308814602</v>
      </c>
      <c r="Z3" t="s">
        <v>225</v>
      </c>
      <c r="AA3">
        <f>AVERAGE(Coordination!AX:AX)</f>
        <v>0.44344204780898927</v>
      </c>
      <c r="AB3">
        <f>STDEV(Coordination!AX:AX)</f>
        <v>0.21694502933904858</v>
      </c>
      <c r="AC3" t="s">
        <v>228</v>
      </c>
      <c r="AD3">
        <f>AVERAGE(Coordination!BA:BA)</f>
        <v>0.51298267575446066</v>
      </c>
      <c r="AE3">
        <f>STDEV(Coordination!BA:BA)</f>
        <v>0.21397180954177275</v>
      </c>
      <c r="AF3" t="s">
        <v>231</v>
      </c>
      <c r="AG3">
        <f>AVERAGE(Coordination!BD:BD)</f>
        <v>0.51864512415361952</v>
      </c>
      <c r="AH3">
        <f>STDEV(Coordination!BD:BD)</f>
        <v>9.9407652247663236E-2</v>
      </c>
      <c r="AK3" t="s">
        <v>311</v>
      </c>
      <c r="AL3">
        <f>AVERAGE(Coordination!BR:BR)</f>
        <v>0.36839610987513749</v>
      </c>
      <c r="AM3">
        <f>STDEV(Coordination!BR:BR)</f>
        <v>7.9864688165321981E-2</v>
      </c>
      <c r="AN3" t="s">
        <v>314</v>
      </c>
      <c r="AO3">
        <f>AVERAGE(Coordination!BU:BU)</f>
        <v>0.3219162573590208</v>
      </c>
      <c r="AP3">
        <f>STDEV(Coordination!BU:BU)</f>
        <v>0.1354269510551083</v>
      </c>
      <c r="AQ3" t="s">
        <v>317</v>
      </c>
      <c r="AR3">
        <f>AVERAGE(Coordination!BX:BX)</f>
        <v>0.32926829337097774</v>
      </c>
      <c r="AS3">
        <f>STDEV(Coordination!BX:BX)</f>
        <v>0.12876428282850511</v>
      </c>
      <c r="AT3" t="s">
        <v>320</v>
      </c>
      <c r="AU3">
        <f>AVERAGE(Coordination!CA:CA)</f>
        <v>0.41729205539597047</v>
      </c>
      <c r="AV3">
        <f>STDEV(Coordination!CA:CA)</f>
        <v>5.7783838629950963E-2</v>
      </c>
      <c r="AX3" t="s">
        <v>107</v>
      </c>
      <c r="AY3">
        <f>AVERAGE(Cycle!$BU:$BU)</f>
        <v>14.518796992481203</v>
      </c>
      <c r="AZ3">
        <f>STDEV(Cycle!$BU:$BU)</f>
        <v>1.6678851777180279</v>
      </c>
      <c r="BA3" t="s">
        <v>108</v>
      </c>
      <c r="BB3">
        <f>AVERAGE(Cycle!$BY:$BY)</f>
        <v>13.42962962962963</v>
      </c>
      <c r="BC3">
        <f>STDEV(Cycle!$BY:$BY)</f>
        <v>1.7170816127334094</v>
      </c>
      <c r="BD3" t="s">
        <v>109</v>
      </c>
      <c r="BE3">
        <f>AVERAGE(Cycle!$CC:$CC)</f>
        <v>14.793893129770993</v>
      </c>
      <c r="BF3">
        <f>STDEV(Cycle!$CC:$CC)</f>
        <v>1.4502920515002291</v>
      </c>
      <c r="BG3" t="s">
        <v>110</v>
      </c>
      <c r="BH3">
        <f>AVERAGE(Cycle!$CG:$CG)</f>
        <v>14.3</v>
      </c>
      <c r="BI3">
        <f>STDEV(Cycle!$CG:$CG)</f>
        <v>1.1590560179357936</v>
      </c>
      <c r="BK3" t="s">
        <v>304</v>
      </c>
      <c r="BL3">
        <v>210.162286030627</v>
      </c>
      <c r="BO3" t="s">
        <v>33</v>
      </c>
      <c r="BP3">
        <f>AVERAGE(Cycle!BG:BG)</f>
        <v>4.0789135172413804</v>
      </c>
      <c r="BQ3">
        <f>STDEV(Cycle!BG:BG)</f>
        <v>0.51643420256959793</v>
      </c>
      <c r="BS3" t="s">
        <v>207</v>
      </c>
      <c r="BT3">
        <v>1099</v>
      </c>
      <c r="BU3">
        <v>31.744656268053152</v>
      </c>
      <c r="BV3">
        <v>5.4950000000000001</v>
      </c>
      <c r="BX3" t="s">
        <v>141</v>
      </c>
      <c r="BY3">
        <f>AVERAGE(Cycle!DD:DD)</f>
        <v>40.272365056025045</v>
      </c>
      <c r="BZ3">
        <f>STDEV(Cycle!DD:DD)</f>
        <v>13.74105525094518</v>
      </c>
      <c r="CA3" t="s">
        <v>144</v>
      </c>
      <c r="CB3">
        <f>AVERAGE(Cycle!DG:DG)</f>
        <v>49.312143919987037</v>
      </c>
      <c r="CC3">
        <f>STDEV(Cycle!DG:DG)</f>
        <v>18.910845989998613</v>
      </c>
      <c r="CD3" t="s">
        <v>147</v>
      </c>
      <c r="CE3">
        <f>AVERAGE(Cycle!DJ:DJ)</f>
        <v>49.504174478916291</v>
      </c>
      <c r="CF3">
        <f>STDEV(Cycle!DJ:DJ)</f>
        <v>16.398244763011856</v>
      </c>
      <c r="CG3" t="s">
        <v>150</v>
      </c>
      <c r="CH3">
        <f>AVERAGE(Cycle!DM:DM)</f>
        <v>33.952416550267237</v>
      </c>
      <c r="CI3">
        <f>STDEV(Cycle!DM:DM)</f>
        <v>11.736718487118889</v>
      </c>
      <c r="CK3" t="s">
        <v>153</v>
      </c>
      <c r="CL3">
        <f>AVERAGE(Cycle!DQ:DQ)</f>
        <v>8.032996529500025</v>
      </c>
      <c r="CM3">
        <f>STDEV(Cycle!DQ:DQ)</f>
        <v>11.116807009898617</v>
      </c>
      <c r="CN3" t="s">
        <v>156</v>
      </c>
      <c r="CO3">
        <f>AVERAGE(Cycle!DT:DT)</f>
        <v>23.463132619014978</v>
      </c>
      <c r="CP3">
        <f>STDEV(Cycle!DT:DT)</f>
        <v>28.506242316885253</v>
      </c>
      <c r="CQ3" t="s">
        <v>159</v>
      </c>
      <c r="CR3">
        <f>AVERAGE(Cycle!DW:DW)</f>
        <v>26.777149983671727</v>
      </c>
      <c r="CS3">
        <f>STDEV(Cycle!DW:DW)</f>
        <v>31.073771073641698</v>
      </c>
      <c r="CT3" t="s">
        <v>162</v>
      </c>
      <c r="CU3">
        <f>AVERAGE(Cycle!DZ:DZ)</f>
        <v>4.864871647959883</v>
      </c>
      <c r="CV3">
        <f>STDEV(Cycle!DZ:DZ)</f>
        <v>8.4036162843158415</v>
      </c>
      <c r="CX3" t="s">
        <v>180</v>
      </c>
      <c r="CY3">
        <f>AVERAGE(Cycle!BW:BW)/200</f>
        <v>2.9736842105263159E-2</v>
      </c>
      <c r="CZ3">
        <f>STDEV(Cycle!BW:BW)/200</f>
        <v>1.1714983113350719E-2</v>
      </c>
      <c r="DA3" t="s">
        <v>181</v>
      </c>
      <c r="DB3">
        <f>AVERAGE(Cycle!CA:CA)/200</f>
        <v>3.3814814814814811E-2</v>
      </c>
      <c r="DC3">
        <f>STDEV(Cycle!CA:CA)/200</f>
        <v>1.5479975117216103E-2</v>
      </c>
      <c r="DD3" t="s">
        <v>182</v>
      </c>
      <c r="DE3">
        <f>AVERAGE(Cycle!CE:CE)/200</f>
        <v>3.6870229007633586E-2</v>
      </c>
      <c r="DF3">
        <f>STDEV(Cycle!CE:CE)/200</f>
        <v>1.3788733944539864E-2</v>
      </c>
      <c r="DG3" t="s">
        <v>183</v>
      </c>
      <c r="DH3">
        <f>AVERAGE(Cycle!CI:CI)/200</f>
        <v>2.4346153846153844E-2</v>
      </c>
      <c r="DI3">
        <f>STDEV(Cycle!CI:CI)/200</f>
        <v>8.9440218989046468E-3</v>
      </c>
      <c r="DK3" t="s">
        <v>196</v>
      </c>
      <c r="DL3">
        <f>AVERAGE(Cycle!CN:CN)/200</f>
        <v>3.6713286713286712E-3</v>
      </c>
      <c r="DM3">
        <f>STDEV(Cycle!CN:CN)/200</f>
        <v>4.891464574847606E-3</v>
      </c>
      <c r="DN3" t="s">
        <v>197</v>
      </c>
      <c r="DO3">
        <f>AVERAGE(Cycle!CR:CR)/200</f>
        <v>1.3433333333333332E-2</v>
      </c>
      <c r="DP3">
        <f>STDEV(Cycle!CR:CR)/200</f>
        <v>1.7667099315119356E-2</v>
      </c>
      <c r="DQ3" t="s">
        <v>198</v>
      </c>
      <c r="DR3">
        <f>AVERAGE(Cycle!CV:CV)/200</f>
        <v>1.423913043478261E-2</v>
      </c>
      <c r="DS3">
        <f>STDEV(Cycle!CV:CV)/200</f>
        <v>1.7735919406519116E-2</v>
      </c>
      <c r="DT3" t="s">
        <v>199</v>
      </c>
      <c r="DU3">
        <f>AVERAGE(Cycle!CZ:CZ)/200</f>
        <v>2.4264705882352943E-3</v>
      </c>
      <c r="DV3">
        <f>STDEV(Cycle!CZ:CZ)/200</f>
        <v>4.4299190744906333E-3</v>
      </c>
    </row>
    <row r="4" spans="1:126" x14ac:dyDescent="0.25">
      <c r="A4">
        <v>3</v>
      </c>
      <c r="F4" t="s">
        <v>22</v>
      </c>
      <c r="J4" t="s">
        <v>297</v>
      </c>
      <c r="K4">
        <v>0</v>
      </c>
      <c r="M4" t="s">
        <v>288</v>
      </c>
      <c r="N4">
        <v>0</v>
      </c>
      <c r="O4">
        <f t="shared" si="0"/>
        <v>0</v>
      </c>
      <c r="W4" t="s">
        <v>223</v>
      </c>
      <c r="X4">
        <f>AVERAGE(Coordination!AV:AV)</f>
        <v>0.38720712833248999</v>
      </c>
      <c r="Y4">
        <f>STDEV(Coordination!AV:AV)</f>
        <v>0.21287480858738417</v>
      </c>
      <c r="Z4" t="s">
        <v>226</v>
      </c>
      <c r="AA4">
        <f>AVERAGE(Coordination!AY:AY)</f>
        <v>0.47368069049169409</v>
      </c>
      <c r="AB4">
        <f>STDEV(Coordination!AY:AY)</f>
        <v>9.5417747505884928E-2</v>
      </c>
      <c r="AC4" t="s">
        <v>229</v>
      </c>
      <c r="AD4">
        <f>AVERAGE(Coordination!BB:BB)</f>
        <v>0.38868745783995656</v>
      </c>
      <c r="AE4">
        <f>STDEV(Coordination!BB:BB)</f>
        <v>0.40403185494841692</v>
      </c>
      <c r="AF4" t="s">
        <v>232</v>
      </c>
      <c r="AG4">
        <f>AVERAGE(Coordination!BE:BE)</f>
        <v>0.31825972698860577</v>
      </c>
      <c r="AH4">
        <f>STDEV(Coordination!BE:BE)</f>
        <v>0.3863423795518755</v>
      </c>
      <c r="AK4" t="s">
        <v>312</v>
      </c>
      <c r="AL4">
        <f>AVERAGE(Coordination!BS:BS)</f>
        <v>0.28430257148955951</v>
      </c>
      <c r="AM4">
        <f>STDEV(Coordination!BS:BS)</f>
        <v>0.10609642267176743</v>
      </c>
      <c r="AN4" t="s">
        <v>315</v>
      </c>
      <c r="AO4">
        <f>AVERAGE(Coordination!BV:BV)</f>
        <v>0.41796279245655982</v>
      </c>
      <c r="AP4">
        <f>STDEV(Coordination!BV:BV)</f>
        <v>5.4973575164098461E-2</v>
      </c>
      <c r="AQ4" t="s">
        <v>318</v>
      </c>
      <c r="AR4">
        <f>AVERAGE(Coordination!BY:BY)</f>
        <v>9.9722119475063126E-2</v>
      </c>
      <c r="AS4">
        <f>STDEV(Coordination!BY:BY)</f>
        <v>0.11986980646599013</v>
      </c>
      <c r="AT4" t="s">
        <v>321</v>
      </c>
      <c r="AU4">
        <f>AVERAGE(Coordination!CB:CB)</f>
        <v>9.106531901434943E-2</v>
      </c>
      <c r="AV4">
        <f>STDEV(Coordination!CB:CB)</f>
        <v>0.11827427187430593</v>
      </c>
      <c r="AX4" t="s">
        <v>112</v>
      </c>
      <c r="AY4">
        <f>AVERAGE(Cycle!$K$2:$K$170)</f>
        <v>7.259398496240603E-2</v>
      </c>
      <c r="AZ4">
        <f>STDEV(Cycle!$K$2:$K$170)</f>
        <v>8.3394258885901313E-3</v>
      </c>
      <c r="BA4" t="s">
        <v>113</v>
      </c>
      <c r="BB4">
        <f>AVERAGE(Cycle!$L$2:$L$170)</f>
        <v>6.7148148148148165E-2</v>
      </c>
      <c r="BC4">
        <f>STDEV(Cycle!$L$2:$L$170)</f>
        <v>8.5854080636669546E-3</v>
      </c>
      <c r="BD4" t="s">
        <v>114</v>
      </c>
      <c r="BE4">
        <f>AVERAGE(Cycle!$M$2:$M$170)</f>
        <v>7.396946564885501E-2</v>
      </c>
      <c r="BF4">
        <f>STDEV(Cycle!$M$2:$M$170)</f>
        <v>7.2514602575011501E-3</v>
      </c>
      <c r="BG4" t="s">
        <v>115</v>
      </c>
      <c r="BH4">
        <f>AVERAGE(Cycle!$N$2:$N$170)</f>
        <v>7.1500000000000105E-2</v>
      </c>
      <c r="BI4">
        <f>STDEV(Cycle!$N$2:$N$170)</f>
        <v>5.7952800896789673E-3</v>
      </c>
      <c r="BO4" t="s">
        <v>36</v>
      </c>
      <c r="BS4" t="s">
        <v>208</v>
      </c>
      <c r="BT4">
        <v>1983</v>
      </c>
      <c r="BU4">
        <v>57.279029462738308</v>
      </c>
      <c r="BV4">
        <v>9.9149999999999991</v>
      </c>
      <c r="BX4" t="s">
        <v>142</v>
      </c>
      <c r="BY4">
        <f>AVERAGE(Cycle!DE:DE)</f>
        <v>53.780062577433306</v>
      </c>
      <c r="BZ4">
        <f>STDEV(Cycle!DE:DE)</f>
        <v>16.078365723625268</v>
      </c>
      <c r="CA4" t="s">
        <v>145</v>
      </c>
      <c r="CB4">
        <f>AVERAGE(Cycle!DH:DH)</f>
        <v>33.446962079315028</v>
      </c>
      <c r="CC4">
        <f>STDEV(Cycle!DH:DH)</f>
        <v>10.890743767150454</v>
      </c>
      <c r="CD4" t="s">
        <v>148</v>
      </c>
      <c r="CE4">
        <f>AVERAGE(Cycle!DK:DK)</f>
        <v>81.619774353272334</v>
      </c>
      <c r="CF4">
        <f>STDEV(Cycle!DK:DK)</f>
        <v>19.297462725643747</v>
      </c>
      <c r="CG4" t="s">
        <v>151</v>
      </c>
      <c r="CH4">
        <f>AVERAGE(Cycle!DN:DN)</f>
        <v>84.929350438400192</v>
      </c>
      <c r="CI4">
        <f>STDEV(Cycle!DN:DN)</f>
        <v>19.546495503454388</v>
      </c>
      <c r="CK4" t="s">
        <v>154</v>
      </c>
      <c r="CL4">
        <f>AVERAGE(Cycle!DR:DR)</f>
        <v>26.777807468366898</v>
      </c>
      <c r="CM4">
        <f>STDEV(Cycle!DR:DR)</f>
        <v>25.163503919637318</v>
      </c>
      <c r="CN4" t="s">
        <v>157</v>
      </c>
      <c r="CO4">
        <f>AVERAGE(Cycle!DU:DU)</f>
        <v>4.1109779109779101</v>
      </c>
      <c r="CP4">
        <f>STDEV(Cycle!DU:DU)</f>
        <v>7.5050530712247552</v>
      </c>
      <c r="CQ4" t="s">
        <v>160</v>
      </c>
      <c r="CR4">
        <f>AVERAGE(Cycle!DX:DX)</f>
        <v>74.500067163110629</v>
      </c>
      <c r="CS4">
        <f>STDEV(Cycle!DX:DX)</f>
        <v>29.8758756421751</v>
      </c>
      <c r="CT4" t="s">
        <v>163</v>
      </c>
      <c r="CU4">
        <f>AVERAGE(Cycle!EA:EA)</f>
        <v>75.257683492977591</v>
      </c>
      <c r="CV4">
        <f>STDEV(Cycle!EA:EA)</f>
        <v>27.657307117071365</v>
      </c>
      <c r="CX4" t="s">
        <v>184</v>
      </c>
      <c r="CY4">
        <f>AVERAGE(Cycle!BX:BX)/200</f>
        <v>3.9097744360902256E-2</v>
      </c>
      <c r="CZ4">
        <f>STDEV(Cycle!BX:BX)/200</f>
        <v>1.1963242099874691E-2</v>
      </c>
      <c r="DA4" t="s">
        <v>185</v>
      </c>
      <c r="DB4">
        <f>AVERAGE(Cycle!CB:CB)/200</f>
        <v>2.2851851851851852E-2</v>
      </c>
      <c r="DC4">
        <f>STDEV(Cycle!CB:CB)/200</f>
        <v>8.9472071174064687E-3</v>
      </c>
      <c r="DD4" t="s">
        <v>186</v>
      </c>
      <c r="DE4">
        <f>AVERAGE(Cycle!CF:CF)/200</f>
        <v>5.9961832061068705E-2</v>
      </c>
      <c r="DF4">
        <f>STDEV(Cycle!CF:CF)/200</f>
        <v>1.4135282958258786E-2</v>
      </c>
      <c r="DG4" t="s">
        <v>187</v>
      </c>
      <c r="DH4">
        <f>AVERAGE(Cycle!CJ:CJ)/200</f>
        <v>6.0346153846153848E-2</v>
      </c>
      <c r="DI4">
        <f>STDEV(Cycle!CJ:CJ)/200</f>
        <v>1.372753219377711E-2</v>
      </c>
      <c r="DK4" t="s">
        <v>200</v>
      </c>
      <c r="DL4">
        <f>AVERAGE(Cycle!CO:CO)/200</f>
        <v>1.444055944055944E-2</v>
      </c>
      <c r="DM4">
        <f>STDEV(Cycle!CO:CO)/200</f>
        <v>1.5868128379754542E-2</v>
      </c>
      <c r="DN4" t="s">
        <v>201</v>
      </c>
      <c r="DO4">
        <f>AVERAGE(Cycle!CS:CS)/200</f>
        <v>2.2333333333333333E-3</v>
      </c>
      <c r="DP4">
        <f>STDEV(Cycle!CS:CS)/200</f>
        <v>4.2779545175920383E-3</v>
      </c>
      <c r="DQ4" t="s">
        <v>202</v>
      </c>
      <c r="DR4">
        <f>AVERAGE(Cycle!CW:CW)/200</f>
        <v>3.3623188405797103E-2</v>
      </c>
      <c r="DS4">
        <f>STDEV(Cycle!CW:CW)/200</f>
        <v>1.2553071510925313E-2</v>
      </c>
      <c r="DT4" t="s">
        <v>203</v>
      </c>
      <c r="DU4">
        <f>AVERAGE(Cycle!DA:DA)/200</f>
        <v>3.411764705882353E-2</v>
      </c>
      <c r="DV4">
        <f>STDEV(Cycle!DA:DA)/200</f>
        <v>1.1954889793645675E-2</v>
      </c>
    </row>
    <row r="5" spans="1:126" x14ac:dyDescent="0.25">
      <c r="A5">
        <v>4</v>
      </c>
      <c r="C5" s="2">
        <v>2</v>
      </c>
      <c r="J5" t="s">
        <v>298</v>
      </c>
      <c r="K5">
        <v>0</v>
      </c>
      <c r="M5" t="s">
        <v>289</v>
      </c>
      <c r="N5">
        <v>0</v>
      </c>
      <c r="O5">
        <f t="shared" si="0"/>
        <v>0</v>
      </c>
      <c r="AX5" t="s">
        <v>116</v>
      </c>
      <c r="AY5">
        <f>AVERAGE(Cycle!$P$2:$P$171)</f>
        <v>4.8251748251748258E-2</v>
      </c>
      <c r="AZ5">
        <f>STDEV(Cycle!$P$2:$P$171)</f>
        <v>1.088122076018801E-2</v>
      </c>
      <c r="BA5" t="s">
        <v>117</v>
      </c>
      <c r="BB5">
        <f>AVERAGE(Cycle!$Q$2:$Q$171)</f>
        <v>4.966666666666663E-2</v>
      </c>
      <c r="BC5">
        <f>STDEV(Cycle!$Q$2:$Q$171)</f>
        <v>1.0324705931536639E-2</v>
      </c>
      <c r="BD5" t="s">
        <v>118</v>
      </c>
      <c r="BE5">
        <f>AVERAGE(Cycle!$R$2:$R$170)</f>
        <v>4.6956521739130432E-2</v>
      </c>
      <c r="BF5">
        <f>STDEV(Cycle!$R$2:$R$170)</f>
        <v>8.6166275900186277E-3</v>
      </c>
      <c r="BG5" t="s">
        <v>119</v>
      </c>
      <c r="BH5">
        <f>AVERAGE(Cycle!$S$2:$S$170)</f>
        <v>4.6911764705882333E-2</v>
      </c>
      <c r="BI5">
        <f>STDEV(Cycle!$S$2:$S$170)</f>
        <v>7.5782051898706758E-3</v>
      </c>
      <c r="BO5" t="s">
        <v>32</v>
      </c>
      <c r="BP5">
        <f>AVERAGE(Cycle!BI:BI)</f>
        <v>2.2856896562499998</v>
      </c>
      <c r="BQ5">
        <f>STDEV(Cycle!BI:BI)</f>
        <v>0.73282978892033657</v>
      </c>
      <c r="BS5" t="s">
        <v>209</v>
      </c>
      <c r="BT5">
        <v>164</v>
      </c>
      <c r="BU5">
        <v>4.7371461582900061</v>
      </c>
      <c r="BV5">
        <v>0.82</v>
      </c>
    </row>
    <row r="6" spans="1:126" x14ac:dyDescent="0.25">
      <c r="A6">
        <v>5</v>
      </c>
      <c r="C6" s="2">
        <v>2</v>
      </c>
      <c r="D6" s="3">
        <v>3</v>
      </c>
      <c r="J6" t="s">
        <v>299</v>
      </c>
      <c r="K6">
        <v>0</v>
      </c>
      <c r="M6" t="s">
        <v>290</v>
      </c>
      <c r="N6">
        <v>183</v>
      </c>
      <c r="O6">
        <f t="shared" si="0"/>
        <v>33.455210237659969</v>
      </c>
      <c r="AX6" t="s">
        <v>120</v>
      </c>
      <c r="AY6">
        <f>AVERAGE(Cycle!$U$2:$U$170)</f>
        <v>0.11973684210526317</v>
      </c>
      <c r="AZ6">
        <f>STDEV(Cycle!$U$2:$U$170)</f>
        <v>1.3103836320551092E-2</v>
      </c>
      <c r="BA6" t="s">
        <v>121</v>
      </c>
      <c r="BB6">
        <f>AVERAGE(Cycle!$V$2:$V$170)</f>
        <v>0.11511111111111114</v>
      </c>
      <c r="BC6">
        <f>STDEV(Cycle!$V$2:$V$170)</f>
        <v>1.3122082712983081E-2</v>
      </c>
      <c r="BD6" t="s">
        <v>122</v>
      </c>
      <c r="BE6">
        <f>AVERAGE(Cycle!$W$2:$W$170)</f>
        <v>0.12045801526717555</v>
      </c>
      <c r="BF6">
        <f>STDEV(Cycle!$W$2:$W$170)</f>
        <v>1.1409348084918874E-2</v>
      </c>
      <c r="BG6" t="s">
        <v>123</v>
      </c>
      <c r="BH6">
        <f>AVERAGE(Cycle!$X$2:$X$170)</f>
        <v>0.11823076923076915</v>
      </c>
      <c r="BI6">
        <f>STDEV(Cycle!$X$2:$X$170)</f>
        <v>9.3977883440885344E-3</v>
      </c>
      <c r="BO6" t="s">
        <v>33</v>
      </c>
      <c r="BP6">
        <f>AVERAGE(Cycle!BJ:BJ)</f>
        <v>2.5153927499999997</v>
      </c>
      <c r="BQ6">
        <f>STDEV(Cycle!BJ:BJ)</f>
        <v>0.7063282323510105</v>
      </c>
      <c r="BS6" t="s">
        <v>210</v>
      </c>
      <c r="BT6">
        <v>2</v>
      </c>
      <c r="BU6">
        <v>5.7770075101097627E-2</v>
      </c>
      <c r="BV6">
        <v>0.01</v>
      </c>
    </row>
    <row r="7" spans="1:126" x14ac:dyDescent="0.25">
      <c r="A7">
        <v>6</v>
      </c>
      <c r="C7" s="2">
        <v>2</v>
      </c>
      <c r="D7" s="3">
        <v>3</v>
      </c>
      <c r="M7" t="s">
        <v>291</v>
      </c>
      <c r="N7">
        <v>13</v>
      </c>
      <c r="O7">
        <f t="shared" si="0"/>
        <v>2.376599634369287</v>
      </c>
      <c r="AX7" t="s">
        <v>23</v>
      </c>
      <c r="AY7">
        <f>AVERAGE(Cycle!Z:Z)</f>
        <v>25.098510616828083</v>
      </c>
      <c r="AZ7">
        <f>STDEV(Cycle!Z:Z)</f>
        <v>4.794408606187786</v>
      </c>
      <c r="BA7" t="s">
        <v>24</v>
      </c>
      <c r="BB7">
        <f>AVERAGE(Cycle!AA:AA)</f>
        <v>24.292918100842396</v>
      </c>
      <c r="BC7">
        <f>STDEV(Cycle!AA:AA)</f>
        <v>4.8313216789062956</v>
      </c>
      <c r="BD7" t="s">
        <v>25</v>
      </c>
      <c r="BE7">
        <f>AVERAGE(Cycle!AB:AB)</f>
        <v>25.279449398920054</v>
      </c>
      <c r="BF7">
        <f>STDEV(Cycle!AB:AB)</f>
        <v>4.8744077184539476</v>
      </c>
      <c r="BG7" t="s">
        <v>26</v>
      </c>
      <c r="BH7">
        <f>AVERAGE(Cycle!AC:AC)</f>
        <v>24.84659856074828</v>
      </c>
      <c r="BI7">
        <f>STDEV(Cycle!AC:AC)</f>
        <v>5.1799858554050173</v>
      </c>
      <c r="BO7" t="s">
        <v>39</v>
      </c>
      <c r="BS7" t="s">
        <v>211</v>
      </c>
      <c r="BT7">
        <v>3462</v>
      </c>
    </row>
    <row r="8" spans="1:126" x14ac:dyDescent="0.25">
      <c r="A8">
        <v>7</v>
      </c>
      <c r="C8" s="2">
        <v>2</v>
      </c>
      <c r="D8" s="3">
        <v>3</v>
      </c>
      <c r="M8" t="s">
        <v>292</v>
      </c>
      <c r="N8">
        <v>148</v>
      </c>
      <c r="O8">
        <f t="shared" si="0"/>
        <v>27.056672760511884</v>
      </c>
      <c r="AX8" t="s">
        <v>136</v>
      </c>
      <c r="AY8">
        <f>AVERAGE(Cycle!$AJ$2:$AJ$170)</f>
        <v>8.4476621678574801</v>
      </c>
      <c r="AZ8">
        <f>STDEV(Cycle!$AJ$2:$AJ$170)</f>
        <v>0.89690485725472369</v>
      </c>
      <c r="BA8" t="s">
        <v>137</v>
      </c>
      <c r="BB8">
        <f>AVERAGE(Cycle!$AK$2:$AK$170)</f>
        <v>8.792178474327315</v>
      </c>
      <c r="BC8">
        <f>STDEV(Cycle!$AK$2:$AK$170)</f>
        <v>0.94083178757243879</v>
      </c>
      <c r="BD8" t="s">
        <v>138</v>
      </c>
      <c r="BE8">
        <f>AVERAGE(Cycle!$AL$2:$AL$170)</f>
        <v>8.3716875904353873</v>
      </c>
      <c r="BF8">
        <f>STDEV(Cycle!$AL$2:$AL$170)</f>
        <v>0.75412103342688808</v>
      </c>
      <c r="BG8" t="s">
        <v>139</v>
      </c>
      <c r="BH8">
        <f>AVERAGE(Cycle!$AM$2:$AM$170)</f>
        <v>8.5083636921051955</v>
      </c>
      <c r="BI8">
        <f>STDEV(Cycle!$AM$2:$AM$170)</f>
        <v>0.6427090893990437</v>
      </c>
      <c r="BO8" t="s">
        <v>40</v>
      </c>
      <c r="BP8">
        <f>AVERAGE(Cycle!BL:BL)</f>
        <v>2.1581173494953387</v>
      </c>
      <c r="BQ8">
        <f>STDEV(Cycle!BL:BL)</f>
        <v>1.4152767996551086</v>
      </c>
    </row>
    <row r="9" spans="1:126" x14ac:dyDescent="0.25">
      <c r="A9">
        <v>8</v>
      </c>
      <c r="C9" s="2">
        <v>2</v>
      </c>
      <c r="D9" s="3">
        <v>3</v>
      </c>
      <c r="M9" t="s">
        <v>284</v>
      </c>
      <c r="N9">
        <v>36</v>
      </c>
      <c r="O9">
        <f t="shared" si="0"/>
        <v>6.5813528336380251</v>
      </c>
      <c r="AX9" t="s">
        <v>128</v>
      </c>
      <c r="AY9">
        <v>8</v>
      </c>
      <c r="BA9" t="s">
        <v>129</v>
      </c>
      <c r="BB9">
        <v>7.936507936507935</v>
      </c>
      <c r="BD9" t="s">
        <v>130</v>
      </c>
      <c r="BE9">
        <v>7.8125000000000009</v>
      </c>
      <c r="BG9" t="s">
        <v>131</v>
      </c>
      <c r="BH9">
        <v>7.9681274900398416</v>
      </c>
      <c r="BO9" t="s">
        <v>41</v>
      </c>
      <c r="BP9">
        <f>AVERAGE(Cycle!BM:BM)</f>
        <v>3.5350930941394805</v>
      </c>
      <c r="BQ9">
        <f>STDEV(Cycle!BM:BM)</f>
        <v>2.941436055273146</v>
      </c>
    </row>
    <row r="10" spans="1:126" x14ac:dyDescent="0.25">
      <c r="A10">
        <v>9</v>
      </c>
      <c r="C10" s="2">
        <v>2</v>
      </c>
      <c r="D10" s="3">
        <v>3</v>
      </c>
      <c r="AX10" t="s">
        <v>91</v>
      </c>
      <c r="AY10">
        <f>AVERAGE(Cycle!$AV$2:$AV$169)</f>
        <v>60.847183469697114</v>
      </c>
      <c r="AZ10">
        <f>STDEV(Cycle!$AV$2:$AV$169)</f>
        <v>5.8406376071711321</v>
      </c>
      <c r="BA10" t="s">
        <v>92</v>
      </c>
      <c r="BB10">
        <f>AVERAGE(Cycle!$AW$2:$AW$169)</f>
        <v>58.436020679818448</v>
      </c>
      <c r="BC10">
        <f>STDEV(Cycle!$AW$2:$AW$169)</f>
        <v>5.1167844095510366</v>
      </c>
      <c r="BD10" t="s">
        <v>93</v>
      </c>
      <c r="BE10">
        <f>AVERAGE(Cycle!$AX$2:$AX$169)</f>
        <v>61.545102796045946</v>
      </c>
      <c r="BF10">
        <f>STDEV(Cycle!$AX$2:$AX$169)</f>
        <v>4.5962193543826784</v>
      </c>
      <c r="BG10" t="s">
        <v>94</v>
      </c>
      <c r="BH10">
        <f>AVERAGE(Cycle!$AY$2:$AY$169)</f>
        <v>60.607985839855523</v>
      </c>
      <c r="BI10">
        <f>STDEV(Cycle!$AY$2:$AY$169)</f>
        <v>4.2149484169551492</v>
      </c>
      <c r="BO10" t="s">
        <v>324</v>
      </c>
    </row>
    <row r="11" spans="1:126" x14ac:dyDescent="0.25">
      <c r="A11">
        <v>10</v>
      </c>
      <c r="C11" s="2">
        <v>2</v>
      </c>
      <c r="D11" s="3">
        <v>3</v>
      </c>
      <c r="AX11" t="s">
        <v>95</v>
      </c>
      <c r="AY11">
        <f>AVERAGE(Cycle!$BA$2:$BA$169)</f>
        <v>39.152816530302928</v>
      </c>
      <c r="AZ11">
        <f>STDEV(Cycle!$BA$2:$BA$169)</f>
        <v>5.8406376071711916</v>
      </c>
      <c r="BA11" t="s">
        <v>96</v>
      </c>
      <c r="BB11">
        <f>AVERAGE(Cycle!$BB$2:$BB$169)</f>
        <v>41.563979320181552</v>
      </c>
      <c r="BC11">
        <f>STDEV(Cycle!$BB$2:$BB$169)</f>
        <v>5.1167844095510659</v>
      </c>
      <c r="BD11" t="s">
        <v>97</v>
      </c>
      <c r="BE11">
        <f>AVERAGE(Cycle!$BC$2:$BC$169)</f>
        <v>38.454897203954062</v>
      </c>
      <c r="BF11">
        <f>STDEV(Cycle!$BC$2:$BC$169)</f>
        <v>4.5962193543828676</v>
      </c>
      <c r="BG11" t="s">
        <v>98</v>
      </c>
      <c r="BH11">
        <f>AVERAGE(Cycle!$BD$2:$BD$169)</f>
        <v>39.39201416014447</v>
      </c>
      <c r="BI11">
        <f>STDEV(Cycle!$BD$2:$BD$169)</f>
        <v>4.2149484169553606</v>
      </c>
      <c r="BO11" t="s">
        <v>325</v>
      </c>
      <c r="BP11" t="e">
        <f>AVERAGE(Cycle!$BR:$BR)</f>
        <v>#DIV/0!</v>
      </c>
      <c r="BQ11" t="e">
        <f>STDEV(Cycle!$BR:$BR)</f>
        <v>#DIV/0!</v>
      </c>
    </row>
    <row r="12" spans="1:126" x14ac:dyDescent="0.25">
      <c r="A12">
        <v>11</v>
      </c>
      <c r="C12" s="2">
        <v>2</v>
      </c>
      <c r="D12" s="3">
        <v>3</v>
      </c>
      <c r="BO12" t="s">
        <v>326</v>
      </c>
      <c r="BP12" t="e">
        <f>AVERAGE(Cycle!$BS:$BS)</f>
        <v>#DIV/0!</v>
      </c>
      <c r="BQ12" t="e">
        <f>STDEV(Cycle!$BS:$BS)</f>
        <v>#DIV/0!</v>
      </c>
    </row>
    <row r="13" spans="1:126" x14ac:dyDescent="0.25">
      <c r="A13">
        <v>12</v>
      </c>
      <c r="C13" s="2">
        <v>2</v>
      </c>
      <c r="D13" s="3">
        <v>3</v>
      </c>
      <c r="BO13" t="s">
        <v>44</v>
      </c>
    </row>
    <row r="14" spans="1:126" x14ac:dyDescent="0.25">
      <c r="A14">
        <v>13</v>
      </c>
      <c r="C14" s="2">
        <v>2</v>
      </c>
      <c r="D14" s="3">
        <v>3</v>
      </c>
      <c r="BO14" t="s">
        <v>45</v>
      </c>
      <c r="BP14">
        <f>AVERAGE(Cycle!BO:BO)</f>
        <v>5.6459931779679557</v>
      </c>
      <c r="BQ14">
        <f>STDEV(Cycle!BO:BO)</f>
        <v>3.9843592305288484</v>
      </c>
    </row>
    <row r="15" spans="1:126" x14ac:dyDescent="0.25">
      <c r="A15">
        <v>14</v>
      </c>
      <c r="C15" s="2">
        <v>2</v>
      </c>
      <c r="D15" s="3">
        <v>3</v>
      </c>
      <c r="BO15" t="s">
        <v>46</v>
      </c>
      <c r="BP15">
        <f>AVERAGE(Cycle!BP:BP)</f>
        <v>6.4009086615601305</v>
      </c>
      <c r="BQ15">
        <f>STDEV(Cycle!BP:BP)</f>
        <v>3.1612437021147994</v>
      </c>
    </row>
    <row r="16" spans="1:126" x14ac:dyDescent="0.25">
      <c r="A16">
        <v>15</v>
      </c>
      <c r="C16" s="2">
        <v>2</v>
      </c>
      <c r="D16" s="3">
        <v>3</v>
      </c>
    </row>
    <row r="17" spans="1:5" x14ac:dyDescent="0.25">
      <c r="A17">
        <v>16</v>
      </c>
      <c r="C17" s="2">
        <v>2</v>
      </c>
    </row>
    <row r="18" spans="1:5" x14ac:dyDescent="0.25">
      <c r="A18">
        <v>17</v>
      </c>
    </row>
    <row r="19" spans="1:5" x14ac:dyDescent="0.25">
      <c r="A19">
        <v>18</v>
      </c>
    </row>
    <row r="20" spans="1:5" x14ac:dyDescent="0.25">
      <c r="A20">
        <v>19</v>
      </c>
      <c r="E20" s="4">
        <v>4</v>
      </c>
    </row>
    <row r="21" spans="1:5" x14ac:dyDescent="0.25">
      <c r="A21">
        <v>20</v>
      </c>
      <c r="B21" s="5">
        <v>1</v>
      </c>
      <c r="E21" s="4">
        <v>4</v>
      </c>
    </row>
    <row r="22" spans="1:5" x14ac:dyDescent="0.25">
      <c r="A22">
        <v>21</v>
      </c>
      <c r="B22" s="5">
        <v>1</v>
      </c>
      <c r="E22" s="4">
        <v>4</v>
      </c>
    </row>
    <row r="23" spans="1:5" x14ac:dyDescent="0.25">
      <c r="A23">
        <v>22</v>
      </c>
      <c r="B23" s="5">
        <v>1</v>
      </c>
      <c r="E23" s="4">
        <v>4</v>
      </c>
    </row>
    <row r="24" spans="1:5" x14ac:dyDescent="0.25">
      <c r="A24">
        <v>23</v>
      </c>
      <c r="B24" s="5">
        <v>1</v>
      </c>
      <c r="E24" s="4">
        <v>4</v>
      </c>
    </row>
    <row r="25" spans="1:5" x14ac:dyDescent="0.25">
      <c r="A25">
        <v>24</v>
      </c>
      <c r="B25" s="5">
        <v>1</v>
      </c>
      <c r="E25" s="4">
        <v>4</v>
      </c>
    </row>
    <row r="26" spans="1:5" x14ac:dyDescent="0.25">
      <c r="A26">
        <v>25</v>
      </c>
      <c r="B26" s="5">
        <v>1</v>
      </c>
      <c r="E26" s="4">
        <v>4</v>
      </c>
    </row>
    <row r="27" spans="1:5" x14ac:dyDescent="0.25">
      <c r="A27">
        <v>26</v>
      </c>
      <c r="B27" s="5">
        <v>1</v>
      </c>
      <c r="E27" s="4">
        <v>4</v>
      </c>
    </row>
    <row r="28" spans="1:5" x14ac:dyDescent="0.25">
      <c r="A28">
        <v>27</v>
      </c>
      <c r="B28" s="5">
        <v>1</v>
      </c>
      <c r="E28" s="4">
        <v>4</v>
      </c>
    </row>
    <row r="29" spans="1:5" x14ac:dyDescent="0.25">
      <c r="A29">
        <v>28</v>
      </c>
      <c r="B29" s="5">
        <v>1</v>
      </c>
      <c r="E29" s="4">
        <v>4</v>
      </c>
    </row>
    <row r="30" spans="1:5" x14ac:dyDescent="0.25">
      <c r="A30">
        <v>29</v>
      </c>
      <c r="B30" s="5">
        <v>1</v>
      </c>
      <c r="E30" s="4">
        <v>4</v>
      </c>
    </row>
    <row r="31" spans="1:5" x14ac:dyDescent="0.25">
      <c r="A31">
        <v>30</v>
      </c>
      <c r="B31" s="5">
        <v>1</v>
      </c>
    </row>
    <row r="32" spans="1:5" x14ac:dyDescent="0.25">
      <c r="A32">
        <v>31</v>
      </c>
      <c r="B32" s="5">
        <v>1</v>
      </c>
    </row>
    <row r="33" spans="1:5" x14ac:dyDescent="0.25">
      <c r="A33">
        <v>32</v>
      </c>
    </row>
    <row r="34" spans="1:5" x14ac:dyDescent="0.25">
      <c r="A34">
        <v>33</v>
      </c>
      <c r="C34" s="2">
        <v>2</v>
      </c>
      <c r="D34" s="3">
        <v>3</v>
      </c>
    </row>
    <row r="35" spans="1:5" x14ac:dyDescent="0.25">
      <c r="A35">
        <v>34</v>
      </c>
      <c r="C35" s="2">
        <v>2</v>
      </c>
      <c r="D35" s="3">
        <v>3</v>
      </c>
    </row>
    <row r="36" spans="1:5" x14ac:dyDescent="0.25">
      <c r="A36">
        <v>35</v>
      </c>
      <c r="C36" s="2">
        <v>2</v>
      </c>
      <c r="D36" s="3">
        <v>3</v>
      </c>
    </row>
    <row r="37" spans="1:5" x14ac:dyDescent="0.25">
      <c r="A37">
        <v>36</v>
      </c>
      <c r="C37" s="2">
        <v>2</v>
      </c>
      <c r="D37" s="3">
        <v>3</v>
      </c>
    </row>
    <row r="38" spans="1:5" x14ac:dyDescent="0.25">
      <c r="A38">
        <v>37</v>
      </c>
      <c r="C38" s="2">
        <v>2</v>
      </c>
      <c r="D38" s="3">
        <v>3</v>
      </c>
    </row>
    <row r="39" spans="1:5" x14ac:dyDescent="0.25">
      <c r="A39">
        <v>38</v>
      </c>
      <c r="C39" s="2">
        <v>2</v>
      </c>
      <c r="D39" s="3">
        <v>3</v>
      </c>
    </row>
    <row r="40" spans="1:5" x14ac:dyDescent="0.25">
      <c r="A40">
        <v>39</v>
      </c>
      <c r="C40" s="2">
        <v>2</v>
      </c>
      <c r="D40" s="3">
        <v>3</v>
      </c>
    </row>
    <row r="41" spans="1:5" x14ac:dyDescent="0.25">
      <c r="A41">
        <v>40</v>
      </c>
      <c r="C41" s="2">
        <v>2</v>
      </c>
      <c r="D41" s="3">
        <v>3</v>
      </c>
    </row>
    <row r="42" spans="1:5" x14ac:dyDescent="0.25">
      <c r="A42">
        <v>41</v>
      </c>
      <c r="C42" s="2">
        <v>2</v>
      </c>
      <c r="D42" s="3">
        <v>3</v>
      </c>
    </row>
    <row r="43" spans="1:5" x14ac:dyDescent="0.25">
      <c r="A43">
        <v>42</v>
      </c>
      <c r="C43" s="2">
        <v>2</v>
      </c>
      <c r="D43" s="3">
        <v>3</v>
      </c>
    </row>
    <row r="44" spans="1:5" x14ac:dyDescent="0.25">
      <c r="A44">
        <v>43</v>
      </c>
      <c r="C44" s="2">
        <v>2</v>
      </c>
      <c r="D44" s="3">
        <v>3</v>
      </c>
    </row>
    <row r="45" spans="1:5" x14ac:dyDescent="0.25">
      <c r="A45">
        <v>44</v>
      </c>
    </row>
    <row r="46" spans="1:5" x14ac:dyDescent="0.25">
      <c r="A46">
        <v>45</v>
      </c>
      <c r="E46" s="4">
        <v>4</v>
      </c>
    </row>
    <row r="47" spans="1:5" x14ac:dyDescent="0.25">
      <c r="A47">
        <v>46</v>
      </c>
      <c r="B47" s="5">
        <v>1</v>
      </c>
      <c r="E47" s="4">
        <v>4</v>
      </c>
    </row>
    <row r="48" spans="1:5" x14ac:dyDescent="0.25">
      <c r="A48">
        <v>47</v>
      </c>
      <c r="B48" s="5">
        <v>1</v>
      </c>
      <c r="E48" s="4">
        <v>4</v>
      </c>
    </row>
    <row r="49" spans="1:5" x14ac:dyDescent="0.25">
      <c r="A49">
        <v>48</v>
      </c>
      <c r="B49" s="5">
        <v>1</v>
      </c>
      <c r="E49" s="4">
        <v>4</v>
      </c>
    </row>
    <row r="50" spans="1:5" x14ac:dyDescent="0.25">
      <c r="A50">
        <v>49</v>
      </c>
      <c r="B50" s="5">
        <v>1</v>
      </c>
      <c r="E50" s="4">
        <v>4</v>
      </c>
    </row>
    <row r="51" spans="1:5" x14ac:dyDescent="0.25">
      <c r="A51">
        <v>50</v>
      </c>
      <c r="B51" s="5">
        <v>1</v>
      </c>
      <c r="E51" s="4">
        <v>4</v>
      </c>
    </row>
    <row r="52" spans="1:5" x14ac:dyDescent="0.25">
      <c r="A52">
        <v>51</v>
      </c>
      <c r="B52" s="5">
        <v>1</v>
      </c>
      <c r="E52" s="4">
        <v>4</v>
      </c>
    </row>
    <row r="53" spans="1:5" x14ac:dyDescent="0.25">
      <c r="A53">
        <v>52</v>
      </c>
      <c r="B53" s="5">
        <v>1</v>
      </c>
      <c r="E53" s="4">
        <v>4</v>
      </c>
    </row>
    <row r="54" spans="1:5" x14ac:dyDescent="0.25">
      <c r="A54">
        <v>53</v>
      </c>
      <c r="B54" s="5">
        <v>1</v>
      </c>
      <c r="E54" s="4">
        <v>4</v>
      </c>
    </row>
    <row r="55" spans="1:5" x14ac:dyDescent="0.25">
      <c r="A55">
        <v>54</v>
      </c>
      <c r="B55" s="5">
        <v>1</v>
      </c>
      <c r="E55" s="4">
        <v>4</v>
      </c>
    </row>
    <row r="56" spans="1:5" x14ac:dyDescent="0.25">
      <c r="A56">
        <v>55</v>
      </c>
      <c r="B56" s="5">
        <v>1</v>
      </c>
      <c r="E56" s="4">
        <v>4</v>
      </c>
    </row>
    <row r="57" spans="1:5" x14ac:dyDescent="0.25">
      <c r="A57">
        <v>56</v>
      </c>
      <c r="B57" s="5">
        <v>1</v>
      </c>
    </row>
    <row r="58" spans="1:5" x14ac:dyDescent="0.25">
      <c r="A58">
        <v>57</v>
      </c>
      <c r="B58" s="5">
        <v>1</v>
      </c>
    </row>
    <row r="59" spans="1:5" x14ac:dyDescent="0.25">
      <c r="A59">
        <v>58</v>
      </c>
      <c r="B59" s="5">
        <v>1</v>
      </c>
      <c r="C59" s="2">
        <v>2</v>
      </c>
    </row>
    <row r="60" spans="1:5" x14ac:dyDescent="0.25">
      <c r="A60">
        <v>59</v>
      </c>
      <c r="C60" s="2">
        <v>2</v>
      </c>
    </row>
    <row r="61" spans="1:5" x14ac:dyDescent="0.25">
      <c r="A61">
        <v>60</v>
      </c>
      <c r="C61" s="2">
        <v>2</v>
      </c>
      <c r="D61" s="3">
        <v>3</v>
      </c>
    </row>
    <row r="62" spans="1:5" x14ac:dyDescent="0.25">
      <c r="A62">
        <v>61</v>
      </c>
      <c r="C62" s="2">
        <v>2</v>
      </c>
      <c r="D62" s="3">
        <v>3</v>
      </c>
    </row>
    <row r="63" spans="1:5" x14ac:dyDescent="0.25">
      <c r="A63">
        <v>62</v>
      </c>
      <c r="C63" s="2">
        <v>2</v>
      </c>
      <c r="D63" s="3">
        <v>3</v>
      </c>
    </row>
    <row r="64" spans="1:5" x14ac:dyDescent="0.25">
      <c r="A64">
        <v>63</v>
      </c>
      <c r="C64" s="2">
        <v>2</v>
      </c>
      <c r="D64" s="3">
        <v>3</v>
      </c>
    </row>
    <row r="65" spans="1:5" x14ac:dyDescent="0.25">
      <c r="A65">
        <v>64</v>
      </c>
      <c r="C65" s="2">
        <v>2</v>
      </c>
      <c r="D65" s="3">
        <v>3</v>
      </c>
    </row>
    <row r="66" spans="1:5" x14ac:dyDescent="0.25">
      <c r="A66">
        <v>65</v>
      </c>
      <c r="C66" s="2">
        <v>2</v>
      </c>
      <c r="D66" s="3">
        <v>3</v>
      </c>
    </row>
    <row r="67" spans="1:5" x14ac:dyDescent="0.25">
      <c r="A67">
        <v>66</v>
      </c>
      <c r="C67" s="2">
        <v>2</v>
      </c>
      <c r="D67" s="3">
        <v>3</v>
      </c>
    </row>
    <row r="68" spans="1:5" x14ac:dyDescent="0.25">
      <c r="A68">
        <v>67</v>
      </c>
      <c r="C68" s="2">
        <v>2</v>
      </c>
      <c r="D68" s="3">
        <v>3</v>
      </c>
    </row>
    <row r="69" spans="1:5" x14ac:dyDescent="0.25">
      <c r="A69">
        <v>68</v>
      </c>
      <c r="C69" s="2">
        <v>2</v>
      </c>
      <c r="D69" s="3">
        <v>3</v>
      </c>
    </row>
    <row r="70" spans="1:5" x14ac:dyDescent="0.25">
      <c r="A70">
        <v>69</v>
      </c>
      <c r="C70" s="2">
        <v>2</v>
      </c>
      <c r="D70" s="3">
        <v>3</v>
      </c>
    </row>
    <row r="71" spans="1:5" x14ac:dyDescent="0.25">
      <c r="A71">
        <v>70</v>
      </c>
      <c r="D71" s="3">
        <v>3</v>
      </c>
    </row>
    <row r="72" spans="1:5" x14ac:dyDescent="0.25">
      <c r="A72">
        <v>71</v>
      </c>
      <c r="D72" s="3">
        <v>3</v>
      </c>
      <c r="E72" s="4">
        <v>4</v>
      </c>
    </row>
    <row r="73" spans="1:5" x14ac:dyDescent="0.25">
      <c r="A73">
        <v>72</v>
      </c>
      <c r="E73" s="4">
        <v>4</v>
      </c>
    </row>
    <row r="74" spans="1:5" x14ac:dyDescent="0.25">
      <c r="A74">
        <v>73</v>
      </c>
      <c r="B74" s="5">
        <v>1</v>
      </c>
      <c r="E74" s="4">
        <v>4</v>
      </c>
    </row>
    <row r="75" spans="1:5" x14ac:dyDescent="0.25">
      <c r="A75">
        <v>74</v>
      </c>
      <c r="B75" s="5">
        <v>1</v>
      </c>
      <c r="E75" s="4">
        <v>4</v>
      </c>
    </row>
    <row r="76" spans="1:5" x14ac:dyDescent="0.25">
      <c r="A76">
        <v>75</v>
      </c>
      <c r="B76" s="5">
        <v>1</v>
      </c>
      <c r="E76" s="4">
        <v>4</v>
      </c>
    </row>
    <row r="77" spans="1:5" x14ac:dyDescent="0.25">
      <c r="A77">
        <v>76</v>
      </c>
      <c r="B77" s="5">
        <v>1</v>
      </c>
      <c r="E77" s="4">
        <v>4</v>
      </c>
    </row>
    <row r="78" spans="1:5" x14ac:dyDescent="0.25">
      <c r="A78">
        <v>77</v>
      </c>
      <c r="B78" s="5">
        <v>1</v>
      </c>
      <c r="E78" s="4">
        <v>4</v>
      </c>
    </row>
    <row r="79" spans="1:5" x14ac:dyDescent="0.25">
      <c r="A79">
        <v>78</v>
      </c>
      <c r="B79" s="5">
        <v>1</v>
      </c>
      <c r="E79" s="4">
        <v>4</v>
      </c>
    </row>
    <row r="80" spans="1:5" x14ac:dyDescent="0.25">
      <c r="A80">
        <v>79</v>
      </c>
      <c r="B80" s="5">
        <v>1</v>
      </c>
      <c r="E80" s="4">
        <v>4</v>
      </c>
    </row>
    <row r="81" spans="1:5" x14ac:dyDescent="0.25">
      <c r="A81">
        <v>80</v>
      </c>
      <c r="B81" s="5">
        <v>1</v>
      </c>
      <c r="E81" s="4">
        <v>4</v>
      </c>
    </row>
    <row r="82" spans="1:5" x14ac:dyDescent="0.25">
      <c r="A82">
        <v>81</v>
      </c>
      <c r="B82" s="5">
        <v>1</v>
      </c>
    </row>
    <row r="83" spans="1:5" x14ac:dyDescent="0.25">
      <c r="A83">
        <v>82</v>
      </c>
      <c r="B83" s="5">
        <v>1</v>
      </c>
    </row>
    <row r="84" spans="1:5" x14ac:dyDescent="0.25">
      <c r="A84">
        <v>83</v>
      </c>
      <c r="B84" s="5">
        <v>1</v>
      </c>
    </row>
    <row r="85" spans="1:5" x14ac:dyDescent="0.25">
      <c r="A85">
        <v>84</v>
      </c>
      <c r="B85" s="5">
        <v>1</v>
      </c>
    </row>
    <row r="86" spans="1:5" x14ac:dyDescent="0.25">
      <c r="A86">
        <v>85</v>
      </c>
      <c r="C86" s="2">
        <v>2</v>
      </c>
    </row>
    <row r="87" spans="1:5" x14ac:dyDescent="0.25">
      <c r="A87">
        <v>86</v>
      </c>
      <c r="C87" s="2">
        <v>2</v>
      </c>
    </row>
    <row r="88" spans="1:5" x14ac:dyDescent="0.25">
      <c r="A88">
        <v>87</v>
      </c>
      <c r="C88" s="2">
        <v>2</v>
      </c>
      <c r="D88" s="3">
        <v>3</v>
      </c>
    </row>
    <row r="89" spans="1:5" x14ac:dyDescent="0.25">
      <c r="A89">
        <v>88</v>
      </c>
      <c r="C89" s="2">
        <v>2</v>
      </c>
      <c r="D89" s="3">
        <v>3</v>
      </c>
    </row>
    <row r="90" spans="1:5" x14ac:dyDescent="0.25">
      <c r="A90">
        <v>89</v>
      </c>
      <c r="C90" s="2">
        <v>2</v>
      </c>
      <c r="D90" s="3">
        <v>3</v>
      </c>
    </row>
    <row r="91" spans="1:5" x14ac:dyDescent="0.25">
      <c r="A91">
        <v>90</v>
      </c>
      <c r="C91" s="2">
        <v>2</v>
      </c>
      <c r="D91" s="3">
        <v>3</v>
      </c>
    </row>
    <row r="92" spans="1:5" x14ac:dyDescent="0.25">
      <c r="A92">
        <v>91</v>
      </c>
      <c r="C92" s="2">
        <v>2</v>
      </c>
      <c r="D92" s="3">
        <v>3</v>
      </c>
    </row>
    <row r="93" spans="1:5" x14ac:dyDescent="0.25">
      <c r="A93">
        <v>92</v>
      </c>
      <c r="C93" s="2">
        <v>2</v>
      </c>
      <c r="D93" s="3">
        <v>3</v>
      </c>
    </row>
    <row r="94" spans="1:5" x14ac:dyDescent="0.25">
      <c r="A94">
        <v>93</v>
      </c>
      <c r="C94" s="2">
        <v>2</v>
      </c>
      <c r="D94" s="3">
        <v>3</v>
      </c>
    </row>
    <row r="95" spans="1:5" x14ac:dyDescent="0.25">
      <c r="A95">
        <v>94</v>
      </c>
      <c r="C95" s="2">
        <v>2</v>
      </c>
      <c r="D95" s="3">
        <v>3</v>
      </c>
    </row>
    <row r="96" spans="1:5" x14ac:dyDescent="0.25">
      <c r="A96">
        <v>95</v>
      </c>
      <c r="D96" s="3">
        <v>3</v>
      </c>
      <c r="E96" s="4">
        <v>4</v>
      </c>
    </row>
    <row r="97" spans="1:5" x14ac:dyDescent="0.25">
      <c r="A97">
        <v>96</v>
      </c>
      <c r="E97" s="4">
        <v>4</v>
      </c>
    </row>
    <row r="98" spans="1:5" x14ac:dyDescent="0.25">
      <c r="A98">
        <v>97</v>
      </c>
      <c r="E98" s="4">
        <v>4</v>
      </c>
    </row>
    <row r="99" spans="1:5" x14ac:dyDescent="0.25">
      <c r="A99">
        <v>98</v>
      </c>
      <c r="E99" s="4">
        <v>4</v>
      </c>
    </row>
    <row r="100" spans="1:5" x14ac:dyDescent="0.25">
      <c r="A100">
        <v>99</v>
      </c>
      <c r="E100" s="4">
        <v>4</v>
      </c>
    </row>
    <row r="101" spans="1:5" x14ac:dyDescent="0.25">
      <c r="A101">
        <v>100</v>
      </c>
      <c r="B101" s="5">
        <v>1</v>
      </c>
      <c r="E101" s="4">
        <v>4</v>
      </c>
    </row>
    <row r="102" spans="1:5" x14ac:dyDescent="0.25">
      <c r="A102">
        <v>101</v>
      </c>
      <c r="B102" s="5">
        <v>1</v>
      </c>
      <c r="E102" s="4">
        <v>4</v>
      </c>
    </row>
    <row r="103" spans="1:5" x14ac:dyDescent="0.25">
      <c r="A103">
        <v>102</v>
      </c>
      <c r="B103" s="5">
        <v>1</v>
      </c>
      <c r="E103" s="4">
        <v>4</v>
      </c>
    </row>
    <row r="104" spans="1:5" x14ac:dyDescent="0.25">
      <c r="A104">
        <v>103</v>
      </c>
      <c r="B104" s="5">
        <v>1</v>
      </c>
      <c r="E104" s="4">
        <v>4</v>
      </c>
    </row>
    <row r="105" spans="1:5" x14ac:dyDescent="0.25">
      <c r="A105">
        <v>104</v>
      </c>
      <c r="B105" s="5">
        <v>1</v>
      </c>
      <c r="E105" s="4">
        <v>4</v>
      </c>
    </row>
    <row r="106" spans="1:5" x14ac:dyDescent="0.25">
      <c r="A106">
        <v>105</v>
      </c>
      <c r="B106" s="5">
        <v>1</v>
      </c>
    </row>
    <row r="107" spans="1:5" x14ac:dyDescent="0.25">
      <c r="A107">
        <v>106</v>
      </c>
      <c r="B107" s="5">
        <v>1</v>
      </c>
    </row>
    <row r="108" spans="1:5" x14ac:dyDescent="0.25">
      <c r="A108">
        <v>107</v>
      </c>
      <c r="B108" s="5">
        <v>1</v>
      </c>
    </row>
    <row r="109" spans="1:5" x14ac:dyDescent="0.25">
      <c r="A109">
        <v>108</v>
      </c>
      <c r="B109" s="5">
        <v>1</v>
      </c>
    </row>
    <row r="110" spans="1:5" x14ac:dyDescent="0.25">
      <c r="A110">
        <v>109</v>
      </c>
      <c r="B110" s="5">
        <v>1</v>
      </c>
    </row>
    <row r="111" spans="1:5" x14ac:dyDescent="0.25">
      <c r="A111">
        <v>110</v>
      </c>
      <c r="B111" s="5">
        <v>1</v>
      </c>
      <c r="C111" s="2">
        <v>2</v>
      </c>
    </row>
    <row r="112" spans="1:5" x14ac:dyDescent="0.25">
      <c r="A112">
        <v>111</v>
      </c>
      <c r="C112" s="2">
        <v>2</v>
      </c>
    </row>
    <row r="113" spans="1:5" x14ac:dyDescent="0.25">
      <c r="A113">
        <v>112</v>
      </c>
      <c r="C113" s="2">
        <v>2</v>
      </c>
    </row>
    <row r="114" spans="1:5" x14ac:dyDescent="0.25">
      <c r="A114">
        <v>113</v>
      </c>
      <c r="C114" s="2">
        <v>2</v>
      </c>
      <c r="D114" s="3">
        <v>3</v>
      </c>
    </row>
    <row r="115" spans="1:5" x14ac:dyDescent="0.25">
      <c r="A115">
        <v>114</v>
      </c>
      <c r="C115" s="2">
        <v>2</v>
      </c>
      <c r="D115" s="3">
        <v>3</v>
      </c>
    </row>
    <row r="116" spans="1:5" x14ac:dyDescent="0.25">
      <c r="A116">
        <v>115</v>
      </c>
      <c r="C116" s="2">
        <v>2</v>
      </c>
      <c r="D116" s="3">
        <v>3</v>
      </c>
    </row>
    <row r="117" spans="1:5" x14ac:dyDescent="0.25">
      <c r="A117">
        <v>116</v>
      </c>
      <c r="C117" s="2">
        <v>2</v>
      </c>
      <c r="D117" s="3">
        <v>3</v>
      </c>
    </row>
    <row r="118" spans="1:5" x14ac:dyDescent="0.25">
      <c r="A118">
        <v>117</v>
      </c>
      <c r="C118" s="2">
        <v>2</v>
      </c>
      <c r="D118" s="3">
        <v>3</v>
      </c>
    </row>
    <row r="119" spans="1:5" x14ac:dyDescent="0.25">
      <c r="A119">
        <v>118</v>
      </c>
      <c r="C119" s="2">
        <v>2</v>
      </c>
      <c r="D119" s="3">
        <v>3</v>
      </c>
    </row>
    <row r="120" spans="1:5" x14ac:dyDescent="0.25">
      <c r="A120">
        <v>119</v>
      </c>
      <c r="D120" s="3">
        <v>3</v>
      </c>
      <c r="E120" s="4">
        <v>4</v>
      </c>
    </row>
    <row r="121" spans="1:5" x14ac:dyDescent="0.25">
      <c r="A121">
        <v>120</v>
      </c>
      <c r="D121" s="3">
        <v>3</v>
      </c>
      <c r="E121" s="4">
        <v>4</v>
      </c>
    </row>
    <row r="122" spans="1:5" x14ac:dyDescent="0.25">
      <c r="A122">
        <v>121</v>
      </c>
      <c r="D122" s="3">
        <v>3</v>
      </c>
      <c r="E122" s="4">
        <v>4</v>
      </c>
    </row>
    <row r="123" spans="1:5" x14ac:dyDescent="0.25">
      <c r="A123">
        <v>122</v>
      </c>
      <c r="E123" s="4">
        <v>4</v>
      </c>
    </row>
    <row r="124" spans="1:5" x14ac:dyDescent="0.25">
      <c r="A124">
        <v>123</v>
      </c>
      <c r="E124" s="4">
        <v>4</v>
      </c>
    </row>
    <row r="125" spans="1:5" x14ac:dyDescent="0.25">
      <c r="A125">
        <v>124</v>
      </c>
      <c r="B125" s="5">
        <v>1</v>
      </c>
      <c r="E125" s="4">
        <v>4</v>
      </c>
    </row>
    <row r="126" spans="1:5" x14ac:dyDescent="0.25">
      <c r="A126">
        <v>125</v>
      </c>
      <c r="B126" s="5">
        <v>1</v>
      </c>
      <c r="E126" s="4">
        <v>4</v>
      </c>
    </row>
    <row r="127" spans="1:5" x14ac:dyDescent="0.25">
      <c r="A127">
        <v>126</v>
      </c>
      <c r="B127" s="5">
        <v>1</v>
      </c>
      <c r="E127" s="4">
        <v>4</v>
      </c>
    </row>
    <row r="128" spans="1:5" x14ac:dyDescent="0.25">
      <c r="A128">
        <v>127</v>
      </c>
      <c r="B128" s="5">
        <v>1</v>
      </c>
      <c r="E128" s="4">
        <v>4</v>
      </c>
    </row>
    <row r="129" spans="1:5" x14ac:dyDescent="0.25">
      <c r="A129">
        <v>128</v>
      </c>
      <c r="B129" s="5">
        <v>1</v>
      </c>
    </row>
    <row r="130" spans="1:5" x14ac:dyDescent="0.25">
      <c r="A130">
        <v>129</v>
      </c>
      <c r="B130" s="5">
        <v>1</v>
      </c>
    </row>
    <row r="131" spans="1:5" x14ac:dyDescent="0.25">
      <c r="A131">
        <v>130</v>
      </c>
      <c r="B131" s="5">
        <v>1</v>
      </c>
    </row>
    <row r="132" spans="1:5" x14ac:dyDescent="0.25">
      <c r="A132">
        <v>131</v>
      </c>
      <c r="B132" s="5">
        <v>1</v>
      </c>
    </row>
    <row r="133" spans="1:5" x14ac:dyDescent="0.25">
      <c r="A133">
        <v>132</v>
      </c>
      <c r="B133" s="5">
        <v>1</v>
      </c>
    </row>
    <row r="134" spans="1:5" x14ac:dyDescent="0.25">
      <c r="A134">
        <v>133</v>
      </c>
      <c r="B134" s="5">
        <v>1</v>
      </c>
      <c r="C134" s="2">
        <v>2</v>
      </c>
    </row>
    <row r="135" spans="1:5" x14ac:dyDescent="0.25">
      <c r="A135">
        <v>134</v>
      </c>
      <c r="B135" s="5">
        <v>1</v>
      </c>
      <c r="C135" s="2">
        <v>2</v>
      </c>
    </row>
    <row r="136" spans="1:5" x14ac:dyDescent="0.25">
      <c r="A136">
        <v>135</v>
      </c>
      <c r="C136" s="2">
        <v>2</v>
      </c>
    </row>
    <row r="137" spans="1:5" x14ac:dyDescent="0.25">
      <c r="A137">
        <v>136</v>
      </c>
      <c r="C137" s="2">
        <v>2</v>
      </c>
    </row>
    <row r="138" spans="1:5" x14ac:dyDescent="0.25">
      <c r="A138">
        <v>137</v>
      </c>
      <c r="C138" s="2">
        <v>2</v>
      </c>
      <c r="D138" s="3">
        <v>3</v>
      </c>
    </row>
    <row r="139" spans="1:5" x14ac:dyDescent="0.25">
      <c r="A139">
        <v>138</v>
      </c>
      <c r="C139" s="2">
        <v>2</v>
      </c>
      <c r="D139" s="3">
        <v>3</v>
      </c>
    </row>
    <row r="140" spans="1:5" x14ac:dyDescent="0.25">
      <c r="A140">
        <v>139</v>
      </c>
      <c r="C140" s="2">
        <v>2</v>
      </c>
      <c r="D140" s="3">
        <v>3</v>
      </c>
    </row>
    <row r="141" spans="1:5" x14ac:dyDescent="0.25">
      <c r="A141">
        <v>140</v>
      </c>
      <c r="C141" s="2">
        <v>2</v>
      </c>
      <c r="D141" s="3">
        <v>3</v>
      </c>
    </row>
    <row r="142" spans="1:5" x14ac:dyDescent="0.25">
      <c r="A142">
        <v>141</v>
      </c>
      <c r="C142" s="2">
        <v>2</v>
      </c>
      <c r="D142" s="3">
        <v>3</v>
      </c>
    </row>
    <row r="143" spans="1:5" x14ac:dyDescent="0.25">
      <c r="A143">
        <v>142</v>
      </c>
      <c r="D143" s="3">
        <v>3</v>
      </c>
      <c r="E143" s="4">
        <v>4</v>
      </c>
    </row>
    <row r="144" spans="1:5" x14ac:dyDescent="0.25">
      <c r="A144">
        <v>143</v>
      </c>
      <c r="D144" s="3">
        <v>3</v>
      </c>
      <c r="E144" s="4">
        <v>4</v>
      </c>
    </row>
    <row r="145" spans="1:5" x14ac:dyDescent="0.25">
      <c r="A145">
        <v>144</v>
      </c>
      <c r="D145" s="3">
        <v>3</v>
      </c>
      <c r="E145" s="4">
        <v>4</v>
      </c>
    </row>
    <row r="146" spans="1:5" x14ac:dyDescent="0.25">
      <c r="A146">
        <v>145</v>
      </c>
      <c r="D146" s="3">
        <v>3</v>
      </c>
      <c r="E146" s="4">
        <v>4</v>
      </c>
    </row>
    <row r="147" spans="1:5" x14ac:dyDescent="0.25">
      <c r="A147">
        <v>146</v>
      </c>
      <c r="E147" s="4">
        <v>4</v>
      </c>
    </row>
    <row r="148" spans="1:5" x14ac:dyDescent="0.25">
      <c r="A148">
        <v>147</v>
      </c>
      <c r="E148" s="4">
        <v>4</v>
      </c>
    </row>
    <row r="149" spans="1:5" x14ac:dyDescent="0.25">
      <c r="A149">
        <v>148</v>
      </c>
      <c r="E149" s="4">
        <v>4</v>
      </c>
    </row>
    <row r="150" spans="1:5" x14ac:dyDescent="0.25">
      <c r="A150">
        <v>149</v>
      </c>
      <c r="B150" s="5">
        <v>1</v>
      </c>
      <c r="E150" s="4">
        <v>4</v>
      </c>
    </row>
    <row r="151" spans="1:5" x14ac:dyDescent="0.25">
      <c r="A151">
        <v>150</v>
      </c>
      <c r="B151" s="5">
        <v>1</v>
      </c>
      <c r="E151" s="4">
        <v>4</v>
      </c>
    </row>
    <row r="152" spans="1:5" x14ac:dyDescent="0.25">
      <c r="A152">
        <v>151</v>
      </c>
      <c r="B152" s="5">
        <v>1</v>
      </c>
    </row>
    <row r="153" spans="1:5" x14ac:dyDescent="0.25">
      <c r="A153">
        <v>152</v>
      </c>
      <c r="B153" s="5">
        <v>1</v>
      </c>
    </row>
    <row r="154" spans="1:5" x14ac:dyDescent="0.25">
      <c r="A154">
        <v>153</v>
      </c>
      <c r="B154" s="5">
        <v>1</v>
      </c>
    </row>
    <row r="155" spans="1:5" x14ac:dyDescent="0.25">
      <c r="A155">
        <v>154</v>
      </c>
      <c r="B155" s="5">
        <v>1</v>
      </c>
    </row>
    <row r="156" spans="1:5" x14ac:dyDescent="0.25">
      <c r="A156">
        <v>155</v>
      </c>
      <c r="B156" s="5">
        <v>1</v>
      </c>
    </row>
    <row r="157" spans="1:5" x14ac:dyDescent="0.25">
      <c r="A157">
        <v>156</v>
      </c>
      <c r="B157" s="5">
        <v>1</v>
      </c>
    </row>
    <row r="158" spans="1:5" x14ac:dyDescent="0.25">
      <c r="A158">
        <v>157</v>
      </c>
      <c r="B158" s="5">
        <v>1</v>
      </c>
      <c r="C158" s="2">
        <v>2</v>
      </c>
    </row>
    <row r="159" spans="1:5" x14ac:dyDescent="0.25">
      <c r="A159">
        <v>158</v>
      </c>
      <c r="B159" s="5">
        <v>1</v>
      </c>
      <c r="C159" s="2">
        <v>2</v>
      </c>
    </row>
    <row r="160" spans="1:5" x14ac:dyDescent="0.25">
      <c r="A160">
        <v>159</v>
      </c>
      <c r="B160" s="5">
        <v>1</v>
      </c>
      <c r="C160" s="2">
        <v>2</v>
      </c>
    </row>
    <row r="161" spans="1:5" x14ac:dyDescent="0.25">
      <c r="A161">
        <v>160</v>
      </c>
      <c r="C161" s="2">
        <v>2</v>
      </c>
    </row>
    <row r="162" spans="1:5" x14ac:dyDescent="0.25">
      <c r="A162">
        <v>161</v>
      </c>
      <c r="C162" s="2">
        <v>2</v>
      </c>
    </row>
    <row r="163" spans="1:5" x14ac:dyDescent="0.25">
      <c r="A163">
        <v>162</v>
      </c>
      <c r="C163" s="2">
        <v>2</v>
      </c>
    </row>
    <row r="164" spans="1:5" x14ac:dyDescent="0.25">
      <c r="A164">
        <v>163</v>
      </c>
      <c r="C164" s="2">
        <v>2</v>
      </c>
      <c r="D164" s="3">
        <v>3</v>
      </c>
    </row>
    <row r="165" spans="1:5" x14ac:dyDescent="0.25">
      <c r="A165">
        <v>164</v>
      </c>
      <c r="C165" s="2">
        <v>2</v>
      </c>
      <c r="D165" s="3">
        <v>3</v>
      </c>
    </row>
    <row r="166" spans="1:5" x14ac:dyDescent="0.25">
      <c r="A166">
        <v>165</v>
      </c>
      <c r="C166" s="2">
        <v>2</v>
      </c>
      <c r="D166" s="3">
        <v>3</v>
      </c>
      <c r="E166" s="4">
        <v>4</v>
      </c>
    </row>
    <row r="167" spans="1:5" x14ac:dyDescent="0.25">
      <c r="A167">
        <v>166</v>
      </c>
      <c r="D167" s="3">
        <v>3</v>
      </c>
      <c r="E167" s="4">
        <v>4</v>
      </c>
    </row>
    <row r="168" spans="1:5" x14ac:dyDescent="0.25">
      <c r="A168">
        <v>167</v>
      </c>
      <c r="D168" s="3">
        <v>3</v>
      </c>
      <c r="E168" s="4">
        <v>4</v>
      </c>
    </row>
    <row r="169" spans="1:5" x14ac:dyDescent="0.25">
      <c r="A169">
        <v>168</v>
      </c>
      <c r="D169" s="3">
        <v>3</v>
      </c>
      <c r="E169" s="4">
        <v>4</v>
      </c>
    </row>
    <row r="170" spans="1:5" x14ac:dyDescent="0.25">
      <c r="A170">
        <v>169</v>
      </c>
      <c r="D170" s="3">
        <v>3</v>
      </c>
      <c r="E170" s="4">
        <v>4</v>
      </c>
    </row>
    <row r="171" spans="1:5" x14ac:dyDescent="0.25">
      <c r="A171">
        <v>170</v>
      </c>
      <c r="D171" s="3">
        <v>3</v>
      </c>
      <c r="E171" s="4">
        <v>4</v>
      </c>
    </row>
    <row r="172" spans="1:5" x14ac:dyDescent="0.25">
      <c r="A172">
        <v>171</v>
      </c>
      <c r="D172" s="3">
        <v>3</v>
      </c>
      <c r="E172" s="4">
        <v>4</v>
      </c>
    </row>
    <row r="173" spans="1:5" x14ac:dyDescent="0.25">
      <c r="A173">
        <v>172</v>
      </c>
      <c r="B173" s="5">
        <v>1</v>
      </c>
      <c r="D173" s="3">
        <v>3</v>
      </c>
      <c r="E173" s="4">
        <v>4</v>
      </c>
    </row>
    <row r="174" spans="1:5" x14ac:dyDescent="0.25">
      <c r="A174">
        <v>173</v>
      </c>
      <c r="B174" s="5">
        <v>1</v>
      </c>
      <c r="E174" s="4">
        <v>4</v>
      </c>
    </row>
    <row r="175" spans="1:5" x14ac:dyDescent="0.25">
      <c r="A175">
        <v>174</v>
      </c>
      <c r="B175" s="5">
        <v>1</v>
      </c>
      <c r="E175" s="4">
        <v>4</v>
      </c>
    </row>
    <row r="176" spans="1:5" x14ac:dyDescent="0.25">
      <c r="A176">
        <v>175</v>
      </c>
      <c r="B176" s="5">
        <v>1</v>
      </c>
      <c r="E176" s="4">
        <v>4</v>
      </c>
    </row>
    <row r="177" spans="1:5" x14ac:dyDescent="0.25">
      <c r="A177">
        <v>176</v>
      </c>
      <c r="B177" s="5">
        <v>1</v>
      </c>
    </row>
    <row r="178" spans="1:5" x14ac:dyDescent="0.25">
      <c r="A178">
        <v>177</v>
      </c>
      <c r="B178" s="5">
        <v>1</v>
      </c>
    </row>
    <row r="179" spans="1:5" x14ac:dyDescent="0.25">
      <c r="A179">
        <v>178</v>
      </c>
      <c r="B179" s="5">
        <v>1</v>
      </c>
    </row>
    <row r="180" spans="1:5" x14ac:dyDescent="0.25">
      <c r="A180">
        <v>179</v>
      </c>
      <c r="B180" s="5">
        <v>1</v>
      </c>
    </row>
    <row r="181" spans="1:5" x14ac:dyDescent="0.25">
      <c r="A181">
        <v>180</v>
      </c>
      <c r="B181" s="5">
        <v>1</v>
      </c>
    </row>
    <row r="182" spans="1:5" x14ac:dyDescent="0.25">
      <c r="A182">
        <v>181</v>
      </c>
      <c r="B182" s="5">
        <v>1</v>
      </c>
      <c r="C182" s="2">
        <v>2</v>
      </c>
    </row>
    <row r="183" spans="1:5" x14ac:dyDescent="0.25">
      <c r="A183">
        <v>182</v>
      </c>
      <c r="B183" s="5">
        <v>1</v>
      </c>
      <c r="C183" s="2">
        <v>2</v>
      </c>
    </row>
    <row r="184" spans="1:5" x14ac:dyDescent="0.25">
      <c r="A184">
        <v>183</v>
      </c>
      <c r="C184" s="2">
        <v>2</v>
      </c>
    </row>
    <row r="185" spans="1:5" x14ac:dyDescent="0.25">
      <c r="A185">
        <v>184</v>
      </c>
      <c r="C185" s="2">
        <v>2</v>
      </c>
    </row>
    <row r="186" spans="1:5" x14ac:dyDescent="0.25">
      <c r="A186">
        <v>185</v>
      </c>
      <c r="C186" s="2">
        <v>2</v>
      </c>
      <c r="D186" s="3">
        <v>3</v>
      </c>
    </row>
    <row r="187" spans="1:5" x14ac:dyDescent="0.25">
      <c r="A187">
        <v>186</v>
      </c>
      <c r="C187" s="2">
        <v>2</v>
      </c>
      <c r="D187" s="3">
        <v>3</v>
      </c>
    </row>
    <row r="188" spans="1:5" x14ac:dyDescent="0.25">
      <c r="A188">
        <v>187</v>
      </c>
      <c r="C188" s="2">
        <v>2</v>
      </c>
      <c r="D188" s="3">
        <v>3</v>
      </c>
    </row>
    <row r="189" spans="1:5" x14ac:dyDescent="0.25">
      <c r="A189">
        <v>188</v>
      </c>
      <c r="C189" s="2">
        <v>2</v>
      </c>
      <c r="D189" s="3">
        <v>3</v>
      </c>
    </row>
    <row r="190" spans="1:5" x14ac:dyDescent="0.25">
      <c r="A190">
        <v>189</v>
      </c>
      <c r="C190" s="2">
        <v>2</v>
      </c>
      <c r="D190" s="3">
        <v>3</v>
      </c>
    </row>
    <row r="191" spans="1:5" x14ac:dyDescent="0.25">
      <c r="A191">
        <v>190</v>
      </c>
      <c r="C191" s="2">
        <v>2</v>
      </c>
      <c r="D191" s="3">
        <v>3</v>
      </c>
    </row>
    <row r="192" spans="1:5" x14ac:dyDescent="0.25">
      <c r="A192">
        <v>191</v>
      </c>
      <c r="C192" s="2">
        <v>2</v>
      </c>
      <c r="D192" s="3">
        <v>3</v>
      </c>
      <c r="E192" s="4">
        <v>4</v>
      </c>
    </row>
    <row r="193" spans="1:5" x14ac:dyDescent="0.25">
      <c r="A193">
        <v>192</v>
      </c>
      <c r="D193" s="3">
        <v>3</v>
      </c>
      <c r="E193" s="4">
        <v>4</v>
      </c>
    </row>
    <row r="194" spans="1:5" x14ac:dyDescent="0.25">
      <c r="A194">
        <v>193</v>
      </c>
      <c r="D194" s="3">
        <v>3</v>
      </c>
      <c r="E194" s="4">
        <v>4</v>
      </c>
    </row>
    <row r="195" spans="1:5" x14ac:dyDescent="0.25">
      <c r="A195">
        <v>194</v>
      </c>
      <c r="D195" s="3">
        <v>3</v>
      </c>
      <c r="E195" s="4">
        <v>4</v>
      </c>
    </row>
    <row r="196" spans="1:5" x14ac:dyDescent="0.25">
      <c r="A196">
        <v>195</v>
      </c>
      <c r="E196" s="4">
        <v>4</v>
      </c>
    </row>
    <row r="197" spans="1:5" x14ac:dyDescent="0.25">
      <c r="A197">
        <v>196</v>
      </c>
      <c r="B197" s="5">
        <v>1</v>
      </c>
      <c r="E197" s="4">
        <v>4</v>
      </c>
    </row>
    <row r="198" spans="1:5" x14ac:dyDescent="0.25">
      <c r="A198">
        <v>197</v>
      </c>
      <c r="B198" s="5">
        <v>1</v>
      </c>
      <c r="E198" s="4">
        <v>4</v>
      </c>
    </row>
    <row r="199" spans="1:5" x14ac:dyDescent="0.25">
      <c r="A199">
        <v>198</v>
      </c>
      <c r="B199" s="5">
        <v>1</v>
      </c>
      <c r="E199" s="4">
        <v>4</v>
      </c>
    </row>
    <row r="200" spans="1:5" x14ac:dyDescent="0.25">
      <c r="A200">
        <v>199</v>
      </c>
      <c r="B200" s="5">
        <v>1</v>
      </c>
      <c r="E200" s="4">
        <v>4</v>
      </c>
    </row>
    <row r="201" spans="1:5" x14ac:dyDescent="0.25">
      <c r="A201">
        <v>200</v>
      </c>
      <c r="B201" s="5">
        <v>1</v>
      </c>
      <c r="E201" s="4">
        <v>4</v>
      </c>
    </row>
    <row r="202" spans="1:5" x14ac:dyDescent="0.25">
      <c r="A202">
        <v>201</v>
      </c>
      <c r="B202" s="5">
        <v>1</v>
      </c>
      <c r="E202" s="4">
        <v>4</v>
      </c>
    </row>
    <row r="203" spans="1:5" x14ac:dyDescent="0.25">
      <c r="A203">
        <v>202</v>
      </c>
      <c r="B203" s="5">
        <v>1</v>
      </c>
    </row>
    <row r="204" spans="1:5" x14ac:dyDescent="0.25">
      <c r="A204">
        <v>203</v>
      </c>
      <c r="B204" s="5">
        <v>1</v>
      </c>
    </row>
    <row r="205" spans="1:5" x14ac:dyDescent="0.25">
      <c r="A205">
        <v>204</v>
      </c>
      <c r="B205" s="5">
        <v>1</v>
      </c>
    </row>
    <row r="206" spans="1:5" x14ac:dyDescent="0.25">
      <c r="A206">
        <v>205</v>
      </c>
      <c r="B206" s="5">
        <v>1</v>
      </c>
    </row>
    <row r="207" spans="1:5" x14ac:dyDescent="0.25">
      <c r="A207">
        <v>206</v>
      </c>
      <c r="B207" s="5">
        <v>1</v>
      </c>
    </row>
    <row r="208" spans="1:5" x14ac:dyDescent="0.25">
      <c r="A208">
        <v>207</v>
      </c>
      <c r="B208" s="5">
        <v>1</v>
      </c>
      <c r="C208" s="2">
        <v>2</v>
      </c>
    </row>
    <row r="209" spans="1:5" x14ac:dyDescent="0.25">
      <c r="A209">
        <v>208</v>
      </c>
      <c r="C209" s="2">
        <v>2</v>
      </c>
    </row>
    <row r="210" spans="1:5" x14ac:dyDescent="0.25">
      <c r="A210">
        <v>209</v>
      </c>
      <c r="C210" s="2">
        <v>2</v>
      </c>
    </row>
    <row r="211" spans="1:5" x14ac:dyDescent="0.25">
      <c r="A211">
        <v>210</v>
      </c>
      <c r="C211" s="2">
        <v>2</v>
      </c>
      <c r="D211" s="3">
        <v>3</v>
      </c>
    </row>
    <row r="212" spans="1:5" x14ac:dyDescent="0.25">
      <c r="A212">
        <v>211</v>
      </c>
      <c r="C212" s="2">
        <v>2</v>
      </c>
      <c r="D212" s="3">
        <v>3</v>
      </c>
    </row>
    <row r="213" spans="1:5" x14ac:dyDescent="0.25">
      <c r="A213">
        <v>212</v>
      </c>
      <c r="C213" s="2">
        <v>2</v>
      </c>
      <c r="D213" s="3">
        <v>3</v>
      </c>
    </row>
    <row r="214" spans="1:5" x14ac:dyDescent="0.25">
      <c r="A214">
        <v>213</v>
      </c>
      <c r="C214" s="2">
        <v>2</v>
      </c>
      <c r="D214" s="3">
        <v>3</v>
      </c>
    </row>
    <row r="215" spans="1:5" x14ac:dyDescent="0.25">
      <c r="A215">
        <v>214</v>
      </c>
      <c r="C215" s="2">
        <v>2</v>
      </c>
      <c r="D215" s="3">
        <v>3</v>
      </c>
    </row>
    <row r="216" spans="1:5" x14ac:dyDescent="0.25">
      <c r="A216">
        <v>215</v>
      </c>
      <c r="C216" s="2">
        <v>2</v>
      </c>
      <c r="D216" s="3">
        <v>3</v>
      </c>
    </row>
    <row r="217" spans="1:5" x14ac:dyDescent="0.25">
      <c r="A217">
        <v>216</v>
      </c>
      <c r="C217" s="2">
        <v>2</v>
      </c>
      <c r="D217" s="3">
        <v>3</v>
      </c>
    </row>
    <row r="218" spans="1:5" x14ac:dyDescent="0.25">
      <c r="A218">
        <v>217</v>
      </c>
      <c r="D218" s="3">
        <v>3</v>
      </c>
      <c r="E218" s="4">
        <v>4</v>
      </c>
    </row>
    <row r="219" spans="1:5" x14ac:dyDescent="0.25">
      <c r="A219">
        <v>218</v>
      </c>
      <c r="D219" s="3">
        <v>3</v>
      </c>
      <c r="E219" s="4">
        <v>4</v>
      </c>
    </row>
    <row r="220" spans="1:5" x14ac:dyDescent="0.25">
      <c r="A220">
        <v>219</v>
      </c>
      <c r="D220" s="3">
        <v>3</v>
      </c>
      <c r="E220" s="4">
        <v>4</v>
      </c>
    </row>
    <row r="221" spans="1:5" x14ac:dyDescent="0.25">
      <c r="A221">
        <v>220</v>
      </c>
      <c r="E221" s="4">
        <v>4</v>
      </c>
    </row>
    <row r="222" spans="1:5" x14ac:dyDescent="0.25">
      <c r="A222">
        <v>221</v>
      </c>
      <c r="B222" s="5">
        <v>1</v>
      </c>
      <c r="E222" s="4">
        <v>4</v>
      </c>
    </row>
    <row r="223" spans="1:5" x14ac:dyDescent="0.25">
      <c r="A223">
        <v>222</v>
      </c>
      <c r="B223" s="5">
        <v>1</v>
      </c>
      <c r="E223" s="4">
        <v>4</v>
      </c>
    </row>
    <row r="224" spans="1:5" x14ac:dyDescent="0.25">
      <c r="A224">
        <v>223</v>
      </c>
      <c r="B224" s="5">
        <v>1</v>
      </c>
      <c r="E224" s="4">
        <v>4</v>
      </c>
    </row>
    <row r="225" spans="1:5" x14ac:dyDescent="0.25">
      <c r="A225">
        <v>224</v>
      </c>
      <c r="B225" s="5">
        <v>1</v>
      </c>
      <c r="E225" s="4">
        <v>4</v>
      </c>
    </row>
    <row r="226" spans="1:5" x14ac:dyDescent="0.25">
      <c r="A226">
        <v>225</v>
      </c>
      <c r="B226" s="5">
        <v>1</v>
      </c>
      <c r="E226" s="4">
        <v>4</v>
      </c>
    </row>
    <row r="227" spans="1:5" x14ac:dyDescent="0.25">
      <c r="A227">
        <v>226</v>
      </c>
      <c r="B227" s="5">
        <v>1</v>
      </c>
      <c r="E227" s="4">
        <v>4</v>
      </c>
    </row>
    <row r="228" spans="1:5" x14ac:dyDescent="0.25">
      <c r="A228">
        <v>227</v>
      </c>
      <c r="B228" s="5">
        <v>1</v>
      </c>
    </row>
    <row r="229" spans="1:5" x14ac:dyDescent="0.25">
      <c r="A229">
        <v>228</v>
      </c>
      <c r="B229" s="5">
        <v>1</v>
      </c>
    </row>
    <row r="230" spans="1:5" x14ac:dyDescent="0.25">
      <c r="A230">
        <v>229</v>
      </c>
      <c r="B230" s="5">
        <v>1</v>
      </c>
    </row>
    <row r="231" spans="1:5" x14ac:dyDescent="0.25">
      <c r="A231">
        <v>230</v>
      </c>
      <c r="B231" s="5">
        <v>1</v>
      </c>
    </row>
    <row r="232" spans="1:5" x14ac:dyDescent="0.25">
      <c r="A232">
        <v>231</v>
      </c>
      <c r="B232" s="5">
        <v>1</v>
      </c>
      <c r="C232" s="2">
        <v>2</v>
      </c>
    </row>
    <row r="233" spans="1:5" x14ac:dyDescent="0.25">
      <c r="A233">
        <v>232</v>
      </c>
      <c r="B233" s="5">
        <v>1</v>
      </c>
      <c r="C233" s="2">
        <v>2</v>
      </c>
    </row>
    <row r="234" spans="1:5" x14ac:dyDescent="0.25">
      <c r="A234">
        <v>233</v>
      </c>
      <c r="C234" s="2">
        <v>2</v>
      </c>
    </row>
    <row r="235" spans="1:5" x14ac:dyDescent="0.25">
      <c r="A235">
        <v>234</v>
      </c>
      <c r="C235" s="2">
        <v>2</v>
      </c>
    </row>
    <row r="236" spans="1:5" x14ac:dyDescent="0.25">
      <c r="A236">
        <v>235</v>
      </c>
      <c r="C236" s="2">
        <v>2</v>
      </c>
      <c r="D236" s="3">
        <v>3</v>
      </c>
    </row>
    <row r="237" spans="1:5" x14ac:dyDescent="0.25">
      <c r="A237">
        <v>236</v>
      </c>
      <c r="C237" s="2">
        <v>2</v>
      </c>
      <c r="D237" s="3">
        <v>3</v>
      </c>
    </row>
    <row r="238" spans="1:5" x14ac:dyDescent="0.25">
      <c r="A238">
        <v>237</v>
      </c>
      <c r="C238" s="2">
        <v>2</v>
      </c>
      <c r="D238" s="3">
        <v>3</v>
      </c>
    </row>
    <row r="239" spans="1:5" x14ac:dyDescent="0.25">
      <c r="A239">
        <v>238</v>
      </c>
      <c r="C239" s="2">
        <v>2</v>
      </c>
      <c r="D239" s="3">
        <v>3</v>
      </c>
    </row>
    <row r="240" spans="1:5" x14ac:dyDescent="0.25">
      <c r="A240">
        <v>239</v>
      </c>
      <c r="C240" s="2">
        <v>2</v>
      </c>
      <c r="D240" s="3">
        <v>3</v>
      </c>
    </row>
    <row r="241" spans="1:5" x14ac:dyDescent="0.25">
      <c r="A241">
        <v>240</v>
      </c>
      <c r="C241" s="2">
        <v>2</v>
      </c>
      <c r="D241" s="3">
        <v>3</v>
      </c>
    </row>
    <row r="242" spans="1:5" x14ac:dyDescent="0.25">
      <c r="A242">
        <v>241</v>
      </c>
      <c r="C242" s="2">
        <v>2</v>
      </c>
      <c r="D242" s="3">
        <v>3</v>
      </c>
    </row>
    <row r="243" spans="1:5" x14ac:dyDescent="0.25">
      <c r="A243">
        <v>242</v>
      </c>
      <c r="D243" s="3">
        <v>3</v>
      </c>
      <c r="E243" s="4">
        <v>4</v>
      </c>
    </row>
    <row r="244" spans="1:5" x14ac:dyDescent="0.25">
      <c r="A244">
        <v>243</v>
      </c>
      <c r="D244" s="3">
        <v>3</v>
      </c>
      <c r="E244" s="4">
        <v>4</v>
      </c>
    </row>
    <row r="245" spans="1:5" x14ac:dyDescent="0.25">
      <c r="A245">
        <v>244</v>
      </c>
      <c r="D245" s="3">
        <v>3</v>
      </c>
      <c r="E245" s="4">
        <v>4</v>
      </c>
    </row>
    <row r="246" spans="1:5" x14ac:dyDescent="0.25">
      <c r="A246">
        <v>245</v>
      </c>
      <c r="B246" s="5">
        <v>1</v>
      </c>
      <c r="E246" s="4">
        <v>4</v>
      </c>
    </row>
    <row r="247" spans="1:5" x14ac:dyDescent="0.25">
      <c r="A247">
        <v>246</v>
      </c>
      <c r="B247" s="5">
        <v>1</v>
      </c>
      <c r="E247" s="4">
        <v>4</v>
      </c>
    </row>
    <row r="248" spans="1:5" x14ac:dyDescent="0.25">
      <c r="A248">
        <v>247</v>
      </c>
      <c r="B248" s="5">
        <v>1</v>
      </c>
      <c r="E248" s="4">
        <v>4</v>
      </c>
    </row>
    <row r="249" spans="1:5" x14ac:dyDescent="0.25">
      <c r="A249">
        <v>248</v>
      </c>
      <c r="B249" s="5">
        <v>1</v>
      </c>
      <c r="E249" s="4">
        <v>4</v>
      </c>
    </row>
    <row r="250" spans="1:5" x14ac:dyDescent="0.25">
      <c r="A250">
        <v>249</v>
      </c>
      <c r="B250" s="5">
        <v>1</v>
      </c>
      <c r="E250" s="4">
        <v>4</v>
      </c>
    </row>
    <row r="251" spans="1:5" x14ac:dyDescent="0.25">
      <c r="A251">
        <v>250</v>
      </c>
      <c r="B251" s="5">
        <v>1</v>
      </c>
      <c r="E251" s="4">
        <v>4</v>
      </c>
    </row>
    <row r="252" spans="1:5" x14ac:dyDescent="0.25">
      <c r="A252">
        <v>251</v>
      </c>
      <c r="B252" s="5">
        <v>1</v>
      </c>
      <c r="E252" s="4">
        <v>4</v>
      </c>
    </row>
    <row r="253" spans="1:5" x14ac:dyDescent="0.25">
      <c r="A253">
        <v>252</v>
      </c>
      <c r="B253" s="5">
        <v>1</v>
      </c>
      <c r="E253" s="4">
        <v>4</v>
      </c>
    </row>
    <row r="254" spans="1:5" x14ac:dyDescent="0.25">
      <c r="A254">
        <v>253</v>
      </c>
      <c r="B254" s="5">
        <v>1</v>
      </c>
      <c r="E254" s="4">
        <v>4</v>
      </c>
    </row>
    <row r="255" spans="1:5" x14ac:dyDescent="0.25">
      <c r="A255">
        <v>254</v>
      </c>
      <c r="B255" s="5">
        <v>1</v>
      </c>
    </row>
    <row r="256" spans="1:5" x14ac:dyDescent="0.25">
      <c r="A256">
        <v>255</v>
      </c>
      <c r="B256" s="5">
        <v>1</v>
      </c>
    </row>
    <row r="257" spans="1:5" x14ac:dyDescent="0.25">
      <c r="A257">
        <v>256</v>
      </c>
      <c r="B257" s="5">
        <v>1</v>
      </c>
      <c r="C257" s="2">
        <v>2</v>
      </c>
    </row>
    <row r="258" spans="1:5" x14ac:dyDescent="0.25">
      <c r="A258">
        <v>257</v>
      </c>
      <c r="B258" s="5">
        <v>1</v>
      </c>
      <c r="C258" s="2">
        <v>2</v>
      </c>
    </row>
    <row r="259" spans="1:5" x14ac:dyDescent="0.25">
      <c r="A259">
        <v>258</v>
      </c>
      <c r="B259" s="5">
        <v>1</v>
      </c>
      <c r="C259" s="2">
        <v>2</v>
      </c>
    </row>
    <row r="260" spans="1:5" x14ac:dyDescent="0.25">
      <c r="A260">
        <v>259</v>
      </c>
      <c r="B260" s="5">
        <v>1</v>
      </c>
      <c r="C260" s="2">
        <v>2</v>
      </c>
    </row>
    <row r="261" spans="1:5" x14ac:dyDescent="0.25">
      <c r="A261">
        <v>260</v>
      </c>
      <c r="C261" s="2">
        <v>2</v>
      </c>
    </row>
    <row r="262" spans="1:5" x14ac:dyDescent="0.25">
      <c r="A262">
        <v>261</v>
      </c>
      <c r="C262" s="2">
        <v>2</v>
      </c>
      <c r="D262" s="3">
        <v>3</v>
      </c>
    </row>
    <row r="263" spans="1:5" x14ac:dyDescent="0.25">
      <c r="A263">
        <v>262</v>
      </c>
      <c r="C263" s="2">
        <v>2</v>
      </c>
      <c r="D263" s="3">
        <v>3</v>
      </c>
    </row>
    <row r="264" spans="1:5" x14ac:dyDescent="0.25">
      <c r="A264">
        <v>263</v>
      </c>
      <c r="C264" s="2">
        <v>2</v>
      </c>
      <c r="D264" s="3">
        <v>3</v>
      </c>
    </row>
    <row r="265" spans="1:5" x14ac:dyDescent="0.25">
      <c r="A265">
        <v>264</v>
      </c>
      <c r="C265" s="2">
        <v>2</v>
      </c>
      <c r="D265" s="3">
        <v>3</v>
      </c>
    </row>
    <row r="266" spans="1:5" x14ac:dyDescent="0.25">
      <c r="A266">
        <v>265</v>
      </c>
      <c r="C266" s="2">
        <v>2</v>
      </c>
      <c r="D266" s="3">
        <v>3</v>
      </c>
    </row>
    <row r="267" spans="1:5" x14ac:dyDescent="0.25">
      <c r="A267">
        <v>266</v>
      </c>
      <c r="C267" s="2">
        <v>2</v>
      </c>
      <c r="D267" s="3">
        <v>3</v>
      </c>
    </row>
    <row r="268" spans="1:5" x14ac:dyDescent="0.25">
      <c r="A268">
        <v>267</v>
      </c>
      <c r="C268" s="2">
        <v>2</v>
      </c>
      <c r="D268" s="3">
        <v>3</v>
      </c>
    </row>
    <row r="269" spans="1:5" x14ac:dyDescent="0.25">
      <c r="A269">
        <v>268</v>
      </c>
      <c r="C269" s="2">
        <v>2</v>
      </c>
      <c r="D269" s="3">
        <v>3</v>
      </c>
    </row>
    <row r="270" spans="1:5" x14ac:dyDescent="0.25">
      <c r="A270">
        <v>269</v>
      </c>
      <c r="C270" s="2">
        <v>2</v>
      </c>
      <c r="D270" s="3">
        <v>3</v>
      </c>
    </row>
    <row r="271" spans="1:5" x14ac:dyDescent="0.25">
      <c r="A271">
        <v>270</v>
      </c>
      <c r="C271" s="2">
        <v>2</v>
      </c>
      <c r="D271" s="3">
        <v>3</v>
      </c>
      <c r="E271" s="4">
        <v>4</v>
      </c>
    </row>
    <row r="272" spans="1:5" x14ac:dyDescent="0.25">
      <c r="A272">
        <v>271</v>
      </c>
      <c r="D272" s="3">
        <v>3</v>
      </c>
      <c r="E272" s="4">
        <v>4</v>
      </c>
    </row>
    <row r="273" spans="1:6" x14ac:dyDescent="0.25">
      <c r="A273">
        <v>272</v>
      </c>
      <c r="D273" s="3">
        <v>3</v>
      </c>
      <c r="E273" s="4">
        <v>4</v>
      </c>
      <c r="F273" t="s">
        <v>22</v>
      </c>
    </row>
    <row r="274" spans="1:6" x14ac:dyDescent="0.25">
      <c r="A274">
        <v>273</v>
      </c>
    </row>
    <row r="275" spans="1:6" x14ac:dyDescent="0.25">
      <c r="A275">
        <v>274</v>
      </c>
      <c r="F275" t="s">
        <v>22</v>
      </c>
    </row>
    <row r="276" spans="1:6" x14ac:dyDescent="0.25">
      <c r="A276">
        <v>275</v>
      </c>
      <c r="B276" s="5">
        <v>1</v>
      </c>
    </row>
    <row r="277" spans="1:6" x14ac:dyDescent="0.25">
      <c r="A277">
        <v>276</v>
      </c>
      <c r="B277" s="5">
        <v>1</v>
      </c>
    </row>
    <row r="278" spans="1:6" x14ac:dyDescent="0.25">
      <c r="A278">
        <v>277</v>
      </c>
      <c r="B278" s="5">
        <v>1</v>
      </c>
    </row>
    <row r="279" spans="1:6" x14ac:dyDescent="0.25">
      <c r="A279">
        <v>278</v>
      </c>
      <c r="B279" s="5">
        <v>1</v>
      </c>
    </row>
    <row r="280" spans="1:6" x14ac:dyDescent="0.25">
      <c r="A280">
        <v>279</v>
      </c>
      <c r="B280" s="5">
        <v>1</v>
      </c>
    </row>
    <row r="281" spans="1:6" x14ac:dyDescent="0.25">
      <c r="A281">
        <v>280</v>
      </c>
      <c r="B281" s="5">
        <v>1</v>
      </c>
    </row>
    <row r="282" spans="1:6" x14ac:dyDescent="0.25">
      <c r="A282">
        <v>281</v>
      </c>
      <c r="B282" s="5">
        <v>1</v>
      </c>
    </row>
    <row r="283" spans="1:6" x14ac:dyDescent="0.25">
      <c r="A283">
        <v>282</v>
      </c>
      <c r="B283" s="5">
        <v>1</v>
      </c>
    </row>
    <row r="284" spans="1:6" x14ac:dyDescent="0.25">
      <c r="A284">
        <v>283</v>
      </c>
      <c r="B284" s="5">
        <v>1</v>
      </c>
    </row>
    <row r="285" spans="1:6" x14ac:dyDescent="0.25">
      <c r="A285">
        <v>284</v>
      </c>
      <c r="B285" s="5">
        <v>1</v>
      </c>
    </row>
    <row r="286" spans="1:6" x14ac:dyDescent="0.25">
      <c r="A286">
        <v>285</v>
      </c>
      <c r="B286" s="5">
        <v>1</v>
      </c>
    </row>
    <row r="287" spans="1:6" x14ac:dyDescent="0.25">
      <c r="A287">
        <v>286</v>
      </c>
      <c r="B287" s="5">
        <v>1</v>
      </c>
      <c r="C287" s="2">
        <v>2</v>
      </c>
    </row>
    <row r="288" spans="1:6" x14ac:dyDescent="0.25">
      <c r="A288">
        <v>287</v>
      </c>
      <c r="C288" s="2">
        <v>2</v>
      </c>
    </row>
    <row r="289" spans="1:5" x14ac:dyDescent="0.25">
      <c r="A289">
        <v>288</v>
      </c>
      <c r="C289" s="2">
        <v>2</v>
      </c>
    </row>
    <row r="290" spans="1:5" x14ac:dyDescent="0.25">
      <c r="A290">
        <v>289</v>
      </c>
      <c r="C290" s="2">
        <v>2</v>
      </c>
    </row>
    <row r="291" spans="1:5" x14ac:dyDescent="0.25">
      <c r="A291">
        <v>290</v>
      </c>
      <c r="C291" s="2">
        <v>2</v>
      </c>
      <c r="D291" s="3">
        <v>3</v>
      </c>
    </row>
    <row r="292" spans="1:5" x14ac:dyDescent="0.25">
      <c r="A292">
        <v>291</v>
      </c>
      <c r="C292" s="2">
        <v>2</v>
      </c>
      <c r="D292" s="3">
        <v>3</v>
      </c>
    </row>
    <row r="293" spans="1:5" x14ac:dyDescent="0.25">
      <c r="A293">
        <v>292</v>
      </c>
      <c r="C293" s="2">
        <v>2</v>
      </c>
      <c r="D293" s="3">
        <v>3</v>
      </c>
    </row>
    <row r="294" spans="1:5" x14ac:dyDescent="0.25">
      <c r="A294">
        <v>293</v>
      </c>
      <c r="C294" s="2">
        <v>2</v>
      </c>
      <c r="D294" s="3">
        <v>3</v>
      </c>
    </row>
    <row r="295" spans="1:5" x14ac:dyDescent="0.25">
      <c r="A295">
        <v>294</v>
      </c>
      <c r="C295" s="2">
        <v>2</v>
      </c>
      <c r="D295" s="3">
        <v>3</v>
      </c>
    </row>
    <row r="296" spans="1:5" x14ac:dyDescent="0.25">
      <c r="A296">
        <v>295</v>
      </c>
      <c r="D296" s="3">
        <v>3</v>
      </c>
      <c r="E296" s="4">
        <v>4</v>
      </c>
    </row>
    <row r="297" spans="1:5" x14ac:dyDescent="0.25">
      <c r="A297">
        <v>296</v>
      </c>
      <c r="D297" s="3">
        <v>3</v>
      </c>
      <c r="E297" s="4">
        <v>4</v>
      </c>
    </row>
    <row r="298" spans="1:5" x14ac:dyDescent="0.25">
      <c r="A298">
        <v>297</v>
      </c>
      <c r="D298" s="3">
        <v>3</v>
      </c>
      <c r="E298" s="4">
        <v>4</v>
      </c>
    </row>
    <row r="299" spans="1:5" x14ac:dyDescent="0.25">
      <c r="A299">
        <v>298</v>
      </c>
      <c r="D299" s="3">
        <v>3</v>
      </c>
      <c r="E299" s="4">
        <v>4</v>
      </c>
    </row>
    <row r="300" spans="1:5" x14ac:dyDescent="0.25">
      <c r="A300">
        <v>299</v>
      </c>
      <c r="D300" s="3">
        <v>3</v>
      </c>
      <c r="E300" s="4">
        <v>4</v>
      </c>
    </row>
    <row r="301" spans="1:5" x14ac:dyDescent="0.25">
      <c r="A301">
        <v>300</v>
      </c>
      <c r="E301" s="4">
        <v>4</v>
      </c>
    </row>
    <row r="302" spans="1:5" x14ac:dyDescent="0.25">
      <c r="A302">
        <v>301</v>
      </c>
      <c r="E302" s="4">
        <v>4</v>
      </c>
    </row>
    <row r="303" spans="1:5" x14ac:dyDescent="0.25">
      <c r="A303">
        <v>302</v>
      </c>
      <c r="E303" s="4">
        <v>4</v>
      </c>
    </row>
    <row r="304" spans="1:5" x14ac:dyDescent="0.25">
      <c r="A304">
        <v>303</v>
      </c>
    </row>
    <row r="305" spans="1:5" x14ac:dyDescent="0.25">
      <c r="A305">
        <v>304</v>
      </c>
      <c r="B305" s="5">
        <v>1</v>
      </c>
    </row>
    <row r="306" spans="1:5" x14ac:dyDescent="0.25">
      <c r="A306">
        <v>305</v>
      </c>
      <c r="B306" s="5">
        <v>1</v>
      </c>
    </row>
    <row r="307" spans="1:5" x14ac:dyDescent="0.25">
      <c r="A307">
        <v>306</v>
      </c>
      <c r="B307" s="5">
        <v>1</v>
      </c>
    </row>
    <row r="308" spans="1:5" x14ac:dyDescent="0.25">
      <c r="A308">
        <v>307</v>
      </c>
      <c r="B308" s="5">
        <v>1</v>
      </c>
    </row>
    <row r="309" spans="1:5" x14ac:dyDescent="0.25">
      <c r="A309">
        <v>308</v>
      </c>
      <c r="B309" s="5">
        <v>1</v>
      </c>
      <c r="C309" s="2">
        <v>2</v>
      </c>
    </row>
    <row r="310" spans="1:5" x14ac:dyDescent="0.25">
      <c r="A310">
        <v>309</v>
      </c>
      <c r="B310" s="5">
        <v>1</v>
      </c>
      <c r="C310" s="2">
        <v>2</v>
      </c>
    </row>
    <row r="311" spans="1:5" x14ac:dyDescent="0.25">
      <c r="A311">
        <v>310</v>
      </c>
      <c r="B311" s="5">
        <v>1</v>
      </c>
      <c r="C311" s="2">
        <v>2</v>
      </c>
    </row>
    <row r="312" spans="1:5" x14ac:dyDescent="0.25">
      <c r="A312">
        <v>311</v>
      </c>
      <c r="B312" s="5">
        <v>1</v>
      </c>
      <c r="C312" s="2">
        <v>2</v>
      </c>
    </row>
    <row r="313" spans="1:5" x14ac:dyDescent="0.25">
      <c r="A313">
        <v>312</v>
      </c>
      <c r="B313" s="5">
        <v>1</v>
      </c>
      <c r="C313" s="2">
        <v>2</v>
      </c>
    </row>
    <row r="314" spans="1:5" x14ac:dyDescent="0.25">
      <c r="A314">
        <v>313</v>
      </c>
      <c r="C314" s="2">
        <v>2</v>
      </c>
    </row>
    <row r="315" spans="1:5" x14ac:dyDescent="0.25">
      <c r="A315">
        <v>314</v>
      </c>
      <c r="C315" s="2">
        <v>2</v>
      </c>
    </row>
    <row r="316" spans="1:5" x14ac:dyDescent="0.25">
      <c r="A316">
        <v>315</v>
      </c>
      <c r="C316" s="2">
        <v>2</v>
      </c>
      <c r="D316" s="3">
        <v>3</v>
      </c>
    </row>
    <row r="317" spans="1:5" x14ac:dyDescent="0.25">
      <c r="A317">
        <v>316</v>
      </c>
      <c r="D317" s="3">
        <v>3</v>
      </c>
      <c r="E317" s="4">
        <v>4</v>
      </c>
    </row>
    <row r="318" spans="1:5" x14ac:dyDescent="0.25">
      <c r="A318">
        <v>317</v>
      </c>
      <c r="D318" s="3">
        <v>3</v>
      </c>
      <c r="E318" s="4">
        <v>4</v>
      </c>
    </row>
    <row r="319" spans="1:5" x14ac:dyDescent="0.25">
      <c r="A319">
        <v>318</v>
      </c>
      <c r="D319" s="3">
        <v>3</v>
      </c>
      <c r="E319" s="4">
        <v>4</v>
      </c>
    </row>
    <row r="320" spans="1:5" x14ac:dyDescent="0.25">
      <c r="A320">
        <v>319</v>
      </c>
      <c r="D320" s="3">
        <v>3</v>
      </c>
      <c r="E320" s="4">
        <v>4</v>
      </c>
    </row>
    <row r="321" spans="1:5" x14ac:dyDescent="0.25">
      <c r="A321">
        <v>320</v>
      </c>
      <c r="D321" s="3">
        <v>3</v>
      </c>
      <c r="E321" s="4">
        <v>4</v>
      </c>
    </row>
    <row r="322" spans="1:5" x14ac:dyDescent="0.25">
      <c r="A322">
        <v>321</v>
      </c>
      <c r="D322" s="3">
        <v>3</v>
      </c>
      <c r="E322" s="4">
        <v>4</v>
      </c>
    </row>
    <row r="323" spans="1:5" x14ac:dyDescent="0.25">
      <c r="A323">
        <v>322</v>
      </c>
      <c r="D323" s="3">
        <v>3</v>
      </c>
      <c r="E323" s="4">
        <v>4</v>
      </c>
    </row>
    <row r="324" spans="1:5" x14ac:dyDescent="0.25">
      <c r="A324">
        <v>323</v>
      </c>
      <c r="E324" s="4">
        <v>4</v>
      </c>
    </row>
    <row r="325" spans="1:5" x14ac:dyDescent="0.25">
      <c r="A325">
        <v>324</v>
      </c>
      <c r="E325" s="4">
        <v>4</v>
      </c>
    </row>
    <row r="326" spans="1:5" x14ac:dyDescent="0.25">
      <c r="A326">
        <v>325</v>
      </c>
      <c r="B326" s="5">
        <v>1</v>
      </c>
    </row>
    <row r="327" spans="1:5" x14ac:dyDescent="0.25">
      <c r="A327">
        <v>326</v>
      </c>
      <c r="B327" s="5">
        <v>1</v>
      </c>
    </row>
    <row r="328" spans="1:5" x14ac:dyDescent="0.25">
      <c r="A328">
        <v>327</v>
      </c>
      <c r="B328" s="5">
        <v>1</v>
      </c>
    </row>
    <row r="329" spans="1:5" x14ac:dyDescent="0.25">
      <c r="A329">
        <v>328</v>
      </c>
      <c r="B329" s="5">
        <v>1</v>
      </c>
    </row>
    <row r="330" spans="1:5" x14ac:dyDescent="0.25">
      <c r="A330">
        <v>329</v>
      </c>
      <c r="B330" s="5">
        <v>1</v>
      </c>
      <c r="C330" s="2">
        <v>2</v>
      </c>
    </row>
    <row r="331" spans="1:5" x14ac:dyDescent="0.25">
      <c r="A331">
        <v>330</v>
      </c>
      <c r="B331" s="5">
        <v>1</v>
      </c>
      <c r="C331" s="2">
        <v>2</v>
      </c>
    </row>
    <row r="332" spans="1:5" x14ac:dyDescent="0.25">
      <c r="A332">
        <v>331</v>
      </c>
      <c r="B332" s="5">
        <v>1</v>
      </c>
      <c r="C332" s="2">
        <v>2</v>
      </c>
    </row>
    <row r="333" spans="1:5" x14ac:dyDescent="0.25">
      <c r="A333">
        <v>332</v>
      </c>
      <c r="B333" s="5">
        <v>1</v>
      </c>
      <c r="C333" s="2">
        <v>2</v>
      </c>
    </row>
    <row r="334" spans="1:5" x14ac:dyDescent="0.25">
      <c r="A334">
        <v>333</v>
      </c>
      <c r="B334" s="5">
        <v>1</v>
      </c>
      <c r="C334" s="2">
        <v>2</v>
      </c>
    </row>
    <row r="335" spans="1:5" x14ac:dyDescent="0.25">
      <c r="A335">
        <v>334</v>
      </c>
      <c r="C335" s="2">
        <v>2</v>
      </c>
    </row>
    <row r="336" spans="1:5" x14ac:dyDescent="0.25">
      <c r="A336">
        <v>335</v>
      </c>
      <c r="C336" s="2">
        <v>2</v>
      </c>
    </row>
    <row r="337" spans="1:5" x14ac:dyDescent="0.25">
      <c r="A337">
        <v>336</v>
      </c>
      <c r="C337" s="2">
        <v>2</v>
      </c>
    </row>
    <row r="338" spans="1:5" x14ac:dyDescent="0.25">
      <c r="A338">
        <v>337</v>
      </c>
      <c r="C338" s="2">
        <v>2</v>
      </c>
      <c r="D338" s="3">
        <v>3</v>
      </c>
      <c r="E338" s="4">
        <v>4</v>
      </c>
    </row>
    <row r="339" spans="1:5" x14ac:dyDescent="0.25">
      <c r="A339">
        <v>338</v>
      </c>
      <c r="D339" s="3">
        <v>3</v>
      </c>
      <c r="E339" s="4">
        <v>4</v>
      </c>
    </row>
    <row r="340" spans="1:5" x14ac:dyDescent="0.25">
      <c r="A340">
        <v>339</v>
      </c>
      <c r="D340" s="3">
        <v>3</v>
      </c>
      <c r="E340" s="4">
        <v>4</v>
      </c>
    </row>
    <row r="341" spans="1:5" x14ac:dyDescent="0.25">
      <c r="A341">
        <v>340</v>
      </c>
      <c r="D341" s="3">
        <v>3</v>
      </c>
      <c r="E341" s="4">
        <v>4</v>
      </c>
    </row>
    <row r="342" spans="1:5" x14ac:dyDescent="0.25">
      <c r="A342">
        <v>341</v>
      </c>
      <c r="D342" s="3">
        <v>3</v>
      </c>
      <c r="E342" s="4">
        <v>4</v>
      </c>
    </row>
    <row r="343" spans="1:5" x14ac:dyDescent="0.25">
      <c r="A343">
        <v>342</v>
      </c>
      <c r="D343" s="3">
        <v>3</v>
      </c>
      <c r="E343" s="4">
        <v>4</v>
      </c>
    </row>
    <row r="344" spans="1:5" x14ac:dyDescent="0.25">
      <c r="A344">
        <v>343</v>
      </c>
      <c r="D344" s="3">
        <v>3</v>
      </c>
      <c r="E344" s="4">
        <v>4</v>
      </c>
    </row>
    <row r="345" spans="1:5" x14ac:dyDescent="0.25">
      <c r="A345">
        <v>344</v>
      </c>
      <c r="D345" s="3">
        <v>3</v>
      </c>
      <c r="E345" s="4">
        <v>4</v>
      </c>
    </row>
    <row r="346" spans="1:5" x14ac:dyDescent="0.25">
      <c r="A346">
        <v>345</v>
      </c>
      <c r="E346" s="4">
        <v>4</v>
      </c>
    </row>
    <row r="347" spans="1:5" x14ac:dyDescent="0.25">
      <c r="A347">
        <v>346</v>
      </c>
      <c r="E347" s="4">
        <v>4</v>
      </c>
    </row>
    <row r="348" spans="1:5" x14ac:dyDescent="0.25">
      <c r="A348">
        <v>347</v>
      </c>
    </row>
    <row r="349" spans="1:5" x14ac:dyDescent="0.25">
      <c r="A349">
        <v>348</v>
      </c>
      <c r="B349" s="5">
        <v>1</v>
      </c>
    </row>
    <row r="350" spans="1:5" x14ac:dyDescent="0.25">
      <c r="A350">
        <v>349</v>
      </c>
      <c r="B350" s="5">
        <v>1</v>
      </c>
    </row>
    <row r="351" spans="1:5" x14ac:dyDescent="0.25">
      <c r="A351">
        <v>350</v>
      </c>
      <c r="B351" s="5">
        <v>1</v>
      </c>
    </row>
    <row r="352" spans="1:5" x14ac:dyDescent="0.25">
      <c r="A352">
        <v>351</v>
      </c>
      <c r="B352" s="5">
        <v>1</v>
      </c>
    </row>
    <row r="353" spans="1:5" x14ac:dyDescent="0.25">
      <c r="A353">
        <v>352</v>
      </c>
      <c r="B353" s="5">
        <v>1</v>
      </c>
      <c r="C353" s="2">
        <v>2</v>
      </c>
    </row>
    <row r="354" spans="1:5" x14ac:dyDescent="0.25">
      <c r="A354">
        <v>353</v>
      </c>
      <c r="B354" s="5">
        <v>1</v>
      </c>
      <c r="C354" s="2">
        <v>2</v>
      </c>
    </row>
    <row r="355" spans="1:5" x14ac:dyDescent="0.25">
      <c r="A355">
        <v>354</v>
      </c>
      <c r="B355" s="5">
        <v>1</v>
      </c>
      <c r="C355" s="2">
        <v>2</v>
      </c>
    </row>
    <row r="356" spans="1:5" x14ac:dyDescent="0.25">
      <c r="A356">
        <v>355</v>
      </c>
      <c r="B356" s="5">
        <v>1</v>
      </c>
      <c r="C356" s="2">
        <v>2</v>
      </c>
    </row>
    <row r="357" spans="1:5" x14ac:dyDescent="0.25">
      <c r="A357">
        <v>356</v>
      </c>
      <c r="B357" s="5">
        <v>1</v>
      </c>
      <c r="C357" s="2">
        <v>2</v>
      </c>
    </row>
    <row r="358" spans="1:5" x14ac:dyDescent="0.25">
      <c r="A358">
        <v>357</v>
      </c>
      <c r="C358" s="2">
        <v>2</v>
      </c>
    </row>
    <row r="359" spans="1:5" x14ac:dyDescent="0.25">
      <c r="A359">
        <v>358</v>
      </c>
      <c r="C359" s="2">
        <v>2</v>
      </c>
    </row>
    <row r="360" spans="1:5" x14ac:dyDescent="0.25">
      <c r="A360">
        <v>359</v>
      </c>
      <c r="C360" s="2">
        <v>2</v>
      </c>
      <c r="D360" s="3">
        <v>3</v>
      </c>
    </row>
    <row r="361" spans="1:5" x14ac:dyDescent="0.25">
      <c r="A361">
        <v>360</v>
      </c>
      <c r="D361" s="3">
        <v>3</v>
      </c>
      <c r="E361" s="4">
        <v>4</v>
      </c>
    </row>
    <row r="362" spans="1:5" x14ac:dyDescent="0.25">
      <c r="A362">
        <v>361</v>
      </c>
      <c r="D362" s="3">
        <v>3</v>
      </c>
      <c r="E362" s="4">
        <v>4</v>
      </c>
    </row>
    <row r="363" spans="1:5" x14ac:dyDescent="0.25">
      <c r="A363">
        <v>362</v>
      </c>
      <c r="D363" s="3">
        <v>3</v>
      </c>
      <c r="E363" s="4">
        <v>4</v>
      </c>
    </row>
    <row r="364" spans="1:5" x14ac:dyDescent="0.25">
      <c r="A364">
        <v>363</v>
      </c>
      <c r="D364" s="3">
        <v>3</v>
      </c>
      <c r="E364" s="4">
        <v>4</v>
      </c>
    </row>
    <row r="365" spans="1:5" x14ac:dyDescent="0.25">
      <c r="A365">
        <v>364</v>
      </c>
      <c r="D365" s="3">
        <v>3</v>
      </c>
      <c r="E365" s="4">
        <v>4</v>
      </c>
    </row>
    <row r="366" spans="1:5" x14ac:dyDescent="0.25">
      <c r="A366">
        <v>365</v>
      </c>
      <c r="D366" s="3">
        <v>3</v>
      </c>
      <c r="E366" s="4">
        <v>4</v>
      </c>
    </row>
    <row r="367" spans="1:5" x14ac:dyDescent="0.25">
      <c r="A367">
        <v>366</v>
      </c>
      <c r="D367" s="3">
        <v>3</v>
      </c>
      <c r="E367" s="4">
        <v>4</v>
      </c>
    </row>
    <row r="368" spans="1:5" x14ac:dyDescent="0.25">
      <c r="A368">
        <v>367</v>
      </c>
      <c r="D368" s="3">
        <v>3</v>
      </c>
      <c r="E368" s="4">
        <v>4</v>
      </c>
    </row>
    <row r="369" spans="1:5" x14ac:dyDescent="0.25">
      <c r="A369">
        <v>368</v>
      </c>
      <c r="B369" s="5">
        <v>1</v>
      </c>
    </row>
    <row r="370" spans="1:5" x14ac:dyDescent="0.25">
      <c r="A370">
        <v>369</v>
      </c>
      <c r="B370" s="5">
        <v>1</v>
      </c>
    </row>
    <row r="371" spans="1:5" x14ac:dyDescent="0.25">
      <c r="A371">
        <v>370</v>
      </c>
      <c r="B371" s="5">
        <v>1</v>
      </c>
    </row>
    <row r="372" spans="1:5" x14ac:dyDescent="0.25">
      <c r="A372">
        <v>371</v>
      </c>
      <c r="B372" s="5">
        <v>1</v>
      </c>
    </row>
    <row r="373" spans="1:5" x14ac:dyDescent="0.25">
      <c r="A373">
        <v>372</v>
      </c>
      <c r="B373" s="5">
        <v>1</v>
      </c>
    </row>
    <row r="374" spans="1:5" x14ac:dyDescent="0.25">
      <c r="A374">
        <v>373</v>
      </c>
      <c r="B374" s="5">
        <v>1</v>
      </c>
    </row>
    <row r="375" spans="1:5" x14ac:dyDescent="0.25">
      <c r="A375">
        <v>374</v>
      </c>
      <c r="B375" s="5">
        <v>1</v>
      </c>
    </row>
    <row r="376" spans="1:5" x14ac:dyDescent="0.25">
      <c r="A376">
        <v>375</v>
      </c>
      <c r="B376" s="5">
        <v>1</v>
      </c>
      <c r="C376" s="2">
        <v>2</v>
      </c>
    </row>
    <row r="377" spans="1:5" x14ac:dyDescent="0.25">
      <c r="A377">
        <v>376</v>
      </c>
      <c r="B377" s="5">
        <v>1</v>
      </c>
      <c r="C377" s="2">
        <v>2</v>
      </c>
    </row>
    <row r="378" spans="1:5" x14ac:dyDescent="0.25">
      <c r="A378">
        <v>377</v>
      </c>
      <c r="B378" s="5">
        <v>1</v>
      </c>
      <c r="C378" s="2">
        <v>2</v>
      </c>
    </row>
    <row r="379" spans="1:5" x14ac:dyDescent="0.25">
      <c r="A379">
        <v>378</v>
      </c>
      <c r="C379" s="2">
        <v>2</v>
      </c>
    </row>
    <row r="380" spans="1:5" x14ac:dyDescent="0.25">
      <c r="A380">
        <v>379</v>
      </c>
      <c r="C380" s="2">
        <v>2</v>
      </c>
    </row>
    <row r="381" spans="1:5" x14ac:dyDescent="0.25">
      <c r="A381">
        <v>380</v>
      </c>
      <c r="C381" s="2">
        <v>2</v>
      </c>
      <c r="D381" s="3">
        <v>3</v>
      </c>
    </row>
    <row r="382" spans="1:5" x14ac:dyDescent="0.25">
      <c r="A382">
        <v>381</v>
      </c>
      <c r="C382" s="2">
        <v>2</v>
      </c>
      <c r="D382" s="3">
        <v>3</v>
      </c>
      <c r="E382" s="4">
        <v>4</v>
      </c>
    </row>
    <row r="383" spans="1:5" x14ac:dyDescent="0.25">
      <c r="A383">
        <v>382</v>
      </c>
      <c r="D383" s="3">
        <v>3</v>
      </c>
      <c r="E383" s="4">
        <v>4</v>
      </c>
    </row>
    <row r="384" spans="1:5" x14ac:dyDescent="0.25">
      <c r="A384">
        <v>383</v>
      </c>
      <c r="D384" s="3">
        <v>3</v>
      </c>
      <c r="E384" s="4">
        <v>4</v>
      </c>
    </row>
    <row r="385" spans="1:5" x14ac:dyDescent="0.25">
      <c r="A385">
        <v>384</v>
      </c>
      <c r="D385" s="3">
        <v>3</v>
      </c>
      <c r="E385" s="4">
        <v>4</v>
      </c>
    </row>
    <row r="386" spans="1:5" x14ac:dyDescent="0.25">
      <c r="A386">
        <v>385</v>
      </c>
      <c r="D386" s="3">
        <v>3</v>
      </c>
      <c r="E386" s="4">
        <v>4</v>
      </c>
    </row>
    <row r="387" spans="1:5" x14ac:dyDescent="0.25">
      <c r="A387">
        <v>386</v>
      </c>
      <c r="D387" s="3">
        <v>3</v>
      </c>
      <c r="E387" s="4">
        <v>4</v>
      </c>
    </row>
    <row r="388" spans="1:5" x14ac:dyDescent="0.25">
      <c r="A388">
        <v>387</v>
      </c>
      <c r="D388" s="3">
        <v>3</v>
      </c>
      <c r="E388" s="4">
        <v>4</v>
      </c>
    </row>
    <row r="389" spans="1:5" x14ac:dyDescent="0.25">
      <c r="A389">
        <v>388</v>
      </c>
      <c r="E389" s="4">
        <v>4</v>
      </c>
    </row>
    <row r="390" spans="1:5" x14ac:dyDescent="0.25">
      <c r="A390">
        <v>389</v>
      </c>
      <c r="E390" s="4">
        <v>4</v>
      </c>
    </row>
    <row r="391" spans="1:5" x14ac:dyDescent="0.25">
      <c r="A391">
        <v>390</v>
      </c>
    </row>
    <row r="392" spans="1:5" x14ac:dyDescent="0.25">
      <c r="A392">
        <v>391</v>
      </c>
    </row>
    <row r="393" spans="1:5" x14ac:dyDescent="0.25">
      <c r="A393">
        <v>392</v>
      </c>
      <c r="B393" s="5">
        <v>1</v>
      </c>
    </row>
    <row r="394" spans="1:5" x14ac:dyDescent="0.25">
      <c r="A394">
        <v>393</v>
      </c>
      <c r="B394" s="5">
        <v>1</v>
      </c>
    </row>
    <row r="395" spans="1:5" x14ac:dyDescent="0.25">
      <c r="A395">
        <v>394</v>
      </c>
      <c r="B395" s="5">
        <v>1</v>
      </c>
    </row>
    <row r="396" spans="1:5" x14ac:dyDescent="0.25">
      <c r="A396">
        <v>395</v>
      </c>
      <c r="B396" s="5">
        <v>1</v>
      </c>
      <c r="C396" s="2">
        <v>2</v>
      </c>
    </row>
    <row r="397" spans="1:5" x14ac:dyDescent="0.25">
      <c r="A397">
        <v>396</v>
      </c>
      <c r="B397" s="5">
        <v>1</v>
      </c>
      <c r="C397" s="2">
        <v>2</v>
      </c>
    </row>
    <row r="398" spans="1:5" x14ac:dyDescent="0.25">
      <c r="A398">
        <v>397</v>
      </c>
      <c r="B398" s="5">
        <v>1</v>
      </c>
      <c r="C398" s="2">
        <v>2</v>
      </c>
    </row>
    <row r="399" spans="1:5" x14ac:dyDescent="0.25">
      <c r="A399">
        <v>398</v>
      </c>
      <c r="B399" s="5">
        <v>1</v>
      </c>
      <c r="C399" s="2">
        <v>2</v>
      </c>
    </row>
    <row r="400" spans="1:5" x14ac:dyDescent="0.25">
      <c r="A400">
        <v>399</v>
      </c>
      <c r="B400" s="5">
        <v>1</v>
      </c>
      <c r="C400" s="2">
        <v>2</v>
      </c>
    </row>
    <row r="401" spans="1:5" x14ac:dyDescent="0.25">
      <c r="A401">
        <v>400</v>
      </c>
      <c r="B401" s="5">
        <v>1</v>
      </c>
      <c r="C401" s="2">
        <v>2</v>
      </c>
    </row>
    <row r="402" spans="1:5" x14ac:dyDescent="0.25">
      <c r="A402">
        <v>401</v>
      </c>
      <c r="C402" s="2">
        <v>2</v>
      </c>
    </row>
    <row r="403" spans="1:5" x14ac:dyDescent="0.25">
      <c r="A403">
        <v>402</v>
      </c>
      <c r="C403" s="2">
        <v>2</v>
      </c>
    </row>
    <row r="404" spans="1:5" x14ac:dyDescent="0.25">
      <c r="A404">
        <v>403</v>
      </c>
      <c r="C404" s="2">
        <v>2</v>
      </c>
    </row>
    <row r="405" spans="1:5" x14ac:dyDescent="0.25">
      <c r="A405">
        <v>404</v>
      </c>
      <c r="C405" s="2">
        <v>2</v>
      </c>
    </row>
    <row r="406" spans="1:5" x14ac:dyDescent="0.25">
      <c r="A406">
        <v>405</v>
      </c>
      <c r="D406" s="3">
        <v>3</v>
      </c>
      <c r="E406" s="4">
        <v>4</v>
      </c>
    </row>
    <row r="407" spans="1:5" x14ac:dyDescent="0.25">
      <c r="A407">
        <v>406</v>
      </c>
      <c r="D407" s="3">
        <v>3</v>
      </c>
      <c r="E407" s="4">
        <v>4</v>
      </c>
    </row>
    <row r="408" spans="1:5" x14ac:dyDescent="0.25">
      <c r="A408">
        <v>407</v>
      </c>
      <c r="D408" s="3">
        <v>3</v>
      </c>
      <c r="E408" s="4">
        <v>4</v>
      </c>
    </row>
    <row r="409" spans="1:5" x14ac:dyDescent="0.25">
      <c r="A409">
        <v>408</v>
      </c>
      <c r="D409" s="3">
        <v>3</v>
      </c>
      <c r="E409" s="4">
        <v>4</v>
      </c>
    </row>
    <row r="410" spans="1:5" x14ac:dyDescent="0.25">
      <c r="A410">
        <v>409</v>
      </c>
      <c r="D410" s="3">
        <v>3</v>
      </c>
      <c r="E410" s="4">
        <v>4</v>
      </c>
    </row>
    <row r="411" spans="1:5" x14ac:dyDescent="0.25">
      <c r="A411">
        <v>410</v>
      </c>
      <c r="D411" s="3">
        <v>3</v>
      </c>
      <c r="E411" s="4">
        <v>4</v>
      </c>
    </row>
    <row r="412" spans="1:5" x14ac:dyDescent="0.25">
      <c r="A412">
        <v>411</v>
      </c>
      <c r="D412" s="3">
        <v>3</v>
      </c>
      <c r="E412" s="4">
        <v>4</v>
      </c>
    </row>
    <row r="413" spans="1:5" x14ac:dyDescent="0.25">
      <c r="A413">
        <v>412</v>
      </c>
      <c r="D413" s="3">
        <v>3</v>
      </c>
      <c r="E413" s="4">
        <v>4</v>
      </c>
    </row>
    <row r="414" spans="1:5" x14ac:dyDescent="0.25">
      <c r="A414">
        <v>413</v>
      </c>
      <c r="D414" s="3">
        <v>3</v>
      </c>
      <c r="E414" s="4">
        <v>4</v>
      </c>
    </row>
    <row r="415" spans="1:5" x14ac:dyDescent="0.25">
      <c r="A415">
        <v>414</v>
      </c>
      <c r="B415" s="5">
        <v>1</v>
      </c>
    </row>
    <row r="416" spans="1:5" x14ac:dyDescent="0.25">
      <c r="A416">
        <v>415</v>
      </c>
      <c r="B416" s="5">
        <v>1</v>
      </c>
    </row>
    <row r="417" spans="1:5" x14ac:dyDescent="0.25">
      <c r="A417">
        <v>416</v>
      </c>
      <c r="B417" s="5">
        <v>1</v>
      </c>
    </row>
    <row r="418" spans="1:5" x14ac:dyDescent="0.25">
      <c r="A418">
        <v>417</v>
      </c>
      <c r="B418" s="5">
        <v>1</v>
      </c>
    </row>
    <row r="419" spans="1:5" x14ac:dyDescent="0.25">
      <c r="A419">
        <v>418</v>
      </c>
      <c r="B419" s="5">
        <v>1</v>
      </c>
    </row>
    <row r="420" spans="1:5" x14ac:dyDescent="0.25">
      <c r="A420">
        <v>419</v>
      </c>
      <c r="B420" s="5">
        <v>1</v>
      </c>
    </row>
    <row r="421" spans="1:5" x14ac:dyDescent="0.25">
      <c r="A421">
        <v>420</v>
      </c>
      <c r="B421" s="5">
        <v>1</v>
      </c>
    </row>
    <row r="422" spans="1:5" x14ac:dyDescent="0.25">
      <c r="A422">
        <v>421</v>
      </c>
      <c r="B422" s="5">
        <v>1</v>
      </c>
      <c r="C422" s="2">
        <v>2</v>
      </c>
    </row>
    <row r="423" spans="1:5" x14ac:dyDescent="0.25">
      <c r="A423">
        <v>422</v>
      </c>
      <c r="B423" s="5">
        <v>1</v>
      </c>
      <c r="C423" s="2">
        <v>2</v>
      </c>
    </row>
    <row r="424" spans="1:5" x14ac:dyDescent="0.25">
      <c r="A424">
        <v>423</v>
      </c>
      <c r="B424" s="5">
        <v>1</v>
      </c>
      <c r="C424" s="2">
        <v>2</v>
      </c>
    </row>
    <row r="425" spans="1:5" x14ac:dyDescent="0.25">
      <c r="A425">
        <v>424</v>
      </c>
      <c r="B425" s="5">
        <v>1</v>
      </c>
      <c r="C425" s="2">
        <v>2</v>
      </c>
    </row>
    <row r="426" spans="1:5" x14ac:dyDescent="0.25">
      <c r="A426">
        <v>425</v>
      </c>
      <c r="C426" s="2">
        <v>2</v>
      </c>
    </row>
    <row r="427" spans="1:5" x14ac:dyDescent="0.25">
      <c r="A427">
        <v>426</v>
      </c>
      <c r="C427" s="2">
        <v>2</v>
      </c>
    </row>
    <row r="428" spans="1:5" x14ac:dyDescent="0.25">
      <c r="A428">
        <v>427</v>
      </c>
      <c r="C428" s="2">
        <v>2</v>
      </c>
    </row>
    <row r="429" spans="1:5" x14ac:dyDescent="0.25">
      <c r="A429">
        <v>428</v>
      </c>
      <c r="C429" s="2">
        <v>2</v>
      </c>
    </row>
    <row r="430" spans="1:5" x14ac:dyDescent="0.25">
      <c r="A430">
        <v>429</v>
      </c>
      <c r="C430" s="2">
        <v>2</v>
      </c>
      <c r="D430" s="3">
        <v>3</v>
      </c>
    </row>
    <row r="431" spans="1:5" x14ac:dyDescent="0.25">
      <c r="A431">
        <v>430</v>
      </c>
      <c r="D431" s="3">
        <v>3</v>
      </c>
      <c r="E431" s="4">
        <v>4</v>
      </c>
    </row>
    <row r="432" spans="1:5" x14ac:dyDescent="0.25">
      <c r="A432">
        <v>431</v>
      </c>
      <c r="D432" s="3">
        <v>3</v>
      </c>
      <c r="E432" s="4">
        <v>4</v>
      </c>
    </row>
    <row r="433" spans="1:5" x14ac:dyDescent="0.25">
      <c r="A433">
        <v>432</v>
      </c>
      <c r="D433" s="3">
        <v>3</v>
      </c>
      <c r="E433" s="4">
        <v>4</v>
      </c>
    </row>
    <row r="434" spans="1:5" x14ac:dyDescent="0.25">
      <c r="A434">
        <v>433</v>
      </c>
      <c r="D434" s="3">
        <v>3</v>
      </c>
      <c r="E434" s="4">
        <v>4</v>
      </c>
    </row>
    <row r="435" spans="1:5" x14ac:dyDescent="0.25">
      <c r="A435">
        <v>434</v>
      </c>
      <c r="D435" s="3">
        <v>3</v>
      </c>
      <c r="E435" s="4">
        <v>4</v>
      </c>
    </row>
    <row r="436" spans="1:5" x14ac:dyDescent="0.25">
      <c r="A436">
        <v>435</v>
      </c>
      <c r="D436" s="3">
        <v>3</v>
      </c>
      <c r="E436" s="4">
        <v>4</v>
      </c>
    </row>
    <row r="437" spans="1:5" x14ac:dyDescent="0.25">
      <c r="A437">
        <v>436</v>
      </c>
      <c r="B437" s="5">
        <v>1</v>
      </c>
      <c r="D437" s="3">
        <v>3</v>
      </c>
      <c r="E437" s="4">
        <v>4</v>
      </c>
    </row>
    <row r="438" spans="1:5" x14ac:dyDescent="0.25">
      <c r="A438">
        <v>437</v>
      </c>
      <c r="B438" s="5">
        <v>1</v>
      </c>
      <c r="D438" s="3">
        <v>3</v>
      </c>
      <c r="E438" s="4">
        <v>4</v>
      </c>
    </row>
    <row r="439" spans="1:5" x14ac:dyDescent="0.25">
      <c r="A439">
        <v>438</v>
      </c>
      <c r="B439" s="5">
        <v>1</v>
      </c>
      <c r="D439" s="3">
        <v>3</v>
      </c>
      <c r="E439" s="4">
        <v>4</v>
      </c>
    </row>
    <row r="440" spans="1:5" x14ac:dyDescent="0.25">
      <c r="A440">
        <v>439</v>
      </c>
      <c r="B440" s="5">
        <v>1</v>
      </c>
      <c r="E440" s="4">
        <v>4</v>
      </c>
    </row>
    <row r="441" spans="1:5" x14ac:dyDescent="0.25">
      <c r="A441">
        <v>440</v>
      </c>
      <c r="B441" s="5">
        <v>1</v>
      </c>
      <c r="E441" s="4">
        <v>4</v>
      </c>
    </row>
    <row r="442" spans="1:5" x14ac:dyDescent="0.25">
      <c r="A442">
        <v>441</v>
      </c>
      <c r="B442" s="5">
        <v>1</v>
      </c>
    </row>
    <row r="443" spans="1:5" x14ac:dyDescent="0.25">
      <c r="A443">
        <v>442</v>
      </c>
      <c r="B443" s="5">
        <v>1</v>
      </c>
    </row>
    <row r="444" spans="1:5" x14ac:dyDescent="0.25">
      <c r="A444">
        <v>443</v>
      </c>
      <c r="B444" s="5">
        <v>1</v>
      </c>
    </row>
    <row r="445" spans="1:5" x14ac:dyDescent="0.25">
      <c r="A445">
        <v>444</v>
      </c>
      <c r="B445" s="5">
        <v>1</v>
      </c>
      <c r="C445" s="2">
        <v>2</v>
      </c>
    </row>
    <row r="446" spans="1:5" x14ac:dyDescent="0.25">
      <c r="A446">
        <v>445</v>
      </c>
      <c r="B446" s="5">
        <v>1</v>
      </c>
      <c r="C446" s="2">
        <v>2</v>
      </c>
    </row>
    <row r="447" spans="1:5" x14ac:dyDescent="0.25">
      <c r="A447">
        <v>446</v>
      </c>
      <c r="B447" s="5">
        <v>1</v>
      </c>
      <c r="C447" s="2">
        <v>2</v>
      </c>
    </row>
    <row r="448" spans="1:5" x14ac:dyDescent="0.25">
      <c r="A448">
        <v>447</v>
      </c>
      <c r="B448" s="5">
        <v>1</v>
      </c>
      <c r="C448" s="2">
        <v>2</v>
      </c>
    </row>
    <row r="449" spans="1:5" x14ac:dyDescent="0.25">
      <c r="A449">
        <v>448</v>
      </c>
      <c r="B449" s="5">
        <v>1</v>
      </c>
      <c r="C449" s="2">
        <v>2</v>
      </c>
    </row>
    <row r="450" spans="1:5" x14ac:dyDescent="0.25">
      <c r="A450">
        <v>449</v>
      </c>
      <c r="C450" s="2">
        <v>2</v>
      </c>
    </row>
    <row r="451" spans="1:5" x14ac:dyDescent="0.25">
      <c r="A451">
        <v>450</v>
      </c>
      <c r="C451" s="2">
        <v>2</v>
      </c>
    </row>
    <row r="452" spans="1:5" x14ac:dyDescent="0.25">
      <c r="A452">
        <v>451</v>
      </c>
      <c r="C452" s="2">
        <v>2</v>
      </c>
      <c r="D452" s="3">
        <v>3</v>
      </c>
    </row>
    <row r="453" spans="1:5" x14ac:dyDescent="0.25">
      <c r="A453">
        <v>452</v>
      </c>
      <c r="C453" s="2">
        <v>2</v>
      </c>
      <c r="D453" s="3">
        <v>3</v>
      </c>
    </row>
    <row r="454" spans="1:5" x14ac:dyDescent="0.25">
      <c r="A454">
        <v>453</v>
      </c>
      <c r="C454" s="2">
        <v>2</v>
      </c>
      <c r="D454" s="3">
        <v>3</v>
      </c>
    </row>
    <row r="455" spans="1:5" x14ac:dyDescent="0.25">
      <c r="A455">
        <v>454</v>
      </c>
      <c r="C455" s="2">
        <v>2</v>
      </c>
      <c r="D455" s="3">
        <v>3</v>
      </c>
    </row>
    <row r="456" spans="1:5" x14ac:dyDescent="0.25">
      <c r="A456">
        <v>455</v>
      </c>
      <c r="C456" s="2">
        <v>2</v>
      </c>
      <c r="D456" s="3">
        <v>3</v>
      </c>
    </row>
    <row r="457" spans="1:5" x14ac:dyDescent="0.25">
      <c r="A457">
        <v>456</v>
      </c>
      <c r="D457" s="3">
        <v>3</v>
      </c>
      <c r="E457" s="4">
        <v>4</v>
      </c>
    </row>
    <row r="458" spans="1:5" x14ac:dyDescent="0.25">
      <c r="A458">
        <v>457</v>
      </c>
      <c r="D458" s="3">
        <v>3</v>
      </c>
      <c r="E458" s="4">
        <v>4</v>
      </c>
    </row>
    <row r="459" spans="1:5" x14ac:dyDescent="0.25">
      <c r="A459">
        <v>458</v>
      </c>
      <c r="D459" s="3">
        <v>3</v>
      </c>
      <c r="E459" s="4">
        <v>4</v>
      </c>
    </row>
    <row r="460" spans="1:5" x14ac:dyDescent="0.25">
      <c r="A460">
        <v>459</v>
      </c>
      <c r="D460" s="3">
        <v>3</v>
      </c>
      <c r="E460" s="4">
        <v>4</v>
      </c>
    </row>
    <row r="461" spans="1:5" x14ac:dyDescent="0.25">
      <c r="A461">
        <v>460</v>
      </c>
      <c r="D461" s="3">
        <v>3</v>
      </c>
      <c r="E461" s="4">
        <v>4</v>
      </c>
    </row>
    <row r="462" spans="1:5" x14ac:dyDescent="0.25">
      <c r="A462">
        <v>461</v>
      </c>
      <c r="B462" s="5">
        <v>1</v>
      </c>
      <c r="D462" s="3">
        <v>3</v>
      </c>
      <c r="E462" s="4">
        <v>4</v>
      </c>
    </row>
    <row r="463" spans="1:5" x14ac:dyDescent="0.25">
      <c r="A463">
        <v>462</v>
      </c>
      <c r="B463" s="5">
        <v>1</v>
      </c>
      <c r="E463" s="4">
        <v>4</v>
      </c>
    </row>
    <row r="464" spans="1:5" x14ac:dyDescent="0.25">
      <c r="A464">
        <v>463</v>
      </c>
      <c r="B464" s="5">
        <v>1</v>
      </c>
      <c r="E464" s="4">
        <v>4</v>
      </c>
    </row>
    <row r="465" spans="1:5" x14ac:dyDescent="0.25">
      <c r="A465">
        <v>464</v>
      </c>
      <c r="B465" s="5">
        <v>1</v>
      </c>
      <c r="E465" s="4">
        <v>4</v>
      </c>
    </row>
    <row r="466" spans="1:5" x14ac:dyDescent="0.25">
      <c r="A466">
        <v>465</v>
      </c>
      <c r="B466" s="5">
        <v>1</v>
      </c>
      <c r="E466" s="4">
        <v>4</v>
      </c>
    </row>
    <row r="467" spans="1:5" x14ac:dyDescent="0.25">
      <c r="A467">
        <v>466</v>
      </c>
      <c r="B467" s="5">
        <v>1</v>
      </c>
      <c r="E467" s="4">
        <v>4</v>
      </c>
    </row>
    <row r="468" spans="1:5" x14ac:dyDescent="0.25">
      <c r="A468">
        <v>467</v>
      </c>
      <c r="B468" s="5">
        <v>1</v>
      </c>
      <c r="E468" s="4">
        <v>4</v>
      </c>
    </row>
    <row r="469" spans="1:5" x14ac:dyDescent="0.25">
      <c r="A469">
        <v>468</v>
      </c>
      <c r="B469" s="5">
        <v>1</v>
      </c>
    </row>
    <row r="470" spans="1:5" x14ac:dyDescent="0.25">
      <c r="A470">
        <v>469</v>
      </c>
      <c r="B470" s="5">
        <v>1</v>
      </c>
    </row>
    <row r="471" spans="1:5" x14ac:dyDescent="0.25">
      <c r="A471">
        <v>470</v>
      </c>
      <c r="B471" s="5">
        <v>1</v>
      </c>
    </row>
    <row r="472" spans="1:5" x14ac:dyDescent="0.25">
      <c r="A472">
        <v>471</v>
      </c>
      <c r="B472" s="5">
        <v>1</v>
      </c>
      <c r="C472" s="2">
        <v>2</v>
      </c>
    </row>
    <row r="473" spans="1:5" x14ac:dyDescent="0.25">
      <c r="A473">
        <v>472</v>
      </c>
      <c r="B473" s="5">
        <v>1</v>
      </c>
      <c r="C473" s="2">
        <v>2</v>
      </c>
    </row>
    <row r="474" spans="1:5" x14ac:dyDescent="0.25">
      <c r="A474">
        <v>473</v>
      </c>
      <c r="B474" s="5">
        <v>1</v>
      </c>
      <c r="C474" s="2">
        <v>2</v>
      </c>
    </row>
    <row r="475" spans="1:5" x14ac:dyDescent="0.25">
      <c r="A475">
        <v>474</v>
      </c>
      <c r="C475" s="2">
        <v>2</v>
      </c>
    </row>
    <row r="476" spans="1:5" x14ac:dyDescent="0.25">
      <c r="A476">
        <v>475</v>
      </c>
      <c r="C476" s="2">
        <v>2</v>
      </c>
    </row>
    <row r="477" spans="1:5" x14ac:dyDescent="0.25">
      <c r="A477">
        <v>476</v>
      </c>
      <c r="C477" s="2">
        <v>2</v>
      </c>
    </row>
    <row r="478" spans="1:5" x14ac:dyDescent="0.25">
      <c r="A478">
        <v>477</v>
      </c>
      <c r="C478" s="2">
        <v>2</v>
      </c>
      <c r="D478" s="3">
        <v>3</v>
      </c>
    </row>
    <row r="479" spans="1:5" x14ac:dyDescent="0.25">
      <c r="A479">
        <v>478</v>
      </c>
      <c r="C479" s="2">
        <v>2</v>
      </c>
      <c r="D479" s="3">
        <v>3</v>
      </c>
    </row>
    <row r="480" spans="1:5" x14ac:dyDescent="0.25">
      <c r="A480">
        <v>479</v>
      </c>
      <c r="C480" s="2">
        <v>2</v>
      </c>
      <c r="D480" s="3">
        <v>3</v>
      </c>
    </row>
    <row r="481" spans="1:5" x14ac:dyDescent="0.25">
      <c r="A481">
        <v>480</v>
      </c>
      <c r="C481" s="2">
        <v>2</v>
      </c>
      <c r="D481" s="3">
        <v>3</v>
      </c>
    </row>
    <row r="482" spans="1:5" x14ac:dyDescent="0.25">
      <c r="A482">
        <v>481</v>
      </c>
      <c r="C482" s="2">
        <v>2</v>
      </c>
      <c r="D482" s="3">
        <v>3</v>
      </c>
      <c r="E482" s="4">
        <v>4</v>
      </c>
    </row>
    <row r="483" spans="1:5" x14ac:dyDescent="0.25">
      <c r="A483">
        <v>482</v>
      </c>
      <c r="D483" s="3">
        <v>3</v>
      </c>
      <c r="E483" s="4">
        <v>4</v>
      </c>
    </row>
    <row r="484" spans="1:5" x14ac:dyDescent="0.25">
      <c r="A484">
        <v>483</v>
      </c>
      <c r="D484" s="3">
        <v>3</v>
      </c>
      <c r="E484" s="4">
        <v>4</v>
      </c>
    </row>
    <row r="485" spans="1:5" x14ac:dyDescent="0.25">
      <c r="A485">
        <v>484</v>
      </c>
      <c r="D485" s="3">
        <v>3</v>
      </c>
      <c r="E485" s="4">
        <v>4</v>
      </c>
    </row>
    <row r="486" spans="1:5" x14ac:dyDescent="0.25">
      <c r="A486">
        <v>485</v>
      </c>
      <c r="D486" s="3">
        <v>3</v>
      </c>
      <c r="E486" s="4">
        <v>4</v>
      </c>
    </row>
    <row r="487" spans="1:5" x14ac:dyDescent="0.25">
      <c r="A487">
        <v>486</v>
      </c>
      <c r="D487" s="3">
        <v>3</v>
      </c>
      <c r="E487" s="4">
        <v>4</v>
      </c>
    </row>
    <row r="488" spans="1:5" x14ac:dyDescent="0.25">
      <c r="A488">
        <v>487</v>
      </c>
      <c r="B488" s="5">
        <v>1</v>
      </c>
      <c r="E488" s="4">
        <v>4</v>
      </c>
    </row>
    <row r="489" spans="1:5" x14ac:dyDescent="0.25">
      <c r="A489">
        <v>488</v>
      </c>
      <c r="B489" s="5">
        <v>1</v>
      </c>
      <c r="E489" s="4">
        <v>4</v>
      </c>
    </row>
    <row r="490" spans="1:5" x14ac:dyDescent="0.25">
      <c r="A490">
        <v>489</v>
      </c>
      <c r="B490" s="5">
        <v>1</v>
      </c>
      <c r="E490" s="4">
        <v>4</v>
      </c>
    </row>
    <row r="491" spans="1:5" x14ac:dyDescent="0.25">
      <c r="A491">
        <v>490</v>
      </c>
      <c r="B491" s="5">
        <v>1</v>
      </c>
      <c r="E491" s="4">
        <v>4</v>
      </c>
    </row>
    <row r="492" spans="1:5" x14ac:dyDescent="0.25">
      <c r="A492">
        <v>491</v>
      </c>
      <c r="B492" s="5">
        <v>1</v>
      </c>
      <c r="E492" s="4">
        <v>4</v>
      </c>
    </row>
    <row r="493" spans="1:5" x14ac:dyDescent="0.25">
      <c r="A493">
        <v>492</v>
      </c>
      <c r="B493" s="5">
        <v>1</v>
      </c>
    </row>
    <row r="494" spans="1:5" x14ac:dyDescent="0.25">
      <c r="A494">
        <v>493</v>
      </c>
      <c r="B494" s="5">
        <v>1</v>
      </c>
    </row>
    <row r="495" spans="1:5" x14ac:dyDescent="0.25">
      <c r="A495">
        <v>494</v>
      </c>
      <c r="B495" s="5">
        <v>1</v>
      </c>
    </row>
    <row r="496" spans="1:5" x14ac:dyDescent="0.25">
      <c r="A496">
        <v>495</v>
      </c>
      <c r="B496" s="5">
        <v>1</v>
      </c>
    </row>
    <row r="497" spans="1:5" x14ac:dyDescent="0.25">
      <c r="A497">
        <v>496</v>
      </c>
      <c r="B497" s="5">
        <v>1</v>
      </c>
      <c r="C497" s="2">
        <v>2</v>
      </c>
    </row>
    <row r="498" spans="1:5" x14ac:dyDescent="0.25">
      <c r="A498">
        <v>497</v>
      </c>
      <c r="B498" s="5">
        <v>1</v>
      </c>
      <c r="C498" s="2">
        <v>2</v>
      </c>
    </row>
    <row r="499" spans="1:5" x14ac:dyDescent="0.25">
      <c r="A499">
        <v>498</v>
      </c>
      <c r="C499" s="2">
        <v>2</v>
      </c>
    </row>
    <row r="500" spans="1:5" x14ac:dyDescent="0.25">
      <c r="A500">
        <v>499</v>
      </c>
      <c r="C500" s="2">
        <v>2</v>
      </c>
    </row>
    <row r="501" spans="1:5" x14ac:dyDescent="0.25">
      <c r="A501">
        <v>500</v>
      </c>
      <c r="C501" s="2">
        <v>2</v>
      </c>
    </row>
    <row r="502" spans="1:5" x14ac:dyDescent="0.25">
      <c r="A502">
        <v>501</v>
      </c>
      <c r="C502" s="2">
        <v>2</v>
      </c>
    </row>
    <row r="503" spans="1:5" x14ac:dyDescent="0.25">
      <c r="A503">
        <v>502</v>
      </c>
      <c r="C503" s="2">
        <v>2</v>
      </c>
    </row>
    <row r="504" spans="1:5" x14ac:dyDescent="0.25">
      <c r="A504">
        <v>503</v>
      </c>
      <c r="C504" s="2">
        <v>2</v>
      </c>
      <c r="D504" s="3">
        <v>3</v>
      </c>
    </row>
    <row r="505" spans="1:5" x14ac:dyDescent="0.25">
      <c r="A505">
        <v>504</v>
      </c>
      <c r="C505" s="2">
        <v>2</v>
      </c>
      <c r="D505" s="3">
        <v>3</v>
      </c>
    </row>
    <row r="506" spans="1:5" x14ac:dyDescent="0.25">
      <c r="A506">
        <v>505</v>
      </c>
      <c r="C506" s="2">
        <v>2</v>
      </c>
      <c r="D506" s="3">
        <v>3</v>
      </c>
    </row>
    <row r="507" spans="1:5" x14ac:dyDescent="0.25">
      <c r="A507">
        <v>506</v>
      </c>
      <c r="C507" s="2">
        <v>2</v>
      </c>
      <c r="D507" s="3">
        <v>3</v>
      </c>
    </row>
    <row r="508" spans="1:5" x14ac:dyDescent="0.25">
      <c r="A508">
        <v>507</v>
      </c>
      <c r="D508" s="3">
        <v>3</v>
      </c>
      <c r="E508" s="4">
        <v>4</v>
      </c>
    </row>
    <row r="509" spans="1:5" x14ac:dyDescent="0.25">
      <c r="A509">
        <v>508</v>
      </c>
      <c r="D509" s="3">
        <v>3</v>
      </c>
      <c r="E509" s="4">
        <v>4</v>
      </c>
    </row>
    <row r="510" spans="1:5" x14ac:dyDescent="0.25">
      <c r="A510">
        <v>509</v>
      </c>
      <c r="D510" s="3">
        <v>3</v>
      </c>
      <c r="E510" s="4">
        <v>4</v>
      </c>
    </row>
    <row r="511" spans="1:5" x14ac:dyDescent="0.25">
      <c r="A511">
        <v>510</v>
      </c>
      <c r="B511" s="5">
        <v>1</v>
      </c>
      <c r="D511" s="3">
        <v>3</v>
      </c>
      <c r="E511" s="4">
        <v>4</v>
      </c>
    </row>
    <row r="512" spans="1:5" x14ac:dyDescent="0.25">
      <c r="A512">
        <v>511</v>
      </c>
      <c r="B512" s="5">
        <v>1</v>
      </c>
      <c r="D512" s="3">
        <v>3</v>
      </c>
      <c r="E512" s="4">
        <v>4</v>
      </c>
    </row>
    <row r="513" spans="1:6" x14ac:dyDescent="0.25">
      <c r="A513">
        <v>512</v>
      </c>
      <c r="B513" s="5">
        <v>1</v>
      </c>
      <c r="D513" s="3">
        <v>3</v>
      </c>
      <c r="E513" s="4">
        <v>4</v>
      </c>
    </row>
    <row r="514" spans="1:6" x14ac:dyDescent="0.25">
      <c r="A514">
        <v>513</v>
      </c>
      <c r="B514" s="5">
        <v>1</v>
      </c>
      <c r="E514" s="4">
        <v>4</v>
      </c>
    </row>
    <row r="515" spans="1:6" x14ac:dyDescent="0.25">
      <c r="A515">
        <v>514</v>
      </c>
      <c r="B515" s="5">
        <v>1</v>
      </c>
      <c r="E515" s="4">
        <v>4</v>
      </c>
    </row>
    <row r="516" spans="1:6" x14ac:dyDescent="0.25">
      <c r="A516">
        <v>515</v>
      </c>
      <c r="B516" s="5">
        <v>1</v>
      </c>
      <c r="E516" s="4">
        <v>4</v>
      </c>
    </row>
    <row r="517" spans="1:6" x14ac:dyDescent="0.25">
      <c r="A517">
        <v>516</v>
      </c>
      <c r="B517" s="5">
        <v>1</v>
      </c>
      <c r="E517" s="4">
        <v>4</v>
      </c>
    </row>
    <row r="518" spans="1:6" x14ac:dyDescent="0.25">
      <c r="A518">
        <v>517</v>
      </c>
      <c r="B518" s="5">
        <v>1</v>
      </c>
      <c r="E518" s="4">
        <v>4</v>
      </c>
    </row>
    <row r="519" spans="1:6" x14ac:dyDescent="0.25">
      <c r="A519">
        <v>518</v>
      </c>
      <c r="B519" s="5">
        <v>1</v>
      </c>
      <c r="E519" s="4">
        <v>4</v>
      </c>
    </row>
    <row r="520" spans="1:6" x14ac:dyDescent="0.25">
      <c r="A520">
        <v>519</v>
      </c>
      <c r="B520" s="5">
        <v>1</v>
      </c>
      <c r="E520" s="4">
        <v>4</v>
      </c>
    </row>
    <row r="521" spans="1:6" x14ac:dyDescent="0.25">
      <c r="A521">
        <v>520</v>
      </c>
      <c r="B521" s="5">
        <v>1</v>
      </c>
      <c r="E521" s="4">
        <v>4</v>
      </c>
    </row>
    <row r="522" spans="1:6" x14ac:dyDescent="0.25">
      <c r="A522">
        <v>521</v>
      </c>
      <c r="B522" s="5">
        <v>1</v>
      </c>
    </row>
    <row r="523" spans="1:6" x14ac:dyDescent="0.25">
      <c r="A523">
        <v>522</v>
      </c>
      <c r="B523" s="5">
        <v>1</v>
      </c>
      <c r="C523" s="2">
        <v>2</v>
      </c>
    </row>
    <row r="524" spans="1:6" x14ac:dyDescent="0.25">
      <c r="A524">
        <v>523</v>
      </c>
      <c r="B524" s="5">
        <v>1</v>
      </c>
      <c r="C524" s="2">
        <v>2</v>
      </c>
    </row>
    <row r="525" spans="1:6" x14ac:dyDescent="0.25">
      <c r="A525">
        <v>524</v>
      </c>
      <c r="B525" s="5">
        <v>1</v>
      </c>
      <c r="C525" s="2">
        <v>2</v>
      </c>
    </row>
    <row r="526" spans="1:6" x14ac:dyDescent="0.25">
      <c r="A526">
        <v>525</v>
      </c>
      <c r="B526" s="5">
        <v>1</v>
      </c>
      <c r="C526" s="2">
        <v>2</v>
      </c>
    </row>
    <row r="527" spans="1:6" x14ac:dyDescent="0.25">
      <c r="A527">
        <v>526</v>
      </c>
      <c r="C527" s="2">
        <v>2</v>
      </c>
    </row>
    <row r="528" spans="1:6" x14ac:dyDescent="0.25">
      <c r="A528">
        <v>527</v>
      </c>
      <c r="C528" s="2">
        <v>2</v>
      </c>
      <c r="D528" s="3">
        <v>3</v>
      </c>
      <c r="F528" t="s">
        <v>22</v>
      </c>
    </row>
    <row r="529" spans="1:6" x14ac:dyDescent="0.25">
      <c r="A529">
        <v>528</v>
      </c>
    </row>
    <row r="530" spans="1:6" x14ac:dyDescent="0.25">
      <c r="A530">
        <v>529</v>
      </c>
      <c r="F530" t="s">
        <v>22</v>
      </c>
    </row>
    <row r="531" spans="1:6" x14ac:dyDescent="0.25">
      <c r="A531">
        <v>530</v>
      </c>
      <c r="B531" s="5">
        <v>1</v>
      </c>
    </row>
    <row r="532" spans="1:6" x14ac:dyDescent="0.25">
      <c r="A532">
        <v>531</v>
      </c>
      <c r="B532" s="5">
        <v>1</v>
      </c>
    </row>
    <row r="533" spans="1:6" x14ac:dyDescent="0.25">
      <c r="A533">
        <v>532</v>
      </c>
      <c r="B533" s="5">
        <v>1</v>
      </c>
    </row>
    <row r="534" spans="1:6" x14ac:dyDescent="0.25">
      <c r="A534">
        <v>533</v>
      </c>
      <c r="B534" s="5">
        <v>1</v>
      </c>
    </row>
    <row r="535" spans="1:6" x14ac:dyDescent="0.25">
      <c r="A535">
        <v>534</v>
      </c>
      <c r="B535" s="5">
        <v>1</v>
      </c>
      <c r="E535" s="4">
        <v>4</v>
      </c>
    </row>
    <row r="536" spans="1:6" x14ac:dyDescent="0.25">
      <c r="A536">
        <v>535</v>
      </c>
      <c r="B536" s="5">
        <v>1</v>
      </c>
      <c r="E536" s="4">
        <v>4</v>
      </c>
    </row>
    <row r="537" spans="1:6" x14ac:dyDescent="0.25">
      <c r="A537">
        <v>536</v>
      </c>
      <c r="B537" s="5">
        <v>1</v>
      </c>
      <c r="E537" s="4">
        <v>4</v>
      </c>
    </row>
    <row r="538" spans="1:6" x14ac:dyDescent="0.25">
      <c r="A538">
        <v>537</v>
      </c>
      <c r="B538" s="5">
        <v>1</v>
      </c>
      <c r="E538" s="4">
        <v>4</v>
      </c>
    </row>
    <row r="539" spans="1:6" x14ac:dyDescent="0.25">
      <c r="A539">
        <v>538</v>
      </c>
      <c r="B539" s="5">
        <v>1</v>
      </c>
      <c r="E539" s="4">
        <v>4</v>
      </c>
    </row>
    <row r="540" spans="1:6" x14ac:dyDescent="0.25">
      <c r="A540">
        <v>539</v>
      </c>
      <c r="B540" s="5">
        <v>1</v>
      </c>
      <c r="E540" s="4">
        <v>4</v>
      </c>
    </row>
    <row r="541" spans="1:6" x14ac:dyDescent="0.25">
      <c r="A541">
        <v>540</v>
      </c>
      <c r="B541" s="5">
        <v>1</v>
      </c>
      <c r="E541" s="4">
        <v>4</v>
      </c>
    </row>
    <row r="542" spans="1:6" x14ac:dyDescent="0.25">
      <c r="A542">
        <v>541</v>
      </c>
      <c r="B542" s="5">
        <v>1</v>
      </c>
      <c r="E542" s="4">
        <v>4</v>
      </c>
    </row>
    <row r="543" spans="1:6" x14ac:dyDescent="0.25">
      <c r="A543">
        <v>542</v>
      </c>
      <c r="B543" s="5">
        <v>1</v>
      </c>
      <c r="E543" s="4">
        <v>4</v>
      </c>
    </row>
    <row r="544" spans="1:6" x14ac:dyDescent="0.25">
      <c r="A544">
        <v>543</v>
      </c>
      <c r="B544" s="5">
        <v>1</v>
      </c>
      <c r="E544" s="4">
        <v>4</v>
      </c>
    </row>
    <row r="545" spans="1:5" x14ac:dyDescent="0.25">
      <c r="A545">
        <v>544</v>
      </c>
      <c r="B545" s="5">
        <v>1</v>
      </c>
      <c r="E545" s="4">
        <v>4</v>
      </c>
    </row>
    <row r="546" spans="1:5" x14ac:dyDescent="0.25">
      <c r="A546">
        <v>545</v>
      </c>
      <c r="B546" s="5">
        <v>1</v>
      </c>
      <c r="D546" s="3">
        <v>3</v>
      </c>
      <c r="E546" s="4">
        <v>4</v>
      </c>
    </row>
    <row r="547" spans="1:5" x14ac:dyDescent="0.25">
      <c r="A547">
        <v>546</v>
      </c>
      <c r="D547" s="3">
        <v>3</v>
      </c>
      <c r="E547" s="4">
        <v>4</v>
      </c>
    </row>
    <row r="548" spans="1:5" x14ac:dyDescent="0.25">
      <c r="A548">
        <v>547</v>
      </c>
      <c r="D548" s="3">
        <v>3</v>
      </c>
      <c r="E548" s="4">
        <v>4</v>
      </c>
    </row>
    <row r="549" spans="1:5" x14ac:dyDescent="0.25">
      <c r="A549">
        <v>548</v>
      </c>
      <c r="C549" s="2">
        <v>2</v>
      </c>
      <c r="D549" s="3">
        <v>3</v>
      </c>
    </row>
    <row r="550" spans="1:5" x14ac:dyDescent="0.25">
      <c r="A550">
        <v>549</v>
      </c>
      <c r="C550" s="2">
        <v>2</v>
      </c>
      <c r="D550" s="3">
        <v>3</v>
      </c>
    </row>
    <row r="551" spans="1:5" x14ac:dyDescent="0.25">
      <c r="A551">
        <v>550</v>
      </c>
      <c r="C551" s="2">
        <v>2</v>
      </c>
      <c r="D551" s="3">
        <v>3</v>
      </c>
    </row>
    <row r="552" spans="1:5" x14ac:dyDescent="0.25">
      <c r="A552">
        <v>551</v>
      </c>
      <c r="C552" s="2">
        <v>2</v>
      </c>
      <c r="D552" s="3">
        <v>3</v>
      </c>
    </row>
    <row r="553" spans="1:5" x14ac:dyDescent="0.25">
      <c r="A553">
        <v>552</v>
      </c>
      <c r="C553" s="2">
        <v>2</v>
      </c>
      <c r="D553" s="3">
        <v>3</v>
      </c>
    </row>
    <row r="554" spans="1:5" x14ac:dyDescent="0.25">
      <c r="A554">
        <v>553</v>
      </c>
      <c r="C554" s="2">
        <v>2</v>
      </c>
      <c r="D554" s="3">
        <v>3</v>
      </c>
    </row>
    <row r="555" spans="1:5" x14ac:dyDescent="0.25">
      <c r="A555">
        <v>554</v>
      </c>
      <c r="C555" s="2">
        <v>2</v>
      </c>
      <c r="D555" s="3">
        <v>3</v>
      </c>
    </row>
    <row r="556" spans="1:5" x14ac:dyDescent="0.25">
      <c r="A556">
        <v>555</v>
      </c>
      <c r="C556" s="2">
        <v>2</v>
      </c>
      <c r="D556" s="3">
        <v>3</v>
      </c>
    </row>
    <row r="557" spans="1:5" x14ac:dyDescent="0.25">
      <c r="A557">
        <v>556</v>
      </c>
      <c r="C557" s="2">
        <v>2</v>
      </c>
      <c r="D557" s="3">
        <v>3</v>
      </c>
    </row>
    <row r="558" spans="1:5" x14ac:dyDescent="0.25">
      <c r="A558">
        <v>557</v>
      </c>
      <c r="C558" s="2">
        <v>2</v>
      </c>
      <c r="D558" s="3">
        <v>3</v>
      </c>
    </row>
    <row r="559" spans="1:5" x14ac:dyDescent="0.25">
      <c r="A559">
        <v>558</v>
      </c>
      <c r="C559" s="2">
        <v>2</v>
      </c>
      <c r="D559" s="3">
        <v>3</v>
      </c>
    </row>
    <row r="560" spans="1:5" x14ac:dyDescent="0.25">
      <c r="A560">
        <v>559</v>
      </c>
      <c r="C560" s="2">
        <v>2</v>
      </c>
      <c r="D560" s="3">
        <v>3</v>
      </c>
    </row>
    <row r="561" spans="1:5" x14ac:dyDescent="0.25">
      <c r="A561">
        <v>560</v>
      </c>
      <c r="C561" s="2">
        <v>2</v>
      </c>
    </row>
    <row r="562" spans="1:5" x14ac:dyDescent="0.25">
      <c r="A562">
        <v>561</v>
      </c>
      <c r="C562" s="2">
        <v>2</v>
      </c>
    </row>
    <row r="563" spans="1:5" x14ac:dyDescent="0.25">
      <c r="A563">
        <v>562</v>
      </c>
      <c r="B563" s="5">
        <v>1</v>
      </c>
      <c r="C563" s="2">
        <v>2</v>
      </c>
    </row>
    <row r="564" spans="1:5" x14ac:dyDescent="0.25">
      <c r="A564">
        <v>563</v>
      </c>
      <c r="B564" s="5">
        <v>1</v>
      </c>
    </row>
    <row r="565" spans="1:5" x14ac:dyDescent="0.25">
      <c r="A565">
        <v>564</v>
      </c>
      <c r="B565" s="5">
        <v>1</v>
      </c>
    </row>
    <row r="566" spans="1:5" x14ac:dyDescent="0.25">
      <c r="A566">
        <v>565</v>
      </c>
      <c r="B566" s="5">
        <v>1</v>
      </c>
      <c r="E566" s="4">
        <v>4</v>
      </c>
    </row>
    <row r="567" spans="1:5" x14ac:dyDescent="0.25">
      <c r="A567">
        <v>566</v>
      </c>
      <c r="B567" s="5">
        <v>1</v>
      </c>
      <c r="E567" s="4">
        <v>4</v>
      </c>
    </row>
    <row r="568" spans="1:5" x14ac:dyDescent="0.25">
      <c r="A568">
        <v>567</v>
      </c>
      <c r="B568" s="5">
        <v>1</v>
      </c>
      <c r="E568" s="4">
        <v>4</v>
      </c>
    </row>
    <row r="569" spans="1:5" x14ac:dyDescent="0.25">
      <c r="A569">
        <v>568</v>
      </c>
      <c r="B569" s="5">
        <v>1</v>
      </c>
      <c r="E569" s="4">
        <v>4</v>
      </c>
    </row>
    <row r="570" spans="1:5" x14ac:dyDescent="0.25">
      <c r="A570">
        <v>569</v>
      </c>
      <c r="B570" s="5">
        <v>1</v>
      </c>
      <c r="E570" s="4">
        <v>4</v>
      </c>
    </row>
    <row r="571" spans="1:5" x14ac:dyDescent="0.25">
      <c r="A571">
        <v>570</v>
      </c>
      <c r="B571" s="5">
        <v>1</v>
      </c>
      <c r="E571" s="4">
        <v>4</v>
      </c>
    </row>
    <row r="572" spans="1:5" x14ac:dyDescent="0.25">
      <c r="A572">
        <v>571</v>
      </c>
      <c r="B572" s="5">
        <v>1</v>
      </c>
      <c r="E572" s="4">
        <v>4</v>
      </c>
    </row>
    <row r="573" spans="1:5" x14ac:dyDescent="0.25">
      <c r="A573">
        <v>572</v>
      </c>
      <c r="B573" s="5">
        <v>1</v>
      </c>
      <c r="E573" s="4">
        <v>4</v>
      </c>
    </row>
    <row r="574" spans="1:5" x14ac:dyDescent="0.25">
      <c r="A574">
        <v>573</v>
      </c>
      <c r="B574" s="5">
        <v>1</v>
      </c>
      <c r="E574" s="4">
        <v>4</v>
      </c>
    </row>
    <row r="575" spans="1:5" x14ac:dyDescent="0.25">
      <c r="A575">
        <v>574</v>
      </c>
      <c r="B575" s="5">
        <v>1</v>
      </c>
      <c r="E575" s="4">
        <v>4</v>
      </c>
    </row>
    <row r="576" spans="1:5" x14ac:dyDescent="0.25">
      <c r="A576">
        <v>575</v>
      </c>
      <c r="B576" s="5">
        <v>1</v>
      </c>
      <c r="D576" s="3">
        <v>3</v>
      </c>
      <c r="E576" s="4">
        <v>4</v>
      </c>
    </row>
    <row r="577" spans="1:5" x14ac:dyDescent="0.25">
      <c r="A577">
        <v>576</v>
      </c>
      <c r="D577" s="3">
        <v>3</v>
      </c>
      <c r="E577" s="4">
        <v>4</v>
      </c>
    </row>
    <row r="578" spans="1:5" x14ac:dyDescent="0.25">
      <c r="A578">
        <v>577</v>
      </c>
      <c r="D578" s="3">
        <v>3</v>
      </c>
      <c r="E578" s="4">
        <v>4</v>
      </c>
    </row>
    <row r="579" spans="1:5" x14ac:dyDescent="0.25">
      <c r="A579">
        <v>578</v>
      </c>
      <c r="C579" s="2">
        <v>2</v>
      </c>
      <c r="D579" s="3">
        <v>3</v>
      </c>
    </row>
    <row r="580" spans="1:5" x14ac:dyDescent="0.25">
      <c r="A580">
        <v>579</v>
      </c>
      <c r="C580" s="2">
        <v>2</v>
      </c>
      <c r="D580" s="3">
        <v>3</v>
      </c>
    </row>
    <row r="581" spans="1:5" x14ac:dyDescent="0.25">
      <c r="A581">
        <v>580</v>
      </c>
      <c r="C581" s="2">
        <v>2</v>
      </c>
      <c r="D581" s="3">
        <v>3</v>
      </c>
    </row>
    <row r="582" spans="1:5" x14ac:dyDescent="0.25">
      <c r="A582">
        <v>581</v>
      </c>
      <c r="C582" s="2">
        <v>2</v>
      </c>
      <c r="D582" s="3">
        <v>3</v>
      </c>
    </row>
    <row r="583" spans="1:5" x14ac:dyDescent="0.25">
      <c r="A583">
        <v>582</v>
      </c>
      <c r="C583" s="2">
        <v>2</v>
      </c>
      <c r="D583" s="3">
        <v>3</v>
      </c>
    </row>
    <row r="584" spans="1:5" x14ac:dyDescent="0.25">
      <c r="A584">
        <v>583</v>
      </c>
      <c r="C584" s="2">
        <v>2</v>
      </c>
      <c r="D584" s="3">
        <v>3</v>
      </c>
    </row>
    <row r="585" spans="1:5" x14ac:dyDescent="0.25">
      <c r="A585">
        <v>584</v>
      </c>
      <c r="C585" s="2">
        <v>2</v>
      </c>
      <c r="D585" s="3">
        <v>3</v>
      </c>
    </row>
    <row r="586" spans="1:5" x14ac:dyDescent="0.25">
      <c r="A586">
        <v>585</v>
      </c>
      <c r="C586" s="2">
        <v>2</v>
      </c>
      <c r="D586" s="3">
        <v>3</v>
      </c>
    </row>
    <row r="587" spans="1:5" x14ac:dyDescent="0.25">
      <c r="A587">
        <v>586</v>
      </c>
      <c r="C587" s="2">
        <v>2</v>
      </c>
      <c r="D587" s="3">
        <v>3</v>
      </c>
    </row>
    <row r="588" spans="1:5" x14ac:dyDescent="0.25">
      <c r="A588">
        <v>587</v>
      </c>
      <c r="C588" s="2">
        <v>2</v>
      </c>
    </row>
    <row r="589" spans="1:5" x14ac:dyDescent="0.25">
      <c r="A589">
        <v>588</v>
      </c>
      <c r="C589" s="2">
        <v>2</v>
      </c>
    </row>
    <row r="590" spans="1:5" x14ac:dyDescent="0.25">
      <c r="A590">
        <v>589</v>
      </c>
      <c r="C590" s="2">
        <v>2</v>
      </c>
    </row>
    <row r="591" spans="1:5" x14ac:dyDescent="0.25">
      <c r="A591">
        <v>590</v>
      </c>
      <c r="C591" s="2">
        <v>2</v>
      </c>
    </row>
    <row r="592" spans="1:5" x14ac:dyDescent="0.25">
      <c r="A592">
        <v>591</v>
      </c>
      <c r="C592" s="2">
        <v>2</v>
      </c>
    </row>
    <row r="593" spans="1:5" x14ac:dyDescent="0.25">
      <c r="A593">
        <v>592</v>
      </c>
      <c r="B593" s="5">
        <v>1</v>
      </c>
    </row>
    <row r="594" spans="1:5" x14ac:dyDescent="0.25">
      <c r="A594">
        <v>593</v>
      </c>
      <c r="B594" s="5">
        <v>1</v>
      </c>
      <c r="E594" s="4">
        <v>4</v>
      </c>
    </row>
    <row r="595" spans="1:5" x14ac:dyDescent="0.25">
      <c r="A595">
        <v>594</v>
      </c>
      <c r="B595" s="5">
        <v>1</v>
      </c>
      <c r="E595" s="4">
        <v>4</v>
      </c>
    </row>
    <row r="596" spans="1:5" x14ac:dyDescent="0.25">
      <c r="A596">
        <v>595</v>
      </c>
      <c r="B596" s="5">
        <v>1</v>
      </c>
      <c r="E596" s="4">
        <v>4</v>
      </c>
    </row>
    <row r="597" spans="1:5" x14ac:dyDescent="0.25">
      <c r="A597">
        <v>596</v>
      </c>
      <c r="B597" s="5">
        <v>1</v>
      </c>
      <c r="E597" s="4">
        <v>4</v>
      </c>
    </row>
    <row r="598" spans="1:5" x14ac:dyDescent="0.25">
      <c r="A598">
        <v>597</v>
      </c>
      <c r="B598" s="5">
        <v>1</v>
      </c>
      <c r="E598" s="4">
        <v>4</v>
      </c>
    </row>
    <row r="599" spans="1:5" x14ac:dyDescent="0.25">
      <c r="A599">
        <v>598</v>
      </c>
      <c r="B599" s="5">
        <v>1</v>
      </c>
      <c r="E599" s="4">
        <v>4</v>
      </c>
    </row>
    <row r="600" spans="1:5" x14ac:dyDescent="0.25">
      <c r="A600">
        <v>599</v>
      </c>
      <c r="B600" s="5">
        <v>1</v>
      </c>
      <c r="E600" s="4">
        <v>4</v>
      </c>
    </row>
    <row r="601" spans="1:5" x14ac:dyDescent="0.25">
      <c r="A601">
        <v>600</v>
      </c>
      <c r="B601" s="5">
        <v>1</v>
      </c>
      <c r="E601" s="4">
        <v>4</v>
      </c>
    </row>
    <row r="602" spans="1:5" x14ac:dyDescent="0.25">
      <c r="A602">
        <v>601</v>
      </c>
      <c r="B602" s="5">
        <v>1</v>
      </c>
      <c r="E602" s="4">
        <v>4</v>
      </c>
    </row>
    <row r="603" spans="1:5" x14ac:dyDescent="0.25">
      <c r="A603">
        <v>602</v>
      </c>
      <c r="B603" s="5">
        <v>1</v>
      </c>
      <c r="E603" s="4">
        <v>4</v>
      </c>
    </row>
    <row r="604" spans="1:5" x14ac:dyDescent="0.25">
      <c r="A604">
        <v>603</v>
      </c>
      <c r="D604" s="3">
        <v>3</v>
      </c>
      <c r="E604" s="4">
        <v>4</v>
      </c>
    </row>
    <row r="605" spans="1:5" x14ac:dyDescent="0.25">
      <c r="A605">
        <v>604</v>
      </c>
      <c r="D605" s="3">
        <v>3</v>
      </c>
    </row>
    <row r="606" spans="1:5" x14ac:dyDescent="0.25">
      <c r="A606">
        <v>605</v>
      </c>
      <c r="D606" s="3">
        <v>3</v>
      </c>
    </row>
    <row r="607" spans="1:5" x14ac:dyDescent="0.25">
      <c r="A607">
        <v>606</v>
      </c>
      <c r="C607" s="2">
        <v>2</v>
      </c>
      <c r="D607" s="3">
        <v>3</v>
      </c>
    </row>
    <row r="608" spans="1:5" x14ac:dyDescent="0.25">
      <c r="A608">
        <v>607</v>
      </c>
      <c r="C608" s="2">
        <v>2</v>
      </c>
      <c r="D608" s="3">
        <v>3</v>
      </c>
    </row>
    <row r="609" spans="1:5" x14ac:dyDescent="0.25">
      <c r="A609">
        <v>608</v>
      </c>
      <c r="C609" s="2">
        <v>2</v>
      </c>
      <c r="D609" s="3">
        <v>3</v>
      </c>
    </row>
    <row r="610" spans="1:5" x14ac:dyDescent="0.25">
      <c r="A610">
        <v>609</v>
      </c>
      <c r="C610" s="2">
        <v>2</v>
      </c>
      <c r="D610" s="3">
        <v>3</v>
      </c>
    </row>
    <row r="611" spans="1:5" x14ac:dyDescent="0.25">
      <c r="A611">
        <v>610</v>
      </c>
      <c r="C611" s="2">
        <v>2</v>
      </c>
      <c r="D611" s="3">
        <v>3</v>
      </c>
    </row>
    <row r="612" spans="1:5" x14ac:dyDescent="0.25">
      <c r="A612">
        <v>611</v>
      </c>
      <c r="C612" s="2">
        <v>2</v>
      </c>
      <c r="D612" s="3">
        <v>3</v>
      </c>
    </row>
    <row r="613" spans="1:5" x14ac:dyDescent="0.25">
      <c r="A613">
        <v>612</v>
      </c>
      <c r="C613" s="2">
        <v>2</v>
      </c>
    </row>
    <row r="614" spans="1:5" x14ac:dyDescent="0.25">
      <c r="A614">
        <v>613</v>
      </c>
      <c r="C614" s="2">
        <v>2</v>
      </c>
    </row>
    <row r="615" spans="1:5" x14ac:dyDescent="0.25">
      <c r="A615">
        <v>614</v>
      </c>
      <c r="C615" s="2">
        <v>2</v>
      </c>
    </row>
    <row r="616" spans="1:5" x14ac:dyDescent="0.25">
      <c r="A616">
        <v>615</v>
      </c>
      <c r="C616" s="2">
        <v>2</v>
      </c>
    </row>
    <row r="617" spans="1:5" x14ac:dyDescent="0.25">
      <c r="A617">
        <v>616</v>
      </c>
      <c r="B617" s="5">
        <v>1</v>
      </c>
      <c r="C617" s="2">
        <v>2</v>
      </c>
    </row>
    <row r="618" spans="1:5" x14ac:dyDescent="0.25">
      <c r="A618">
        <v>617</v>
      </c>
      <c r="B618" s="5">
        <v>1</v>
      </c>
    </row>
    <row r="619" spans="1:5" x14ac:dyDescent="0.25">
      <c r="A619">
        <v>618</v>
      </c>
      <c r="B619" s="5">
        <v>1</v>
      </c>
    </row>
    <row r="620" spans="1:5" x14ac:dyDescent="0.25">
      <c r="A620">
        <v>619</v>
      </c>
      <c r="B620" s="5">
        <v>1</v>
      </c>
    </row>
    <row r="621" spans="1:5" x14ac:dyDescent="0.25">
      <c r="A621">
        <v>620</v>
      </c>
      <c r="B621" s="5">
        <v>1</v>
      </c>
      <c r="E621" s="4">
        <v>4</v>
      </c>
    </row>
    <row r="622" spans="1:5" x14ac:dyDescent="0.25">
      <c r="A622">
        <v>621</v>
      </c>
      <c r="B622" s="5">
        <v>1</v>
      </c>
      <c r="E622" s="4">
        <v>4</v>
      </c>
    </row>
    <row r="623" spans="1:5" x14ac:dyDescent="0.25">
      <c r="A623">
        <v>622</v>
      </c>
      <c r="B623" s="5">
        <v>1</v>
      </c>
      <c r="E623" s="4">
        <v>4</v>
      </c>
    </row>
    <row r="624" spans="1:5" x14ac:dyDescent="0.25">
      <c r="A624">
        <v>623</v>
      </c>
      <c r="B624" s="5">
        <v>1</v>
      </c>
      <c r="D624" s="3">
        <v>3</v>
      </c>
      <c r="E624" s="4">
        <v>4</v>
      </c>
    </row>
    <row r="625" spans="1:5" x14ac:dyDescent="0.25">
      <c r="A625">
        <v>624</v>
      </c>
      <c r="B625" s="5">
        <v>1</v>
      </c>
      <c r="D625" s="3">
        <v>3</v>
      </c>
      <c r="E625" s="4">
        <v>4</v>
      </c>
    </row>
    <row r="626" spans="1:5" x14ac:dyDescent="0.25">
      <c r="A626">
        <v>625</v>
      </c>
      <c r="B626" s="5">
        <v>1</v>
      </c>
      <c r="D626" s="3">
        <v>3</v>
      </c>
      <c r="E626" s="4">
        <v>4</v>
      </c>
    </row>
    <row r="627" spans="1:5" x14ac:dyDescent="0.25">
      <c r="A627">
        <v>626</v>
      </c>
      <c r="D627" s="3">
        <v>3</v>
      </c>
      <c r="E627" s="4">
        <v>4</v>
      </c>
    </row>
    <row r="628" spans="1:5" x14ac:dyDescent="0.25">
      <c r="A628">
        <v>627</v>
      </c>
      <c r="D628" s="3">
        <v>3</v>
      </c>
      <c r="E628" s="4">
        <v>4</v>
      </c>
    </row>
    <row r="629" spans="1:5" x14ac:dyDescent="0.25">
      <c r="A629">
        <v>628</v>
      </c>
      <c r="D629" s="3">
        <v>3</v>
      </c>
      <c r="E629" s="4">
        <v>4</v>
      </c>
    </row>
    <row r="630" spans="1:5" x14ac:dyDescent="0.25">
      <c r="A630">
        <v>629</v>
      </c>
      <c r="D630" s="3">
        <v>3</v>
      </c>
      <c r="E630" s="4">
        <v>4</v>
      </c>
    </row>
    <row r="631" spans="1:5" x14ac:dyDescent="0.25">
      <c r="A631">
        <v>630</v>
      </c>
      <c r="D631" s="3">
        <v>3</v>
      </c>
    </row>
    <row r="632" spans="1:5" x14ac:dyDescent="0.25">
      <c r="A632">
        <v>631</v>
      </c>
      <c r="D632" s="3">
        <v>3</v>
      </c>
    </row>
    <row r="633" spans="1:5" x14ac:dyDescent="0.25">
      <c r="A633">
        <v>632</v>
      </c>
      <c r="D633" s="3">
        <v>3</v>
      </c>
    </row>
    <row r="634" spans="1:5" x14ac:dyDescent="0.25">
      <c r="A634">
        <v>633</v>
      </c>
      <c r="C634" s="2">
        <v>2</v>
      </c>
    </row>
    <row r="635" spans="1:5" x14ac:dyDescent="0.25">
      <c r="A635">
        <v>634</v>
      </c>
      <c r="C635" s="2">
        <v>2</v>
      </c>
    </row>
    <row r="636" spans="1:5" x14ac:dyDescent="0.25">
      <c r="A636">
        <v>635</v>
      </c>
      <c r="C636" s="2">
        <v>2</v>
      </c>
    </row>
    <row r="637" spans="1:5" x14ac:dyDescent="0.25">
      <c r="A637">
        <v>636</v>
      </c>
      <c r="C637" s="2">
        <v>2</v>
      </c>
    </row>
    <row r="638" spans="1:5" x14ac:dyDescent="0.25">
      <c r="A638">
        <v>637</v>
      </c>
      <c r="C638" s="2">
        <v>2</v>
      </c>
    </row>
    <row r="639" spans="1:5" x14ac:dyDescent="0.25">
      <c r="A639">
        <v>638</v>
      </c>
      <c r="C639" s="2">
        <v>2</v>
      </c>
    </row>
    <row r="640" spans="1:5" x14ac:dyDescent="0.25">
      <c r="A640">
        <v>639</v>
      </c>
      <c r="B640" s="5">
        <v>1</v>
      </c>
      <c r="C640" s="2">
        <v>2</v>
      </c>
    </row>
    <row r="641" spans="1:5" x14ac:dyDescent="0.25">
      <c r="A641">
        <v>640</v>
      </c>
      <c r="B641" s="5">
        <v>1</v>
      </c>
      <c r="C641" s="2">
        <v>2</v>
      </c>
    </row>
    <row r="642" spans="1:5" x14ac:dyDescent="0.25">
      <c r="A642">
        <v>641</v>
      </c>
      <c r="B642" s="5">
        <v>1</v>
      </c>
      <c r="C642" s="2">
        <v>2</v>
      </c>
    </row>
    <row r="643" spans="1:5" x14ac:dyDescent="0.25">
      <c r="A643">
        <v>642</v>
      </c>
      <c r="B643" s="5">
        <v>1</v>
      </c>
      <c r="C643" s="2">
        <v>2</v>
      </c>
    </row>
    <row r="644" spans="1:5" x14ac:dyDescent="0.25">
      <c r="A644">
        <v>643</v>
      </c>
      <c r="B644" s="5">
        <v>1</v>
      </c>
    </row>
    <row r="645" spans="1:5" x14ac:dyDescent="0.25">
      <c r="A645">
        <v>644</v>
      </c>
      <c r="B645" s="5">
        <v>1</v>
      </c>
    </row>
    <row r="646" spans="1:5" x14ac:dyDescent="0.25">
      <c r="A646">
        <v>645</v>
      </c>
      <c r="B646" s="5">
        <v>1</v>
      </c>
      <c r="D646" s="3">
        <v>3</v>
      </c>
      <c r="E646" s="4">
        <v>4</v>
      </c>
    </row>
    <row r="647" spans="1:5" x14ac:dyDescent="0.25">
      <c r="A647">
        <v>646</v>
      </c>
      <c r="B647" s="5">
        <v>1</v>
      </c>
      <c r="D647" s="3">
        <v>3</v>
      </c>
      <c r="E647" s="4">
        <v>4</v>
      </c>
    </row>
    <row r="648" spans="1:5" x14ac:dyDescent="0.25">
      <c r="A648">
        <v>647</v>
      </c>
      <c r="B648" s="5">
        <v>1</v>
      </c>
      <c r="D648" s="3">
        <v>3</v>
      </c>
      <c r="E648" s="4">
        <v>4</v>
      </c>
    </row>
    <row r="649" spans="1:5" x14ac:dyDescent="0.25">
      <c r="A649">
        <v>648</v>
      </c>
      <c r="D649" s="3">
        <v>3</v>
      </c>
      <c r="E649" s="4">
        <v>4</v>
      </c>
    </row>
    <row r="650" spans="1:5" x14ac:dyDescent="0.25">
      <c r="A650">
        <v>649</v>
      </c>
      <c r="D650" s="3">
        <v>3</v>
      </c>
      <c r="E650" s="4">
        <v>4</v>
      </c>
    </row>
    <row r="651" spans="1:5" x14ac:dyDescent="0.25">
      <c r="A651">
        <v>650</v>
      </c>
      <c r="D651" s="3">
        <v>3</v>
      </c>
      <c r="E651" s="4">
        <v>4</v>
      </c>
    </row>
    <row r="652" spans="1:5" x14ac:dyDescent="0.25">
      <c r="A652">
        <v>651</v>
      </c>
      <c r="D652" s="3">
        <v>3</v>
      </c>
      <c r="E652" s="4">
        <v>4</v>
      </c>
    </row>
    <row r="653" spans="1:5" x14ac:dyDescent="0.25">
      <c r="A653">
        <v>652</v>
      </c>
      <c r="D653" s="3">
        <v>3</v>
      </c>
      <c r="E653" s="4">
        <v>4</v>
      </c>
    </row>
    <row r="654" spans="1:5" x14ac:dyDescent="0.25">
      <c r="A654">
        <v>653</v>
      </c>
      <c r="D654" s="3">
        <v>3</v>
      </c>
    </row>
    <row r="655" spans="1:5" x14ac:dyDescent="0.25">
      <c r="A655">
        <v>654</v>
      </c>
    </row>
    <row r="656" spans="1:5" x14ac:dyDescent="0.25">
      <c r="A656">
        <v>655</v>
      </c>
    </row>
    <row r="657" spans="1:5" x14ac:dyDescent="0.25">
      <c r="A657">
        <v>656</v>
      </c>
      <c r="C657" s="2">
        <v>2</v>
      </c>
    </row>
    <row r="658" spans="1:5" x14ac:dyDescent="0.25">
      <c r="A658">
        <v>657</v>
      </c>
      <c r="C658" s="2">
        <v>2</v>
      </c>
    </row>
    <row r="659" spans="1:5" x14ac:dyDescent="0.25">
      <c r="A659">
        <v>658</v>
      </c>
      <c r="C659" s="2">
        <v>2</v>
      </c>
    </row>
    <row r="660" spans="1:5" x14ac:dyDescent="0.25">
      <c r="A660">
        <v>659</v>
      </c>
      <c r="C660" s="2">
        <v>2</v>
      </c>
    </row>
    <row r="661" spans="1:5" x14ac:dyDescent="0.25">
      <c r="A661">
        <v>660</v>
      </c>
      <c r="C661" s="2">
        <v>2</v>
      </c>
    </row>
    <row r="662" spans="1:5" x14ac:dyDescent="0.25">
      <c r="A662">
        <v>661</v>
      </c>
      <c r="B662" s="5">
        <v>1</v>
      </c>
      <c r="C662" s="2">
        <v>2</v>
      </c>
    </row>
    <row r="663" spans="1:5" x14ac:dyDescent="0.25">
      <c r="A663">
        <v>662</v>
      </c>
      <c r="B663" s="5">
        <v>1</v>
      </c>
      <c r="C663" s="2">
        <v>2</v>
      </c>
    </row>
    <row r="664" spans="1:5" x14ac:dyDescent="0.25">
      <c r="A664">
        <v>663</v>
      </c>
      <c r="B664" s="5">
        <v>1</v>
      </c>
      <c r="C664" s="2">
        <v>2</v>
      </c>
    </row>
    <row r="665" spans="1:5" x14ac:dyDescent="0.25">
      <c r="A665">
        <v>664</v>
      </c>
      <c r="B665" s="5">
        <v>1</v>
      </c>
      <c r="C665" s="2">
        <v>2</v>
      </c>
    </row>
    <row r="666" spans="1:5" x14ac:dyDescent="0.25">
      <c r="A666">
        <v>665</v>
      </c>
      <c r="B666" s="5">
        <v>1</v>
      </c>
      <c r="C666" s="2">
        <v>2</v>
      </c>
    </row>
    <row r="667" spans="1:5" x14ac:dyDescent="0.25">
      <c r="A667">
        <v>666</v>
      </c>
      <c r="B667" s="5">
        <v>1</v>
      </c>
    </row>
    <row r="668" spans="1:5" x14ac:dyDescent="0.25">
      <c r="A668">
        <v>667</v>
      </c>
      <c r="B668" s="5">
        <v>1</v>
      </c>
      <c r="D668" s="3">
        <v>3</v>
      </c>
      <c r="E668" s="4">
        <v>4</v>
      </c>
    </row>
    <row r="669" spans="1:5" x14ac:dyDescent="0.25">
      <c r="A669">
        <v>668</v>
      </c>
      <c r="B669" s="5">
        <v>1</v>
      </c>
      <c r="D669" s="3">
        <v>3</v>
      </c>
      <c r="E669" s="4">
        <v>4</v>
      </c>
    </row>
    <row r="670" spans="1:5" x14ac:dyDescent="0.25">
      <c r="A670">
        <v>669</v>
      </c>
      <c r="D670" s="3">
        <v>3</v>
      </c>
      <c r="E670" s="4">
        <v>4</v>
      </c>
    </row>
    <row r="671" spans="1:5" x14ac:dyDescent="0.25">
      <c r="A671">
        <v>670</v>
      </c>
      <c r="D671" s="3">
        <v>3</v>
      </c>
      <c r="E671" s="4">
        <v>4</v>
      </c>
    </row>
    <row r="672" spans="1:5" x14ac:dyDescent="0.25">
      <c r="A672">
        <v>671</v>
      </c>
      <c r="D672" s="3">
        <v>3</v>
      </c>
      <c r="E672" s="4">
        <v>4</v>
      </c>
    </row>
    <row r="673" spans="1:5" x14ac:dyDescent="0.25">
      <c r="A673">
        <v>672</v>
      </c>
      <c r="D673" s="3">
        <v>3</v>
      </c>
      <c r="E673" s="4">
        <v>4</v>
      </c>
    </row>
    <row r="674" spans="1:5" x14ac:dyDescent="0.25">
      <c r="A674">
        <v>673</v>
      </c>
      <c r="D674" s="3">
        <v>3</v>
      </c>
      <c r="E674" s="4">
        <v>4</v>
      </c>
    </row>
    <row r="675" spans="1:5" x14ac:dyDescent="0.25">
      <c r="A675">
        <v>674</v>
      </c>
      <c r="D675" s="3">
        <v>3</v>
      </c>
      <c r="E675" s="4">
        <v>4</v>
      </c>
    </row>
    <row r="676" spans="1:5" x14ac:dyDescent="0.25">
      <c r="A676">
        <v>675</v>
      </c>
      <c r="D676" s="3">
        <v>3</v>
      </c>
      <c r="E676" s="4">
        <v>4</v>
      </c>
    </row>
    <row r="677" spans="1:5" x14ac:dyDescent="0.25">
      <c r="A677">
        <v>676</v>
      </c>
      <c r="C677" s="2">
        <v>2</v>
      </c>
    </row>
    <row r="678" spans="1:5" x14ac:dyDescent="0.25">
      <c r="A678">
        <v>677</v>
      </c>
      <c r="C678" s="2">
        <v>2</v>
      </c>
    </row>
    <row r="679" spans="1:5" x14ac:dyDescent="0.25">
      <c r="A679">
        <v>678</v>
      </c>
      <c r="C679" s="2">
        <v>2</v>
      </c>
    </row>
    <row r="680" spans="1:5" x14ac:dyDescent="0.25">
      <c r="A680">
        <v>679</v>
      </c>
      <c r="C680" s="2">
        <v>2</v>
      </c>
    </row>
    <row r="681" spans="1:5" x14ac:dyDescent="0.25">
      <c r="A681">
        <v>680</v>
      </c>
      <c r="C681" s="2">
        <v>2</v>
      </c>
    </row>
    <row r="682" spans="1:5" x14ac:dyDescent="0.25">
      <c r="A682">
        <v>681</v>
      </c>
      <c r="C682" s="2">
        <v>2</v>
      </c>
    </row>
    <row r="683" spans="1:5" x14ac:dyDescent="0.25">
      <c r="A683">
        <v>682</v>
      </c>
      <c r="C683" s="2">
        <v>2</v>
      </c>
    </row>
    <row r="684" spans="1:5" x14ac:dyDescent="0.25">
      <c r="A684">
        <v>683</v>
      </c>
      <c r="B684" s="5">
        <v>1</v>
      </c>
      <c r="C684" s="2">
        <v>2</v>
      </c>
    </row>
    <row r="685" spans="1:5" x14ac:dyDescent="0.25">
      <c r="A685">
        <v>684</v>
      </c>
      <c r="B685" s="5">
        <v>1</v>
      </c>
      <c r="C685" s="2">
        <v>2</v>
      </c>
    </row>
    <row r="686" spans="1:5" x14ac:dyDescent="0.25">
      <c r="A686">
        <v>685</v>
      </c>
      <c r="B686" s="5">
        <v>1</v>
      </c>
      <c r="C686" s="2">
        <v>2</v>
      </c>
    </row>
    <row r="687" spans="1:5" x14ac:dyDescent="0.25">
      <c r="A687">
        <v>686</v>
      </c>
      <c r="B687" s="5">
        <v>1</v>
      </c>
      <c r="C687" s="2">
        <v>2</v>
      </c>
    </row>
    <row r="688" spans="1:5" x14ac:dyDescent="0.25">
      <c r="A688">
        <v>687</v>
      </c>
      <c r="B688" s="5">
        <v>1</v>
      </c>
    </row>
    <row r="689" spans="1:5" x14ac:dyDescent="0.25">
      <c r="A689">
        <v>688</v>
      </c>
      <c r="B689" s="5">
        <v>1</v>
      </c>
    </row>
    <row r="690" spans="1:5" x14ac:dyDescent="0.25">
      <c r="A690">
        <v>689</v>
      </c>
      <c r="B690" s="5">
        <v>1</v>
      </c>
      <c r="D690" s="3">
        <v>3</v>
      </c>
      <c r="E690" s="4">
        <v>4</v>
      </c>
    </row>
    <row r="691" spans="1:5" x14ac:dyDescent="0.25">
      <c r="A691">
        <v>690</v>
      </c>
      <c r="B691" s="5">
        <v>1</v>
      </c>
      <c r="D691" s="3">
        <v>3</v>
      </c>
      <c r="E691" s="4">
        <v>4</v>
      </c>
    </row>
    <row r="692" spans="1:5" x14ac:dyDescent="0.25">
      <c r="A692">
        <v>691</v>
      </c>
      <c r="B692" s="5">
        <v>1</v>
      </c>
      <c r="D692" s="3">
        <v>3</v>
      </c>
      <c r="E692" s="4">
        <v>4</v>
      </c>
    </row>
    <row r="693" spans="1:5" x14ac:dyDescent="0.25">
      <c r="A693">
        <v>692</v>
      </c>
      <c r="D693" s="3">
        <v>3</v>
      </c>
      <c r="E693" s="4">
        <v>4</v>
      </c>
    </row>
    <row r="694" spans="1:5" x14ac:dyDescent="0.25">
      <c r="A694">
        <v>693</v>
      </c>
      <c r="D694" s="3">
        <v>3</v>
      </c>
      <c r="E694" s="4">
        <v>4</v>
      </c>
    </row>
    <row r="695" spans="1:5" x14ac:dyDescent="0.25">
      <c r="A695">
        <v>694</v>
      </c>
      <c r="D695" s="3">
        <v>3</v>
      </c>
      <c r="E695" s="4">
        <v>4</v>
      </c>
    </row>
    <row r="696" spans="1:5" x14ac:dyDescent="0.25">
      <c r="A696">
        <v>695</v>
      </c>
      <c r="D696" s="3">
        <v>3</v>
      </c>
      <c r="E696" s="4">
        <v>4</v>
      </c>
    </row>
    <row r="697" spans="1:5" x14ac:dyDescent="0.25">
      <c r="A697">
        <v>696</v>
      </c>
      <c r="D697" s="3">
        <v>3</v>
      </c>
      <c r="E697" s="4">
        <v>4</v>
      </c>
    </row>
    <row r="698" spans="1:5" x14ac:dyDescent="0.25">
      <c r="A698">
        <v>697</v>
      </c>
      <c r="D698" s="3">
        <v>3</v>
      </c>
      <c r="E698" s="4">
        <v>4</v>
      </c>
    </row>
    <row r="699" spans="1:5" x14ac:dyDescent="0.25">
      <c r="A699">
        <v>698</v>
      </c>
      <c r="D699" s="3">
        <v>3</v>
      </c>
    </row>
    <row r="700" spans="1:5" x14ac:dyDescent="0.25">
      <c r="A700">
        <v>699</v>
      </c>
    </row>
    <row r="701" spans="1:5" x14ac:dyDescent="0.25">
      <c r="A701">
        <v>700</v>
      </c>
      <c r="C701" s="2">
        <v>2</v>
      </c>
    </row>
    <row r="702" spans="1:5" x14ac:dyDescent="0.25">
      <c r="A702">
        <v>701</v>
      </c>
      <c r="C702" s="2">
        <v>2</v>
      </c>
    </row>
    <row r="703" spans="1:5" x14ac:dyDescent="0.25">
      <c r="A703">
        <v>702</v>
      </c>
      <c r="C703" s="2">
        <v>2</v>
      </c>
    </row>
    <row r="704" spans="1:5" x14ac:dyDescent="0.25">
      <c r="A704">
        <v>703</v>
      </c>
      <c r="C704" s="2">
        <v>2</v>
      </c>
    </row>
    <row r="705" spans="1:5" x14ac:dyDescent="0.25">
      <c r="A705">
        <v>704</v>
      </c>
      <c r="C705" s="2">
        <v>2</v>
      </c>
    </row>
    <row r="706" spans="1:5" x14ac:dyDescent="0.25">
      <c r="A706">
        <v>705</v>
      </c>
      <c r="C706" s="2">
        <v>2</v>
      </c>
    </row>
    <row r="707" spans="1:5" x14ac:dyDescent="0.25">
      <c r="A707">
        <v>706</v>
      </c>
      <c r="C707" s="2">
        <v>2</v>
      </c>
    </row>
    <row r="708" spans="1:5" x14ac:dyDescent="0.25">
      <c r="A708">
        <v>707</v>
      </c>
      <c r="B708" s="5">
        <v>1</v>
      </c>
      <c r="C708" s="2">
        <v>2</v>
      </c>
    </row>
    <row r="709" spans="1:5" x14ac:dyDescent="0.25">
      <c r="A709">
        <v>708</v>
      </c>
      <c r="B709" s="5">
        <v>1</v>
      </c>
      <c r="C709" s="2">
        <v>2</v>
      </c>
    </row>
    <row r="710" spans="1:5" x14ac:dyDescent="0.25">
      <c r="A710">
        <v>709</v>
      </c>
      <c r="B710" s="5">
        <v>1</v>
      </c>
      <c r="C710" s="2">
        <v>2</v>
      </c>
    </row>
    <row r="711" spans="1:5" x14ac:dyDescent="0.25">
      <c r="A711">
        <v>710</v>
      </c>
      <c r="B711" s="5">
        <v>1</v>
      </c>
      <c r="C711" s="2">
        <v>2</v>
      </c>
    </row>
    <row r="712" spans="1:5" x14ac:dyDescent="0.25">
      <c r="A712">
        <v>711</v>
      </c>
      <c r="B712" s="5">
        <v>1</v>
      </c>
      <c r="E712" s="4">
        <v>4</v>
      </c>
    </row>
    <row r="713" spans="1:5" x14ac:dyDescent="0.25">
      <c r="A713">
        <v>712</v>
      </c>
      <c r="B713" s="5">
        <v>1</v>
      </c>
      <c r="E713" s="4">
        <v>4</v>
      </c>
    </row>
    <row r="714" spans="1:5" x14ac:dyDescent="0.25">
      <c r="A714">
        <v>713</v>
      </c>
      <c r="B714" s="5">
        <v>1</v>
      </c>
      <c r="E714" s="4">
        <v>4</v>
      </c>
    </row>
    <row r="715" spans="1:5" x14ac:dyDescent="0.25">
      <c r="A715">
        <v>714</v>
      </c>
      <c r="B715" s="5">
        <v>1</v>
      </c>
      <c r="D715" s="3">
        <v>3</v>
      </c>
      <c r="E715" s="4">
        <v>4</v>
      </c>
    </row>
    <row r="716" spans="1:5" x14ac:dyDescent="0.25">
      <c r="A716">
        <v>715</v>
      </c>
      <c r="B716" s="5">
        <v>1</v>
      </c>
      <c r="D716" s="3">
        <v>3</v>
      </c>
      <c r="E716" s="4">
        <v>4</v>
      </c>
    </row>
    <row r="717" spans="1:5" x14ac:dyDescent="0.25">
      <c r="A717">
        <v>716</v>
      </c>
      <c r="D717" s="3">
        <v>3</v>
      </c>
      <c r="E717" s="4">
        <v>4</v>
      </c>
    </row>
    <row r="718" spans="1:5" x14ac:dyDescent="0.25">
      <c r="A718">
        <v>717</v>
      </c>
      <c r="D718" s="3">
        <v>3</v>
      </c>
      <c r="E718" s="4">
        <v>4</v>
      </c>
    </row>
    <row r="719" spans="1:5" x14ac:dyDescent="0.25">
      <c r="A719">
        <v>718</v>
      </c>
      <c r="D719" s="3">
        <v>3</v>
      </c>
      <c r="E719" s="4">
        <v>4</v>
      </c>
    </row>
    <row r="720" spans="1:5" x14ac:dyDescent="0.25">
      <c r="A720">
        <v>719</v>
      </c>
      <c r="D720" s="3">
        <v>3</v>
      </c>
      <c r="E720" s="4">
        <v>4</v>
      </c>
    </row>
    <row r="721" spans="1:5" x14ac:dyDescent="0.25">
      <c r="A721">
        <v>720</v>
      </c>
      <c r="D721" s="3">
        <v>3</v>
      </c>
      <c r="E721" s="4">
        <v>4</v>
      </c>
    </row>
    <row r="722" spans="1:5" x14ac:dyDescent="0.25">
      <c r="A722">
        <v>721</v>
      </c>
      <c r="D722" s="3">
        <v>3</v>
      </c>
    </row>
    <row r="723" spans="1:5" x14ac:dyDescent="0.25">
      <c r="A723">
        <v>722</v>
      </c>
      <c r="C723" s="2">
        <v>2</v>
      </c>
      <c r="D723" s="3">
        <v>3</v>
      </c>
    </row>
    <row r="724" spans="1:5" x14ac:dyDescent="0.25">
      <c r="A724">
        <v>723</v>
      </c>
      <c r="C724" s="2">
        <v>2</v>
      </c>
      <c r="D724" s="3">
        <v>3</v>
      </c>
    </row>
    <row r="725" spans="1:5" x14ac:dyDescent="0.25">
      <c r="A725">
        <v>724</v>
      </c>
      <c r="C725" s="2">
        <v>2</v>
      </c>
    </row>
    <row r="726" spans="1:5" x14ac:dyDescent="0.25">
      <c r="A726">
        <v>725</v>
      </c>
      <c r="C726" s="2">
        <v>2</v>
      </c>
    </row>
    <row r="727" spans="1:5" x14ac:dyDescent="0.25">
      <c r="A727">
        <v>726</v>
      </c>
      <c r="C727" s="2">
        <v>2</v>
      </c>
    </row>
    <row r="728" spans="1:5" x14ac:dyDescent="0.25">
      <c r="A728">
        <v>727</v>
      </c>
      <c r="C728" s="2">
        <v>2</v>
      </c>
    </row>
    <row r="729" spans="1:5" x14ac:dyDescent="0.25">
      <c r="A729">
        <v>728</v>
      </c>
      <c r="C729" s="2">
        <v>2</v>
      </c>
    </row>
    <row r="730" spans="1:5" x14ac:dyDescent="0.25">
      <c r="A730">
        <v>729</v>
      </c>
      <c r="B730" s="5">
        <v>1</v>
      </c>
      <c r="C730" s="2">
        <v>2</v>
      </c>
    </row>
    <row r="731" spans="1:5" x14ac:dyDescent="0.25">
      <c r="A731">
        <v>730</v>
      </c>
      <c r="B731" s="5">
        <v>1</v>
      </c>
      <c r="C731" s="2">
        <v>2</v>
      </c>
    </row>
    <row r="732" spans="1:5" x14ac:dyDescent="0.25">
      <c r="A732">
        <v>731</v>
      </c>
      <c r="B732" s="5">
        <v>1</v>
      </c>
      <c r="C732" s="2">
        <v>2</v>
      </c>
    </row>
    <row r="733" spans="1:5" x14ac:dyDescent="0.25">
      <c r="A733">
        <v>732</v>
      </c>
      <c r="B733" s="5">
        <v>1</v>
      </c>
      <c r="C733" s="2">
        <v>2</v>
      </c>
    </row>
    <row r="734" spans="1:5" x14ac:dyDescent="0.25">
      <c r="A734">
        <v>733</v>
      </c>
      <c r="B734" s="5">
        <v>1</v>
      </c>
    </row>
    <row r="735" spans="1:5" x14ac:dyDescent="0.25">
      <c r="A735">
        <v>734</v>
      </c>
      <c r="B735" s="5">
        <v>1</v>
      </c>
    </row>
    <row r="736" spans="1:5" x14ac:dyDescent="0.25">
      <c r="A736">
        <v>735</v>
      </c>
      <c r="B736" s="5">
        <v>1</v>
      </c>
      <c r="E736" s="4">
        <v>4</v>
      </c>
    </row>
    <row r="737" spans="1:5" x14ac:dyDescent="0.25">
      <c r="A737">
        <v>736</v>
      </c>
      <c r="B737" s="5">
        <v>1</v>
      </c>
      <c r="E737" s="4">
        <v>4</v>
      </c>
    </row>
    <row r="738" spans="1:5" x14ac:dyDescent="0.25">
      <c r="A738">
        <v>737</v>
      </c>
      <c r="B738" s="5">
        <v>1</v>
      </c>
      <c r="E738" s="4">
        <v>4</v>
      </c>
    </row>
    <row r="739" spans="1:5" x14ac:dyDescent="0.25">
      <c r="A739">
        <v>738</v>
      </c>
      <c r="B739" s="5">
        <v>1</v>
      </c>
      <c r="D739" s="3">
        <v>3</v>
      </c>
      <c r="E739" s="4">
        <v>4</v>
      </c>
    </row>
    <row r="740" spans="1:5" x14ac:dyDescent="0.25">
      <c r="A740">
        <v>739</v>
      </c>
      <c r="D740" s="3">
        <v>3</v>
      </c>
      <c r="E740" s="4">
        <v>4</v>
      </c>
    </row>
    <row r="741" spans="1:5" x14ac:dyDescent="0.25">
      <c r="A741">
        <v>740</v>
      </c>
      <c r="D741" s="3">
        <v>3</v>
      </c>
      <c r="E741" s="4">
        <v>4</v>
      </c>
    </row>
    <row r="742" spans="1:5" x14ac:dyDescent="0.25">
      <c r="A742">
        <v>741</v>
      </c>
      <c r="D742" s="3">
        <v>3</v>
      </c>
      <c r="E742" s="4">
        <v>4</v>
      </c>
    </row>
    <row r="743" spans="1:5" x14ac:dyDescent="0.25">
      <c r="A743">
        <v>742</v>
      </c>
      <c r="D743" s="3">
        <v>3</v>
      </c>
      <c r="E743" s="4">
        <v>4</v>
      </c>
    </row>
    <row r="744" spans="1:5" x14ac:dyDescent="0.25">
      <c r="A744">
        <v>743</v>
      </c>
      <c r="D744" s="3">
        <v>3</v>
      </c>
      <c r="E744" s="4">
        <v>4</v>
      </c>
    </row>
    <row r="745" spans="1:5" x14ac:dyDescent="0.25">
      <c r="A745">
        <v>744</v>
      </c>
      <c r="C745" s="2">
        <v>2</v>
      </c>
      <c r="D745" s="3">
        <v>3</v>
      </c>
      <c r="E745" s="4">
        <v>4</v>
      </c>
    </row>
    <row r="746" spans="1:5" x14ac:dyDescent="0.25">
      <c r="A746">
        <v>745</v>
      </c>
      <c r="C746" s="2">
        <v>2</v>
      </c>
      <c r="D746" s="3">
        <v>3</v>
      </c>
    </row>
    <row r="747" spans="1:5" x14ac:dyDescent="0.25">
      <c r="A747">
        <v>746</v>
      </c>
      <c r="C747" s="2">
        <v>2</v>
      </c>
      <c r="D747" s="3">
        <v>3</v>
      </c>
    </row>
    <row r="748" spans="1:5" x14ac:dyDescent="0.25">
      <c r="A748">
        <v>747</v>
      </c>
      <c r="C748" s="2">
        <v>2</v>
      </c>
      <c r="D748" s="3">
        <v>3</v>
      </c>
    </row>
    <row r="749" spans="1:5" x14ac:dyDescent="0.25">
      <c r="A749">
        <v>748</v>
      </c>
      <c r="C749" s="2">
        <v>2</v>
      </c>
      <c r="D749" s="3">
        <v>3</v>
      </c>
    </row>
    <row r="750" spans="1:5" x14ac:dyDescent="0.25">
      <c r="A750">
        <v>749</v>
      </c>
      <c r="C750" s="2">
        <v>2</v>
      </c>
    </row>
    <row r="751" spans="1:5" x14ac:dyDescent="0.25">
      <c r="A751">
        <v>750</v>
      </c>
      <c r="C751" s="2">
        <v>2</v>
      </c>
    </row>
    <row r="752" spans="1:5" x14ac:dyDescent="0.25">
      <c r="A752">
        <v>751</v>
      </c>
      <c r="C752" s="2">
        <v>2</v>
      </c>
    </row>
    <row r="753" spans="1:5" x14ac:dyDescent="0.25">
      <c r="A753">
        <v>752</v>
      </c>
      <c r="C753" s="2">
        <v>2</v>
      </c>
    </row>
    <row r="754" spans="1:5" x14ac:dyDescent="0.25">
      <c r="A754">
        <v>753</v>
      </c>
      <c r="B754" s="5">
        <v>1</v>
      </c>
      <c r="C754" s="2">
        <v>2</v>
      </c>
    </row>
    <row r="755" spans="1:5" x14ac:dyDescent="0.25">
      <c r="A755">
        <v>754</v>
      </c>
      <c r="B755" s="5">
        <v>1</v>
      </c>
      <c r="C755" s="2">
        <v>2</v>
      </c>
    </row>
    <row r="756" spans="1:5" x14ac:dyDescent="0.25">
      <c r="A756">
        <v>755</v>
      </c>
      <c r="B756" s="5">
        <v>1</v>
      </c>
      <c r="C756" s="2">
        <v>2</v>
      </c>
    </row>
    <row r="757" spans="1:5" x14ac:dyDescent="0.25">
      <c r="A757">
        <v>756</v>
      </c>
      <c r="B757" s="5">
        <v>1</v>
      </c>
    </row>
    <row r="758" spans="1:5" x14ac:dyDescent="0.25">
      <c r="A758">
        <v>757</v>
      </c>
      <c r="B758" s="5">
        <v>1</v>
      </c>
    </row>
    <row r="759" spans="1:5" x14ac:dyDescent="0.25">
      <c r="A759">
        <v>758</v>
      </c>
      <c r="B759" s="5">
        <v>1</v>
      </c>
      <c r="E759" s="4">
        <v>4</v>
      </c>
    </row>
    <row r="760" spans="1:5" x14ac:dyDescent="0.25">
      <c r="A760">
        <v>759</v>
      </c>
      <c r="B760" s="5">
        <v>1</v>
      </c>
      <c r="E760" s="4">
        <v>4</v>
      </c>
    </row>
    <row r="761" spans="1:5" x14ac:dyDescent="0.25">
      <c r="A761">
        <v>760</v>
      </c>
      <c r="B761" s="5">
        <v>1</v>
      </c>
      <c r="E761" s="4">
        <v>4</v>
      </c>
    </row>
    <row r="762" spans="1:5" x14ac:dyDescent="0.25">
      <c r="A762">
        <v>761</v>
      </c>
      <c r="B762" s="5">
        <v>1</v>
      </c>
      <c r="E762" s="4">
        <v>4</v>
      </c>
    </row>
    <row r="763" spans="1:5" x14ac:dyDescent="0.25">
      <c r="A763">
        <v>762</v>
      </c>
      <c r="B763" s="5">
        <v>1</v>
      </c>
      <c r="D763" s="3">
        <v>3</v>
      </c>
      <c r="E763" s="4">
        <v>4</v>
      </c>
    </row>
    <row r="764" spans="1:5" x14ac:dyDescent="0.25">
      <c r="A764">
        <v>763</v>
      </c>
      <c r="B764" s="5">
        <v>1</v>
      </c>
      <c r="D764" s="3">
        <v>3</v>
      </c>
      <c r="E764" s="4">
        <v>4</v>
      </c>
    </row>
    <row r="765" spans="1:5" x14ac:dyDescent="0.25">
      <c r="A765">
        <v>764</v>
      </c>
      <c r="D765" s="3">
        <v>3</v>
      </c>
      <c r="E765" s="4">
        <v>4</v>
      </c>
    </row>
    <row r="766" spans="1:5" x14ac:dyDescent="0.25">
      <c r="A766">
        <v>765</v>
      </c>
      <c r="D766" s="3">
        <v>3</v>
      </c>
      <c r="E766" s="4">
        <v>4</v>
      </c>
    </row>
    <row r="767" spans="1:5" x14ac:dyDescent="0.25">
      <c r="A767">
        <v>766</v>
      </c>
      <c r="D767" s="3">
        <v>3</v>
      </c>
      <c r="E767" s="4">
        <v>4</v>
      </c>
    </row>
    <row r="768" spans="1:5" x14ac:dyDescent="0.25">
      <c r="A768">
        <v>767</v>
      </c>
      <c r="C768" s="2">
        <v>2</v>
      </c>
      <c r="D768" s="3">
        <v>3</v>
      </c>
      <c r="E768" s="4">
        <v>4</v>
      </c>
    </row>
    <row r="769" spans="1:5" x14ac:dyDescent="0.25">
      <c r="A769">
        <v>768</v>
      </c>
      <c r="C769" s="2">
        <v>2</v>
      </c>
      <c r="D769" s="3">
        <v>3</v>
      </c>
    </row>
    <row r="770" spans="1:5" x14ac:dyDescent="0.25">
      <c r="A770">
        <v>769</v>
      </c>
      <c r="C770" s="2">
        <v>2</v>
      </c>
      <c r="D770" s="3">
        <v>3</v>
      </c>
    </row>
    <row r="771" spans="1:5" x14ac:dyDescent="0.25">
      <c r="A771">
        <v>770</v>
      </c>
      <c r="C771" s="2">
        <v>2</v>
      </c>
      <c r="D771" s="3">
        <v>3</v>
      </c>
    </row>
    <row r="772" spans="1:5" x14ac:dyDescent="0.25">
      <c r="A772">
        <v>771</v>
      </c>
      <c r="C772" s="2">
        <v>2</v>
      </c>
      <c r="D772" s="3">
        <v>3</v>
      </c>
    </row>
    <row r="773" spans="1:5" x14ac:dyDescent="0.25">
      <c r="A773">
        <v>772</v>
      </c>
      <c r="C773" s="2">
        <v>2</v>
      </c>
      <c r="D773" s="3">
        <v>3</v>
      </c>
    </row>
    <row r="774" spans="1:5" x14ac:dyDescent="0.25">
      <c r="A774">
        <v>773</v>
      </c>
      <c r="C774" s="2">
        <v>2</v>
      </c>
      <c r="D774" s="3">
        <v>3</v>
      </c>
    </row>
    <row r="775" spans="1:5" x14ac:dyDescent="0.25">
      <c r="A775">
        <v>774</v>
      </c>
      <c r="C775" s="2">
        <v>2</v>
      </c>
      <c r="D775" s="3">
        <v>3</v>
      </c>
    </row>
    <row r="776" spans="1:5" x14ac:dyDescent="0.25">
      <c r="A776">
        <v>775</v>
      </c>
      <c r="C776" s="2">
        <v>2</v>
      </c>
    </row>
    <row r="777" spans="1:5" x14ac:dyDescent="0.25">
      <c r="A777">
        <v>776</v>
      </c>
      <c r="C777" s="2">
        <v>2</v>
      </c>
    </row>
    <row r="778" spans="1:5" x14ac:dyDescent="0.25">
      <c r="A778">
        <v>777</v>
      </c>
      <c r="C778" s="2">
        <v>2</v>
      </c>
    </row>
    <row r="779" spans="1:5" x14ac:dyDescent="0.25">
      <c r="A779">
        <v>778</v>
      </c>
      <c r="B779" s="5">
        <v>1</v>
      </c>
      <c r="C779" s="2">
        <v>2</v>
      </c>
    </row>
    <row r="780" spans="1:5" x14ac:dyDescent="0.25">
      <c r="A780">
        <v>779</v>
      </c>
      <c r="B780" s="5">
        <v>1</v>
      </c>
      <c r="C780" s="2">
        <v>2</v>
      </c>
    </row>
    <row r="781" spans="1:5" x14ac:dyDescent="0.25">
      <c r="A781">
        <v>780</v>
      </c>
      <c r="B781" s="5">
        <v>1</v>
      </c>
      <c r="C781" s="2">
        <v>2</v>
      </c>
    </row>
    <row r="782" spans="1:5" x14ac:dyDescent="0.25">
      <c r="A782">
        <v>781</v>
      </c>
      <c r="B782" s="5">
        <v>1</v>
      </c>
    </row>
    <row r="783" spans="1:5" x14ac:dyDescent="0.25">
      <c r="A783">
        <v>782</v>
      </c>
      <c r="B783" s="5">
        <v>1</v>
      </c>
      <c r="E783" s="4">
        <v>4</v>
      </c>
    </row>
    <row r="784" spans="1:5" x14ac:dyDescent="0.25">
      <c r="A784">
        <v>783</v>
      </c>
      <c r="B784" s="5">
        <v>1</v>
      </c>
      <c r="E784" s="4">
        <v>4</v>
      </c>
    </row>
    <row r="785" spans="1:6" x14ac:dyDescent="0.25">
      <c r="A785">
        <v>784</v>
      </c>
      <c r="B785" s="5">
        <v>1</v>
      </c>
      <c r="E785" s="4">
        <v>4</v>
      </c>
    </row>
    <row r="786" spans="1:6" x14ac:dyDescent="0.25">
      <c r="A786">
        <v>785</v>
      </c>
      <c r="B786" s="5">
        <v>1</v>
      </c>
      <c r="E786" s="4">
        <v>4</v>
      </c>
    </row>
    <row r="787" spans="1:6" x14ac:dyDescent="0.25">
      <c r="A787">
        <v>786</v>
      </c>
      <c r="B787" s="5">
        <v>1</v>
      </c>
      <c r="E787" s="4">
        <v>4</v>
      </c>
    </row>
    <row r="788" spans="1:6" x14ac:dyDescent="0.25">
      <c r="A788">
        <v>787</v>
      </c>
      <c r="B788" s="5">
        <v>1</v>
      </c>
      <c r="E788" s="4">
        <v>4</v>
      </c>
    </row>
    <row r="789" spans="1:6" x14ac:dyDescent="0.25">
      <c r="A789">
        <v>788</v>
      </c>
      <c r="B789" s="5">
        <v>1</v>
      </c>
      <c r="E789" s="4">
        <v>4</v>
      </c>
    </row>
    <row r="790" spans="1:6" x14ac:dyDescent="0.25">
      <c r="A790">
        <v>789</v>
      </c>
      <c r="B790" s="5">
        <v>1</v>
      </c>
      <c r="E790" s="4">
        <v>4</v>
      </c>
    </row>
    <row r="791" spans="1:6" x14ac:dyDescent="0.25">
      <c r="A791">
        <v>790</v>
      </c>
      <c r="B791" s="5">
        <v>1</v>
      </c>
      <c r="D791" s="3">
        <v>3</v>
      </c>
      <c r="E791" s="4">
        <v>4</v>
      </c>
    </row>
    <row r="792" spans="1:6" x14ac:dyDescent="0.25">
      <c r="A792">
        <v>791</v>
      </c>
      <c r="D792" s="3">
        <v>3</v>
      </c>
      <c r="E792" s="4">
        <v>4</v>
      </c>
    </row>
    <row r="793" spans="1:6" x14ac:dyDescent="0.25">
      <c r="A793">
        <v>792</v>
      </c>
      <c r="D793" s="3">
        <v>3</v>
      </c>
      <c r="E793" s="4">
        <v>4</v>
      </c>
      <c r="F793" t="s">
        <v>22</v>
      </c>
    </row>
    <row r="794" spans="1:6" x14ac:dyDescent="0.25">
      <c r="A794">
        <v>793</v>
      </c>
    </row>
    <row r="795" spans="1:6" x14ac:dyDescent="0.25">
      <c r="A795">
        <v>794</v>
      </c>
      <c r="F795" t="s">
        <v>22</v>
      </c>
    </row>
    <row r="796" spans="1:6" x14ac:dyDescent="0.25">
      <c r="A796">
        <v>795</v>
      </c>
      <c r="C796" s="2">
        <v>2</v>
      </c>
    </row>
    <row r="797" spans="1:6" x14ac:dyDescent="0.25">
      <c r="A797">
        <v>796</v>
      </c>
      <c r="C797" s="2">
        <v>2</v>
      </c>
    </row>
    <row r="798" spans="1:6" x14ac:dyDescent="0.25">
      <c r="A798">
        <v>797</v>
      </c>
      <c r="C798" s="2">
        <v>2</v>
      </c>
    </row>
    <row r="799" spans="1:6" x14ac:dyDescent="0.25">
      <c r="A799">
        <v>798</v>
      </c>
      <c r="C799" s="2">
        <v>2</v>
      </c>
      <c r="D799" s="3">
        <v>3</v>
      </c>
    </row>
    <row r="800" spans="1:6" x14ac:dyDescent="0.25">
      <c r="A800">
        <v>799</v>
      </c>
      <c r="C800" s="2">
        <v>2</v>
      </c>
      <c r="D800" s="3">
        <v>3</v>
      </c>
    </row>
    <row r="801" spans="1:5" x14ac:dyDescent="0.25">
      <c r="A801">
        <v>800</v>
      </c>
      <c r="C801" s="2">
        <v>2</v>
      </c>
      <c r="D801" s="3">
        <v>3</v>
      </c>
    </row>
    <row r="802" spans="1:5" x14ac:dyDescent="0.25">
      <c r="A802">
        <v>801</v>
      </c>
      <c r="C802" s="2">
        <v>2</v>
      </c>
      <c r="D802" s="3">
        <v>3</v>
      </c>
    </row>
    <row r="803" spans="1:5" x14ac:dyDescent="0.25">
      <c r="A803">
        <v>802</v>
      </c>
      <c r="C803" s="2">
        <v>2</v>
      </c>
      <c r="D803" s="3">
        <v>3</v>
      </c>
    </row>
    <row r="804" spans="1:5" x14ac:dyDescent="0.25">
      <c r="A804">
        <v>803</v>
      </c>
      <c r="C804" s="2">
        <v>2</v>
      </c>
      <c r="D804" s="3">
        <v>3</v>
      </c>
    </row>
    <row r="805" spans="1:5" x14ac:dyDescent="0.25">
      <c r="A805">
        <v>804</v>
      </c>
      <c r="C805" s="2">
        <v>2</v>
      </c>
      <c r="D805" s="3">
        <v>3</v>
      </c>
      <c r="E805" s="4">
        <v>4</v>
      </c>
    </row>
    <row r="806" spans="1:5" x14ac:dyDescent="0.25">
      <c r="A806">
        <v>805</v>
      </c>
      <c r="C806" s="2">
        <v>2</v>
      </c>
      <c r="D806" s="3">
        <v>3</v>
      </c>
      <c r="E806" s="4">
        <v>4</v>
      </c>
    </row>
    <row r="807" spans="1:5" x14ac:dyDescent="0.25">
      <c r="A807">
        <v>806</v>
      </c>
      <c r="D807" s="3">
        <v>3</v>
      </c>
      <c r="E807" s="4">
        <v>4</v>
      </c>
    </row>
    <row r="808" spans="1:5" x14ac:dyDescent="0.25">
      <c r="A808">
        <v>807</v>
      </c>
      <c r="D808" s="3">
        <v>3</v>
      </c>
      <c r="E808" s="4">
        <v>4</v>
      </c>
    </row>
    <row r="809" spans="1:5" x14ac:dyDescent="0.25">
      <c r="A809">
        <v>808</v>
      </c>
      <c r="D809" s="3">
        <v>3</v>
      </c>
      <c r="E809" s="4">
        <v>4</v>
      </c>
    </row>
    <row r="810" spans="1:5" x14ac:dyDescent="0.25">
      <c r="A810">
        <v>809</v>
      </c>
      <c r="E810" s="4">
        <v>4</v>
      </c>
    </row>
    <row r="811" spans="1:5" x14ac:dyDescent="0.25">
      <c r="A811">
        <v>810</v>
      </c>
      <c r="E811" s="4">
        <v>4</v>
      </c>
    </row>
    <row r="812" spans="1:5" x14ac:dyDescent="0.25">
      <c r="A812">
        <v>811</v>
      </c>
      <c r="E812" s="4">
        <v>4</v>
      </c>
    </row>
    <row r="813" spans="1:5" x14ac:dyDescent="0.25">
      <c r="A813">
        <v>812</v>
      </c>
      <c r="B813" s="5">
        <v>1</v>
      </c>
      <c r="E813" s="4">
        <v>4</v>
      </c>
    </row>
    <row r="814" spans="1:5" x14ac:dyDescent="0.25">
      <c r="A814">
        <v>813</v>
      </c>
      <c r="B814" s="5">
        <v>1</v>
      </c>
      <c r="E814" s="4">
        <v>4</v>
      </c>
    </row>
    <row r="815" spans="1:5" x14ac:dyDescent="0.25">
      <c r="A815">
        <v>814</v>
      </c>
      <c r="B815" s="5">
        <v>1</v>
      </c>
      <c r="E815" s="4">
        <v>4</v>
      </c>
    </row>
    <row r="816" spans="1:5" x14ac:dyDescent="0.25">
      <c r="A816">
        <v>815</v>
      </c>
      <c r="B816" s="5">
        <v>1</v>
      </c>
    </row>
    <row r="817" spans="1:5" x14ac:dyDescent="0.25">
      <c r="A817">
        <v>816</v>
      </c>
      <c r="B817" s="5">
        <v>1</v>
      </c>
    </row>
    <row r="818" spans="1:5" x14ac:dyDescent="0.25">
      <c r="A818">
        <v>817</v>
      </c>
      <c r="B818" s="5">
        <v>1</v>
      </c>
    </row>
    <row r="819" spans="1:5" x14ac:dyDescent="0.25">
      <c r="A819">
        <v>818</v>
      </c>
      <c r="B819" s="5">
        <v>1</v>
      </c>
    </row>
    <row r="820" spans="1:5" x14ac:dyDescent="0.25">
      <c r="A820">
        <v>819</v>
      </c>
      <c r="B820" s="5">
        <v>1</v>
      </c>
      <c r="C820" s="2">
        <v>2</v>
      </c>
    </row>
    <row r="821" spans="1:5" x14ac:dyDescent="0.25">
      <c r="A821">
        <v>820</v>
      </c>
      <c r="B821" s="5">
        <v>1</v>
      </c>
      <c r="C821" s="2">
        <v>2</v>
      </c>
    </row>
    <row r="822" spans="1:5" x14ac:dyDescent="0.25">
      <c r="A822">
        <v>821</v>
      </c>
      <c r="B822" s="5">
        <v>1</v>
      </c>
      <c r="C822" s="2">
        <v>2</v>
      </c>
    </row>
    <row r="823" spans="1:5" x14ac:dyDescent="0.25">
      <c r="A823">
        <v>822</v>
      </c>
      <c r="B823" s="5">
        <v>1</v>
      </c>
      <c r="C823" s="2">
        <v>2</v>
      </c>
    </row>
    <row r="824" spans="1:5" x14ac:dyDescent="0.25">
      <c r="A824">
        <v>823</v>
      </c>
      <c r="C824" s="2">
        <v>2</v>
      </c>
    </row>
    <row r="825" spans="1:5" x14ac:dyDescent="0.25">
      <c r="A825">
        <v>824</v>
      </c>
      <c r="C825" s="2">
        <v>2</v>
      </c>
    </row>
    <row r="826" spans="1:5" x14ac:dyDescent="0.25">
      <c r="A826">
        <v>825</v>
      </c>
      <c r="C826" s="2">
        <v>2</v>
      </c>
      <c r="D826" s="3">
        <v>3</v>
      </c>
    </row>
    <row r="827" spans="1:5" x14ac:dyDescent="0.25">
      <c r="A827">
        <v>826</v>
      </c>
      <c r="C827" s="2">
        <v>2</v>
      </c>
      <c r="D827" s="3">
        <v>3</v>
      </c>
    </row>
    <row r="828" spans="1:5" x14ac:dyDescent="0.25">
      <c r="A828">
        <v>827</v>
      </c>
      <c r="C828" s="2">
        <v>2</v>
      </c>
      <c r="D828" s="3">
        <v>3</v>
      </c>
      <c r="E828" s="4">
        <v>4</v>
      </c>
    </row>
    <row r="829" spans="1:5" x14ac:dyDescent="0.25">
      <c r="A829">
        <v>828</v>
      </c>
      <c r="D829" s="3">
        <v>3</v>
      </c>
      <c r="E829" s="4">
        <v>4</v>
      </c>
    </row>
    <row r="830" spans="1:5" x14ac:dyDescent="0.25">
      <c r="A830">
        <v>829</v>
      </c>
      <c r="D830" s="3">
        <v>3</v>
      </c>
      <c r="E830" s="4">
        <v>4</v>
      </c>
    </row>
    <row r="831" spans="1:5" x14ac:dyDescent="0.25">
      <c r="A831">
        <v>830</v>
      </c>
      <c r="D831" s="3">
        <v>3</v>
      </c>
      <c r="E831" s="4">
        <v>4</v>
      </c>
    </row>
    <row r="832" spans="1:5" x14ac:dyDescent="0.25">
      <c r="A832">
        <v>831</v>
      </c>
      <c r="D832" s="3">
        <v>3</v>
      </c>
      <c r="E832" s="4">
        <v>4</v>
      </c>
    </row>
    <row r="833" spans="1:5" x14ac:dyDescent="0.25">
      <c r="A833">
        <v>832</v>
      </c>
      <c r="D833" s="3">
        <v>3</v>
      </c>
      <c r="E833" s="4">
        <v>4</v>
      </c>
    </row>
    <row r="834" spans="1:5" x14ac:dyDescent="0.25">
      <c r="A834">
        <v>833</v>
      </c>
      <c r="D834" s="3">
        <v>3</v>
      </c>
      <c r="E834" s="4">
        <v>4</v>
      </c>
    </row>
    <row r="835" spans="1:5" x14ac:dyDescent="0.25">
      <c r="A835">
        <v>834</v>
      </c>
      <c r="D835" s="3">
        <v>3</v>
      </c>
      <c r="E835" s="4">
        <v>4</v>
      </c>
    </row>
    <row r="836" spans="1:5" x14ac:dyDescent="0.25">
      <c r="A836">
        <v>835</v>
      </c>
      <c r="E836" s="4">
        <v>4</v>
      </c>
    </row>
    <row r="837" spans="1:5" x14ac:dyDescent="0.25">
      <c r="A837">
        <v>836</v>
      </c>
      <c r="E837" s="4">
        <v>4</v>
      </c>
    </row>
    <row r="838" spans="1:5" x14ac:dyDescent="0.25">
      <c r="A838">
        <v>837</v>
      </c>
      <c r="E838" s="4">
        <v>4</v>
      </c>
    </row>
    <row r="839" spans="1:5" x14ac:dyDescent="0.25">
      <c r="A839">
        <v>838</v>
      </c>
    </row>
    <row r="840" spans="1:5" x14ac:dyDescent="0.25">
      <c r="A840">
        <v>839</v>
      </c>
      <c r="B840" s="5">
        <v>1</v>
      </c>
    </row>
    <row r="841" spans="1:5" x14ac:dyDescent="0.25">
      <c r="A841">
        <v>840</v>
      </c>
      <c r="B841" s="5">
        <v>1</v>
      </c>
    </row>
    <row r="842" spans="1:5" x14ac:dyDescent="0.25">
      <c r="A842">
        <v>841</v>
      </c>
      <c r="B842" s="5">
        <v>1</v>
      </c>
    </row>
    <row r="843" spans="1:5" x14ac:dyDescent="0.25">
      <c r="A843">
        <v>842</v>
      </c>
      <c r="B843" s="5">
        <v>1</v>
      </c>
    </row>
    <row r="844" spans="1:5" x14ac:dyDescent="0.25">
      <c r="A844">
        <v>843</v>
      </c>
      <c r="B844" s="5">
        <v>1</v>
      </c>
      <c r="C844" s="2">
        <v>2</v>
      </c>
    </row>
    <row r="845" spans="1:5" x14ac:dyDescent="0.25">
      <c r="A845">
        <v>844</v>
      </c>
      <c r="B845" s="5">
        <v>1</v>
      </c>
      <c r="C845" s="2">
        <v>2</v>
      </c>
    </row>
    <row r="846" spans="1:5" x14ac:dyDescent="0.25">
      <c r="A846">
        <v>845</v>
      </c>
      <c r="B846" s="5">
        <v>1</v>
      </c>
      <c r="C846" s="2">
        <v>2</v>
      </c>
    </row>
    <row r="847" spans="1:5" x14ac:dyDescent="0.25">
      <c r="A847">
        <v>846</v>
      </c>
      <c r="B847" s="5">
        <v>1</v>
      </c>
      <c r="C847" s="2">
        <v>2</v>
      </c>
    </row>
    <row r="848" spans="1:5" x14ac:dyDescent="0.25">
      <c r="A848">
        <v>847</v>
      </c>
      <c r="B848" s="5">
        <v>1</v>
      </c>
      <c r="C848" s="2">
        <v>2</v>
      </c>
    </row>
    <row r="849" spans="1:5" x14ac:dyDescent="0.25">
      <c r="A849">
        <v>848</v>
      </c>
      <c r="C849" s="2">
        <v>2</v>
      </c>
    </row>
    <row r="850" spans="1:5" x14ac:dyDescent="0.25">
      <c r="A850">
        <v>849</v>
      </c>
      <c r="C850" s="2">
        <v>2</v>
      </c>
      <c r="D850" s="3">
        <v>3</v>
      </c>
    </row>
    <row r="851" spans="1:5" x14ac:dyDescent="0.25">
      <c r="A851">
        <v>850</v>
      </c>
      <c r="C851" s="2">
        <v>2</v>
      </c>
      <c r="D851" s="3">
        <v>3</v>
      </c>
    </row>
    <row r="852" spans="1:5" x14ac:dyDescent="0.25">
      <c r="A852">
        <v>851</v>
      </c>
      <c r="D852" s="3">
        <v>3</v>
      </c>
      <c r="E852" s="4">
        <v>4</v>
      </c>
    </row>
    <row r="853" spans="1:5" x14ac:dyDescent="0.25">
      <c r="A853">
        <v>852</v>
      </c>
      <c r="D853" s="3">
        <v>3</v>
      </c>
      <c r="E853" s="4">
        <v>4</v>
      </c>
    </row>
    <row r="854" spans="1:5" x14ac:dyDescent="0.25">
      <c r="A854">
        <v>853</v>
      </c>
      <c r="D854" s="3">
        <v>3</v>
      </c>
      <c r="E854" s="4">
        <v>4</v>
      </c>
    </row>
    <row r="855" spans="1:5" x14ac:dyDescent="0.25">
      <c r="A855">
        <v>854</v>
      </c>
      <c r="D855" s="3">
        <v>3</v>
      </c>
      <c r="E855" s="4">
        <v>4</v>
      </c>
    </row>
    <row r="856" spans="1:5" x14ac:dyDescent="0.25">
      <c r="A856">
        <v>855</v>
      </c>
      <c r="D856" s="3">
        <v>3</v>
      </c>
      <c r="E856" s="4">
        <v>4</v>
      </c>
    </row>
    <row r="857" spans="1:5" x14ac:dyDescent="0.25">
      <c r="A857">
        <v>856</v>
      </c>
      <c r="D857" s="3">
        <v>3</v>
      </c>
      <c r="E857" s="4">
        <v>4</v>
      </c>
    </row>
    <row r="858" spans="1:5" x14ac:dyDescent="0.25">
      <c r="A858">
        <v>857</v>
      </c>
      <c r="D858" s="3">
        <v>3</v>
      </c>
      <c r="E858" s="4">
        <v>4</v>
      </c>
    </row>
    <row r="859" spans="1:5" x14ac:dyDescent="0.25">
      <c r="A859">
        <v>858</v>
      </c>
      <c r="D859" s="3">
        <v>3</v>
      </c>
      <c r="E859" s="4">
        <v>4</v>
      </c>
    </row>
    <row r="860" spans="1:5" x14ac:dyDescent="0.25">
      <c r="A860">
        <v>859</v>
      </c>
      <c r="E860" s="4">
        <v>4</v>
      </c>
    </row>
    <row r="861" spans="1:5" x14ac:dyDescent="0.25">
      <c r="A861">
        <v>860</v>
      </c>
      <c r="E861" s="4">
        <v>4</v>
      </c>
    </row>
    <row r="862" spans="1:5" x14ac:dyDescent="0.25">
      <c r="A862">
        <v>861</v>
      </c>
      <c r="B862" s="5">
        <v>1</v>
      </c>
    </row>
    <row r="863" spans="1:5" x14ac:dyDescent="0.25">
      <c r="A863">
        <v>862</v>
      </c>
      <c r="B863" s="5">
        <v>1</v>
      </c>
    </row>
    <row r="864" spans="1:5" x14ac:dyDescent="0.25">
      <c r="A864">
        <v>863</v>
      </c>
      <c r="B864" s="5">
        <v>1</v>
      </c>
    </row>
    <row r="865" spans="1:5" x14ac:dyDescent="0.25">
      <c r="A865">
        <v>864</v>
      </c>
      <c r="B865" s="5">
        <v>1</v>
      </c>
    </row>
    <row r="866" spans="1:5" x14ac:dyDescent="0.25">
      <c r="A866">
        <v>865</v>
      </c>
      <c r="B866" s="5">
        <v>1</v>
      </c>
    </row>
    <row r="867" spans="1:5" x14ac:dyDescent="0.25">
      <c r="A867">
        <v>866</v>
      </c>
      <c r="B867" s="5">
        <v>1</v>
      </c>
      <c r="C867" s="2">
        <v>2</v>
      </c>
    </row>
    <row r="868" spans="1:5" x14ac:dyDescent="0.25">
      <c r="A868">
        <v>867</v>
      </c>
      <c r="B868" s="5">
        <v>1</v>
      </c>
      <c r="C868" s="2">
        <v>2</v>
      </c>
    </row>
    <row r="869" spans="1:5" x14ac:dyDescent="0.25">
      <c r="A869">
        <v>868</v>
      </c>
      <c r="B869" s="5">
        <v>1</v>
      </c>
      <c r="C869" s="2">
        <v>2</v>
      </c>
    </row>
    <row r="870" spans="1:5" x14ac:dyDescent="0.25">
      <c r="A870">
        <v>869</v>
      </c>
      <c r="B870" s="5">
        <v>1</v>
      </c>
      <c r="C870" s="2">
        <v>2</v>
      </c>
    </row>
    <row r="871" spans="1:5" x14ac:dyDescent="0.25">
      <c r="A871">
        <v>870</v>
      </c>
      <c r="B871" s="5">
        <v>1</v>
      </c>
      <c r="C871" s="2">
        <v>2</v>
      </c>
    </row>
    <row r="872" spans="1:5" x14ac:dyDescent="0.25">
      <c r="A872">
        <v>871</v>
      </c>
      <c r="C872" s="2">
        <v>2</v>
      </c>
    </row>
    <row r="873" spans="1:5" x14ac:dyDescent="0.25">
      <c r="A873">
        <v>872</v>
      </c>
      <c r="C873" s="2">
        <v>2</v>
      </c>
    </row>
    <row r="874" spans="1:5" x14ac:dyDescent="0.25">
      <c r="A874">
        <v>873</v>
      </c>
      <c r="C874" s="2">
        <v>2</v>
      </c>
    </row>
    <row r="875" spans="1:5" x14ac:dyDescent="0.25">
      <c r="A875">
        <v>874</v>
      </c>
      <c r="C875" s="2">
        <v>2</v>
      </c>
      <c r="D875" s="3">
        <v>3</v>
      </c>
    </row>
    <row r="876" spans="1:5" x14ac:dyDescent="0.25">
      <c r="A876">
        <v>875</v>
      </c>
      <c r="C876" s="2">
        <v>2</v>
      </c>
      <c r="D876" s="3">
        <v>3</v>
      </c>
    </row>
    <row r="877" spans="1:5" x14ac:dyDescent="0.25">
      <c r="A877">
        <v>876</v>
      </c>
      <c r="D877" s="3">
        <v>3</v>
      </c>
      <c r="E877" s="4">
        <v>4</v>
      </c>
    </row>
    <row r="878" spans="1:5" x14ac:dyDescent="0.25">
      <c r="A878">
        <v>877</v>
      </c>
      <c r="D878" s="3">
        <v>3</v>
      </c>
      <c r="E878" s="4">
        <v>4</v>
      </c>
    </row>
    <row r="879" spans="1:5" x14ac:dyDescent="0.25">
      <c r="A879">
        <v>878</v>
      </c>
      <c r="D879" s="3">
        <v>3</v>
      </c>
      <c r="E879" s="4">
        <v>4</v>
      </c>
    </row>
    <row r="880" spans="1:5" x14ac:dyDescent="0.25">
      <c r="A880">
        <v>879</v>
      </c>
      <c r="D880" s="3">
        <v>3</v>
      </c>
      <c r="E880" s="4">
        <v>4</v>
      </c>
    </row>
    <row r="881" spans="1:5" x14ac:dyDescent="0.25">
      <c r="A881">
        <v>880</v>
      </c>
      <c r="D881" s="3">
        <v>3</v>
      </c>
      <c r="E881" s="4">
        <v>4</v>
      </c>
    </row>
    <row r="882" spans="1:5" x14ac:dyDescent="0.25">
      <c r="A882">
        <v>881</v>
      </c>
      <c r="D882" s="3">
        <v>3</v>
      </c>
      <c r="E882" s="4">
        <v>4</v>
      </c>
    </row>
    <row r="883" spans="1:5" x14ac:dyDescent="0.25">
      <c r="A883">
        <v>882</v>
      </c>
      <c r="D883" s="3">
        <v>3</v>
      </c>
      <c r="E883" s="4">
        <v>4</v>
      </c>
    </row>
    <row r="884" spans="1:5" x14ac:dyDescent="0.25">
      <c r="A884">
        <v>883</v>
      </c>
      <c r="D884" s="3">
        <v>3</v>
      </c>
      <c r="E884" s="4">
        <v>4</v>
      </c>
    </row>
    <row r="885" spans="1:5" x14ac:dyDescent="0.25">
      <c r="A885">
        <v>884</v>
      </c>
      <c r="E885" s="4">
        <v>4</v>
      </c>
    </row>
    <row r="886" spans="1:5" x14ac:dyDescent="0.25">
      <c r="A886">
        <v>885</v>
      </c>
    </row>
    <row r="887" spans="1:5" x14ac:dyDescent="0.25">
      <c r="A887">
        <v>886</v>
      </c>
      <c r="B887" s="5">
        <v>1</v>
      </c>
    </row>
    <row r="888" spans="1:5" x14ac:dyDescent="0.25">
      <c r="A888">
        <v>887</v>
      </c>
      <c r="B888" s="5">
        <v>1</v>
      </c>
    </row>
    <row r="889" spans="1:5" x14ac:dyDescent="0.25">
      <c r="A889">
        <v>888</v>
      </c>
      <c r="B889" s="5">
        <v>1</v>
      </c>
    </row>
    <row r="890" spans="1:5" x14ac:dyDescent="0.25">
      <c r="A890">
        <v>889</v>
      </c>
      <c r="B890" s="5">
        <v>1</v>
      </c>
    </row>
    <row r="891" spans="1:5" x14ac:dyDescent="0.25">
      <c r="A891">
        <v>890</v>
      </c>
      <c r="B891" s="5">
        <v>1</v>
      </c>
    </row>
    <row r="892" spans="1:5" x14ac:dyDescent="0.25">
      <c r="A892">
        <v>891</v>
      </c>
      <c r="B892" s="5">
        <v>1</v>
      </c>
      <c r="C892" s="2">
        <v>2</v>
      </c>
    </row>
    <row r="893" spans="1:5" x14ac:dyDescent="0.25">
      <c r="A893">
        <v>892</v>
      </c>
      <c r="B893" s="5">
        <v>1</v>
      </c>
      <c r="C893" s="2">
        <v>2</v>
      </c>
    </row>
    <row r="894" spans="1:5" x14ac:dyDescent="0.25">
      <c r="A894">
        <v>893</v>
      </c>
      <c r="B894" s="5">
        <v>1</v>
      </c>
      <c r="C894" s="2">
        <v>2</v>
      </c>
    </row>
    <row r="895" spans="1:5" x14ac:dyDescent="0.25">
      <c r="A895">
        <v>894</v>
      </c>
      <c r="B895" s="5">
        <v>1</v>
      </c>
      <c r="C895" s="2">
        <v>2</v>
      </c>
    </row>
    <row r="896" spans="1:5" x14ac:dyDescent="0.25">
      <c r="A896">
        <v>895</v>
      </c>
      <c r="C896" s="2">
        <v>2</v>
      </c>
    </row>
    <row r="897" spans="1:5" x14ac:dyDescent="0.25">
      <c r="A897">
        <v>896</v>
      </c>
      <c r="C897" s="2">
        <v>2</v>
      </c>
    </row>
    <row r="898" spans="1:5" x14ac:dyDescent="0.25">
      <c r="A898">
        <v>897</v>
      </c>
      <c r="C898" s="2">
        <v>2</v>
      </c>
      <c r="D898" s="3">
        <v>3</v>
      </c>
    </row>
    <row r="899" spans="1:5" x14ac:dyDescent="0.25">
      <c r="A899">
        <v>898</v>
      </c>
      <c r="C899" s="2">
        <v>2</v>
      </c>
      <c r="D899" s="3">
        <v>3</v>
      </c>
      <c r="E899" s="4">
        <v>4</v>
      </c>
    </row>
    <row r="900" spans="1:5" x14ac:dyDescent="0.25">
      <c r="A900">
        <v>899</v>
      </c>
      <c r="C900" s="2">
        <v>2</v>
      </c>
      <c r="D900" s="3">
        <v>3</v>
      </c>
      <c r="E900" s="4">
        <v>4</v>
      </c>
    </row>
    <row r="901" spans="1:5" x14ac:dyDescent="0.25">
      <c r="A901">
        <v>900</v>
      </c>
      <c r="D901" s="3">
        <v>3</v>
      </c>
      <c r="E901" s="4">
        <v>4</v>
      </c>
    </row>
    <row r="902" spans="1:5" x14ac:dyDescent="0.25">
      <c r="A902">
        <v>901</v>
      </c>
      <c r="D902" s="3">
        <v>3</v>
      </c>
      <c r="E902" s="4">
        <v>4</v>
      </c>
    </row>
    <row r="903" spans="1:5" x14ac:dyDescent="0.25">
      <c r="A903">
        <v>902</v>
      </c>
      <c r="D903" s="3">
        <v>3</v>
      </c>
      <c r="E903" s="4">
        <v>4</v>
      </c>
    </row>
    <row r="904" spans="1:5" x14ac:dyDescent="0.25">
      <c r="A904">
        <v>903</v>
      </c>
      <c r="D904" s="3">
        <v>3</v>
      </c>
      <c r="E904" s="4">
        <v>4</v>
      </c>
    </row>
    <row r="905" spans="1:5" x14ac:dyDescent="0.25">
      <c r="A905">
        <v>904</v>
      </c>
      <c r="D905" s="3">
        <v>3</v>
      </c>
      <c r="E905" s="4">
        <v>4</v>
      </c>
    </row>
    <row r="906" spans="1:5" x14ac:dyDescent="0.25">
      <c r="A906">
        <v>905</v>
      </c>
      <c r="D906" s="3">
        <v>3</v>
      </c>
      <c r="E906" s="4">
        <v>4</v>
      </c>
    </row>
    <row r="907" spans="1:5" x14ac:dyDescent="0.25">
      <c r="A907">
        <v>906</v>
      </c>
      <c r="E907" s="4">
        <v>4</v>
      </c>
    </row>
    <row r="908" spans="1:5" x14ac:dyDescent="0.25">
      <c r="A908">
        <v>907</v>
      </c>
    </row>
    <row r="909" spans="1:5" x14ac:dyDescent="0.25">
      <c r="A909">
        <v>908</v>
      </c>
      <c r="B909" s="5">
        <v>1</v>
      </c>
    </row>
    <row r="910" spans="1:5" x14ac:dyDescent="0.25">
      <c r="A910">
        <v>909</v>
      </c>
      <c r="B910" s="5">
        <v>1</v>
      </c>
    </row>
    <row r="911" spans="1:5" x14ac:dyDescent="0.25">
      <c r="A911">
        <v>910</v>
      </c>
      <c r="B911" s="5">
        <v>1</v>
      </c>
    </row>
    <row r="912" spans="1:5" x14ac:dyDescent="0.25">
      <c r="A912">
        <v>911</v>
      </c>
      <c r="B912" s="5">
        <v>1</v>
      </c>
    </row>
    <row r="913" spans="1:5" x14ac:dyDescent="0.25">
      <c r="A913">
        <v>912</v>
      </c>
      <c r="B913" s="5">
        <v>1</v>
      </c>
    </row>
    <row r="914" spans="1:5" x14ac:dyDescent="0.25">
      <c r="A914">
        <v>913</v>
      </c>
      <c r="B914" s="5">
        <v>1</v>
      </c>
    </row>
    <row r="915" spans="1:5" x14ac:dyDescent="0.25">
      <c r="A915">
        <v>914</v>
      </c>
      <c r="B915" s="5">
        <v>1</v>
      </c>
      <c r="C915" s="2">
        <v>2</v>
      </c>
    </row>
    <row r="916" spans="1:5" x14ac:dyDescent="0.25">
      <c r="A916">
        <v>915</v>
      </c>
      <c r="B916" s="5">
        <v>1</v>
      </c>
      <c r="C916" s="2">
        <v>2</v>
      </c>
    </row>
    <row r="917" spans="1:5" x14ac:dyDescent="0.25">
      <c r="A917">
        <v>916</v>
      </c>
      <c r="B917" s="5">
        <v>1</v>
      </c>
      <c r="C917" s="2">
        <v>2</v>
      </c>
    </row>
    <row r="918" spans="1:5" x14ac:dyDescent="0.25">
      <c r="A918">
        <v>917</v>
      </c>
      <c r="C918" s="2">
        <v>2</v>
      </c>
    </row>
    <row r="919" spans="1:5" x14ac:dyDescent="0.25">
      <c r="A919">
        <v>918</v>
      </c>
      <c r="C919" s="2">
        <v>2</v>
      </c>
    </row>
    <row r="920" spans="1:5" x14ac:dyDescent="0.25">
      <c r="A920">
        <v>919</v>
      </c>
      <c r="C920" s="2">
        <v>2</v>
      </c>
    </row>
    <row r="921" spans="1:5" x14ac:dyDescent="0.25">
      <c r="A921">
        <v>920</v>
      </c>
      <c r="C921" s="2">
        <v>2</v>
      </c>
    </row>
    <row r="922" spans="1:5" x14ac:dyDescent="0.25">
      <c r="A922">
        <v>921</v>
      </c>
      <c r="C922" s="2">
        <v>2</v>
      </c>
    </row>
    <row r="923" spans="1:5" x14ac:dyDescent="0.25">
      <c r="A923">
        <v>922</v>
      </c>
      <c r="D923" s="3">
        <v>3</v>
      </c>
      <c r="E923" s="4">
        <v>4</v>
      </c>
    </row>
    <row r="924" spans="1:5" x14ac:dyDescent="0.25">
      <c r="A924">
        <v>923</v>
      </c>
      <c r="D924" s="3">
        <v>3</v>
      </c>
      <c r="E924" s="4">
        <v>4</v>
      </c>
    </row>
    <row r="925" spans="1:5" x14ac:dyDescent="0.25">
      <c r="A925">
        <v>924</v>
      </c>
      <c r="D925" s="3">
        <v>3</v>
      </c>
      <c r="E925" s="4">
        <v>4</v>
      </c>
    </row>
    <row r="926" spans="1:5" x14ac:dyDescent="0.25">
      <c r="A926">
        <v>925</v>
      </c>
      <c r="D926" s="3">
        <v>3</v>
      </c>
      <c r="E926" s="4">
        <v>4</v>
      </c>
    </row>
    <row r="927" spans="1:5" x14ac:dyDescent="0.25">
      <c r="A927">
        <v>926</v>
      </c>
      <c r="D927" s="3">
        <v>3</v>
      </c>
      <c r="E927" s="4">
        <v>4</v>
      </c>
    </row>
    <row r="928" spans="1:5" x14ac:dyDescent="0.25">
      <c r="A928">
        <v>927</v>
      </c>
      <c r="D928" s="3">
        <v>3</v>
      </c>
      <c r="E928" s="4">
        <v>4</v>
      </c>
    </row>
    <row r="929" spans="1:5" x14ac:dyDescent="0.25">
      <c r="A929">
        <v>928</v>
      </c>
      <c r="D929" s="3">
        <v>3</v>
      </c>
      <c r="E929" s="4">
        <v>4</v>
      </c>
    </row>
    <row r="930" spans="1:5" x14ac:dyDescent="0.25">
      <c r="A930">
        <v>929</v>
      </c>
      <c r="D930" s="3">
        <v>3</v>
      </c>
      <c r="E930" s="4">
        <v>4</v>
      </c>
    </row>
    <row r="931" spans="1:5" x14ac:dyDescent="0.25">
      <c r="A931">
        <v>930</v>
      </c>
    </row>
    <row r="932" spans="1:5" x14ac:dyDescent="0.25">
      <c r="A932">
        <v>931</v>
      </c>
    </row>
    <row r="933" spans="1:5" x14ac:dyDescent="0.25">
      <c r="A933">
        <v>932</v>
      </c>
    </row>
    <row r="934" spans="1:5" x14ac:dyDescent="0.25">
      <c r="A934">
        <v>933</v>
      </c>
    </row>
    <row r="935" spans="1:5" x14ac:dyDescent="0.25">
      <c r="A935">
        <v>934</v>
      </c>
      <c r="B935" s="5">
        <v>1</v>
      </c>
    </row>
    <row r="936" spans="1:5" x14ac:dyDescent="0.25">
      <c r="A936">
        <v>935</v>
      </c>
      <c r="B936" s="5">
        <v>1</v>
      </c>
      <c r="C936" s="2">
        <v>2</v>
      </c>
    </row>
    <row r="937" spans="1:5" x14ac:dyDescent="0.25">
      <c r="A937">
        <v>936</v>
      </c>
      <c r="B937" s="5">
        <v>1</v>
      </c>
      <c r="C937" s="2">
        <v>2</v>
      </c>
    </row>
    <row r="938" spans="1:5" x14ac:dyDescent="0.25">
      <c r="A938">
        <v>937</v>
      </c>
      <c r="B938" s="5">
        <v>1</v>
      </c>
      <c r="C938" s="2">
        <v>2</v>
      </c>
    </row>
    <row r="939" spans="1:5" x14ac:dyDescent="0.25">
      <c r="A939">
        <v>938</v>
      </c>
      <c r="B939" s="5">
        <v>1</v>
      </c>
      <c r="C939" s="2">
        <v>2</v>
      </c>
    </row>
    <row r="940" spans="1:5" x14ac:dyDescent="0.25">
      <c r="A940">
        <v>939</v>
      </c>
      <c r="B940" s="5">
        <v>1</v>
      </c>
      <c r="C940" s="2">
        <v>2</v>
      </c>
    </row>
    <row r="941" spans="1:5" x14ac:dyDescent="0.25">
      <c r="A941">
        <v>940</v>
      </c>
      <c r="B941" s="5">
        <v>1</v>
      </c>
      <c r="C941" s="2">
        <v>2</v>
      </c>
    </row>
    <row r="942" spans="1:5" x14ac:dyDescent="0.25">
      <c r="A942">
        <v>941</v>
      </c>
      <c r="B942" s="5">
        <v>1</v>
      </c>
      <c r="C942" s="2">
        <v>2</v>
      </c>
    </row>
    <row r="943" spans="1:5" x14ac:dyDescent="0.25">
      <c r="A943">
        <v>942</v>
      </c>
      <c r="B943" s="5">
        <v>1</v>
      </c>
      <c r="C943" s="2">
        <v>2</v>
      </c>
    </row>
    <row r="944" spans="1:5" x14ac:dyDescent="0.25">
      <c r="A944">
        <v>943</v>
      </c>
      <c r="C944" s="2">
        <v>2</v>
      </c>
    </row>
    <row r="945" spans="1:5" x14ac:dyDescent="0.25">
      <c r="A945">
        <v>944</v>
      </c>
      <c r="C945" s="2">
        <v>2</v>
      </c>
      <c r="D945" s="3">
        <v>3</v>
      </c>
    </row>
    <row r="946" spans="1:5" x14ac:dyDescent="0.25">
      <c r="A946">
        <v>945</v>
      </c>
      <c r="D946" s="3">
        <v>3</v>
      </c>
      <c r="E946" s="4">
        <v>4</v>
      </c>
    </row>
    <row r="947" spans="1:5" x14ac:dyDescent="0.25">
      <c r="A947">
        <v>946</v>
      </c>
      <c r="D947" s="3">
        <v>3</v>
      </c>
      <c r="E947" s="4">
        <v>4</v>
      </c>
    </row>
    <row r="948" spans="1:5" x14ac:dyDescent="0.25">
      <c r="A948">
        <v>947</v>
      </c>
      <c r="D948" s="3">
        <v>3</v>
      </c>
      <c r="E948" s="4">
        <v>4</v>
      </c>
    </row>
    <row r="949" spans="1:5" x14ac:dyDescent="0.25">
      <c r="A949">
        <v>948</v>
      </c>
      <c r="D949" s="3">
        <v>3</v>
      </c>
      <c r="E949" s="4">
        <v>4</v>
      </c>
    </row>
    <row r="950" spans="1:5" x14ac:dyDescent="0.25">
      <c r="A950">
        <v>949</v>
      </c>
      <c r="D950" s="3">
        <v>3</v>
      </c>
      <c r="E950" s="4">
        <v>4</v>
      </c>
    </row>
    <row r="951" spans="1:5" x14ac:dyDescent="0.25">
      <c r="A951">
        <v>950</v>
      </c>
      <c r="D951" s="3">
        <v>3</v>
      </c>
      <c r="E951" s="4">
        <v>4</v>
      </c>
    </row>
    <row r="952" spans="1:5" x14ac:dyDescent="0.25">
      <c r="A952">
        <v>951</v>
      </c>
      <c r="D952" s="3">
        <v>3</v>
      </c>
      <c r="E952" s="4">
        <v>4</v>
      </c>
    </row>
    <row r="953" spans="1:5" x14ac:dyDescent="0.25">
      <c r="A953">
        <v>952</v>
      </c>
      <c r="D953" s="3">
        <v>3</v>
      </c>
      <c r="E953" s="4">
        <v>4</v>
      </c>
    </row>
    <row r="954" spans="1:5" x14ac:dyDescent="0.25">
      <c r="A954">
        <v>953</v>
      </c>
      <c r="E954" s="4">
        <v>4</v>
      </c>
    </row>
    <row r="955" spans="1:5" x14ac:dyDescent="0.25">
      <c r="A955">
        <v>954</v>
      </c>
    </row>
    <row r="956" spans="1:5" x14ac:dyDescent="0.25">
      <c r="A956">
        <v>955</v>
      </c>
    </row>
    <row r="957" spans="1:5" x14ac:dyDescent="0.25">
      <c r="A957">
        <v>956</v>
      </c>
    </row>
    <row r="958" spans="1:5" x14ac:dyDescent="0.25">
      <c r="A958">
        <v>957</v>
      </c>
      <c r="C958" s="2">
        <v>2</v>
      </c>
    </row>
    <row r="959" spans="1:5" x14ac:dyDescent="0.25">
      <c r="A959">
        <v>958</v>
      </c>
      <c r="C959" s="2">
        <v>2</v>
      </c>
    </row>
    <row r="960" spans="1:5" x14ac:dyDescent="0.25">
      <c r="A960">
        <v>959</v>
      </c>
      <c r="C960" s="2">
        <v>2</v>
      </c>
    </row>
    <row r="961" spans="1:5" x14ac:dyDescent="0.25">
      <c r="A961">
        <v>960</v>
      </c>
      <c r="B961" s="5">
        <v>1</v>
      </c>
      <c r="C961" s="2">
        <v>2</v>
      </c>
    </row>
    <row r="962" spans="1:5" x14ac:dyDescent="0.25">
      <c r="A962">
        <v>961</v>
      </c>
      <c r="B962" s="5">
        <v>1</v>
      </c>
      <c r="C962" s="2">
        <v>2</v>
      </c>
    </row>
    <row r="963" spans="1:5" x14ac:dyDescent="0.25">
      <c r="A963">
        <v>962</v>
      </c>
      <c r="B963" s="5">
        <v>1</v>
      </c>
      <c r="C963" s="2">
        <v>2</v>
      </c>
    </row>
    <row r="964" spans="1:5" x14ac:dyDescent="0.25">
      <c r="A964">
        <v>963</v>
      </c>
      <c r="B964" s="5">
        <v>1</v>
      </c>
      <c r="C964" s="2">
        <v>2</v>
      </c>
    </row>
    <row r="965" spans="1:5" x14ac:dyDescent="0.25">
      <c r="A965">
        <v>964</v>
      </c>
      <c r="B965" s="5">
        <v>1</v>
      </c>
      <c r="C965" s="2">
        <v>2</v>
      </c>
    </row>
    <row r="966" spans="1:5" x14ac:dyDescent="0.25">
      <c r="A966">
        <v>965</v>
      </c>
      <c r="B966" s="5">
        <v>1</v>
      </c>
      <c r="C966" s="2">
        <v>2</v>
      </c>
    </row>
    <row r="967" spans="1:5" x14ac:dyDescent="0.25">
      <c r="A967">
        <v>966</v>
      </c>
      <c r="B967" s="5">
        <v>1</v>
      </c>
      <c r="C967" s="2">
        <v>2</v>
      </c>
    </row>
    <row r="968" spans="1:5" x14ac:dyDescent="0.25">
      <c r="A968">
        <v>967</v>
      </c>
      <c r="B968" s="5">
        <v>1</v>
      </c>
      <c r="E968" s="4">
        <v>4</v>
      </c>
    </row>
    <row r="969" spans="1:5" x14ac:dyDescent="0.25">
      <c r="A969">
        <v>968</v>
      </c>
      <c r="B969" s="5">
        <v>1</v>
      </c>
      <c r="D969" s="3">
        <v>3</v>
      </c>
      <c r="E969" s="4">
        <v>4</v>
      </c>
    </row>
    <row r="970" spans="1:5" x14ac:dyDescent="0.25">
      <c r="A970">
        <v>969</v>
      </c>
      <c r="D970" s="3">
        <v>3</v>
      </c>
      <c r="E970" s="4">
        <v>4</v>
      </c>
    </row>
    <row r="971" spans="1:5" x14ac:dyDescent="0.25">
      <c r="A971">
        <v>970</v>
      </c>
      <c r="D971" s="3">
        <v>3</v>
      </c>
      <c r="E971" s="4">
        <v>4</v>
      </c>
    </row>
    <row r="972" spans="1:5" x14ac:dyDescent="0.25">
      <c r="A972">
        <v>971</v>
      </c>
      <c r="D972" s="3">
        <v>3</v>
      </c>
      <c r="E972" s="4">
        <v>4</v>
      </c>
    </row>
    <row r="973" spans="1:5" x14ac:dyDescent="0.25">
      <c r="A973">
        <v>972</v>
      </c>
      <c r="D973" s="3">
        <v>3</v>
      </c>
      <c r="E973" s="4">
        <v>4</v>
      </c>
    </row>
    <row r="974" spans="1:5" x14ac:dyDescent="0.25">
      <c r="A974">
        <v>973</v>
      </c>
      <c r="D974" s="3">
        <v>3</v>
      </c>
      <c r="E974" s="4">
        <v>4</v>
      </c>
    </row>
    <row r="975" spans="1:5" x14ac:dyDescent="0.25">
      <c r="A975">
        <v>974</v>
      </c>
      <c r="D975" s="3">
        <v>3</v>
      </c>
      <c r="E975" s="4">
        <v>4</v>
      </c>
    </row>
    <row r="976" spans="1:5" x14ac:dyDescent="0.25">
      <c r="A976">
        <v>975</v>
      </c>
      <c r="D976" s="3">
        <v>3</v>
      </c>
      <c r="E976" s="4">
        <v>4</v>
      </c>
    </row>
    <row r="977" spans="1:5" x14ac:dyDescent="0.25">
      <c r="A977">
        <v>976</v>
      </c>
      <c r="D977" s="3">
        <v>3</v>
      </c>
      <c r="E977" s="4">
        <v>4</v>
      </c>
    </row>
    <row r="978" spans="1:5" x14ac:dyDescent="0.25">
      <c r="A978">
        <v>977</v>
      </c>
    </row>
    <row r="979" spans="1:5" x14ac:dyDescent="0.25">
      <c r="A979">
        <v>978</v>
      </c>
      <c r="C979" s="2">
        <v>2</v>
      </c>
    </row>
    <row r="980" spans="1:5" x14ac:dyDescent="0.25">
      <c r="A980">
        <v>979</v>
      </c>
      <c r="C980" s="2">
        <v>2</v>
      </c>
    </row>
    <row r="981" spans="1:5" x14ac:dyDescent="0.25">
      <c r="A981">
        <v>980</v>
      </c>
      <c r="C981" s="2">
        <v>2</v>
      </c>
    </row>
    <row r="982" spans="1:5" x14ac:dyDescent="0.25">
      <c r="A982">
        <v>981</v>
      </c>
      <c r="C982" s="2">
        <v>2</v>
      </c>
    </row>
    <row r="983" spans="1:5" x14ac:dyDescent="0.25">
      <c r="A983">
        <v>982</v>
      </c>
      <c r="C983" s="2">
        <v>2</v>
      </c>
    </row>
    <row r="984" spans="1:5" x14ac:dyDescent="0.25">
      <c r="A984">
        <v>983</v>
      </c>
      <c r="C984" s="2">
        <v>2</v>
      </c>
    </row>
    <row r="985" spans="1:5" x14ac:dyDescent="0.25">
      <c r="A985">
        <v>984</v>
      </c>
      <c r="B985" s="5">
        <v>1</v>
      </c>
      <c r="C985" s="2">
        <v>2</v>
      </c>
    </row>
    <row r="986" spans="1:5" x14ac:dyDescent="0.25">
      <c r="A986">
        <v>985</v>
      </c>
      <c r="B986" s="5">
        <v>1</v>
      </c>
      <c r="C986" s="2">
        <v>2</v>
      </c>
    </row>
    <row r="987" spans="1:5" x14ac:dyDescent="0.25">
      <c r="A987">
        <v>986</v>
      </c>
      <c r="B987" s="5">
        <v>1</v>
      </c>
      <c r="C987" s="2">
        <v>2</v>
      </c>
    </row>
    <row r="988" spans="1:5" x14ac:dyDescent="0.25">
      <c r="A988">
        <v>987</v>
      </c>
      <c r="B988" s="5">
        <v>1</v>
      </c>
      <c r="C988" s="2">
        <v>2</v>
      </c>
    </row>
    <row r="989" spans="1:5" x14ac:dyDescent="0.25">
      <c r="A989">
        <v>988</v>
      </c>
      <c r="B989" s="5">
        <v>1</v>
      </c>
    </row>
    <row r="990" spans="1:5" x14ac:dyDescent="0.25">
      <c r="A990">
        <v>989</v>
      </c>
      <c r="B990" s="5">
        <v>1</v>
      </c>
    </row>
    <row r="991" spans="1:5" x14ac:dyDescent="0.25">
      <c r="A991">
        <v>990</v>
      </c>
      <c r="B991" s="5">
        <v>1</v>
      </c>
    </row>
    <row r="992" spans="1:5" x14ac:dyDescent="0.25">
      <c r="A992">
        <v>991</v>
      </c>
      <c r="B992" s="5">
        <v>1</v>
      </c>
      <c r="E992" s="4">
        <v>4</v>
      </c>
    </row>
    <row r="993" spans="1:5" x14ac:dyDescent="0.25">
      <c r="A993">
        <v>992</v>
      </c>
      <c r="B993" s="5">
        <v>1</v>
      </c>
      <c r="D993" s="3">
        <v>3</v>
      </c>
      <c r="E993" s="4">
        <v>4</v>
      </c>
    </row>
    <row r="994" spans="1:5" x14ac:dyDescent="0.25">
      <c r="A994">
        <v>993</v>
      </c>
      <c r="D994" s="3">
        <v>3</v>
      </c>
      <c r="E994" s="4">
        <v>4</v>
      </c>
    </row>
    <row r="995" spans="1:5" x14ac:dyDescent="0.25">
      <c r="A995">
        <v>994</v>
      </c>
      <c r="D995" s="3">
        <v>3</v>
      </c>
      <c r="E995" s="4">
        <v>4</v>
      </c>
    </row>
    <row r="996" spans="1:5" x14ac:dyDescent="0.25">
      <c r="A996">
        <v>995</v>
      </c>
      <c r="D996" s="3">
        <v>3</v>
      </c>
      <c r="E996" s="4">
        <v>4</v>
      </c>
    </row>
    <row r="997" spans="1:5" x14ac:dyDescent="0.25">
      <c r="A997">
        <v>996</v>
      </c>
      <c r="D997" s="3">
        <v>3</v>
      </c>
      <c r="E997" s="4">
        <v>4</v>
      </c>
    </row>
    <row r="998" spans="1:5" x14ac:dyDescent="0.25">
      <c r="A998">
        <v>997</v>
      </c>
      <c r="D998" s="3">
        <v>3</v>
      </c>
      <c r="E998" s="4">
        <v>4</v>
      </c>
    </row>
    <row r="999" spans="1:5" x14ac:dyDescent="0.25">
      <c r="A999">
        <v>998</v>
      </c>
      <c r="D999" s="3">
        <v>3</v>
      </c>
      <c r="E999" s="4">
        <v>4</v>
      </c>
    </row>
    <row r="1000" spans="1:5" x14ac:dyDescent="0.25">
      <c r="A1000">
        <v>999</v>
      </c>
      <c r="C1000" s="2">
        <v>2</v>
      </c>
      <c r="D1000" s="3">
        <v>3</v>
      </c>
    </row>
    <row r="1001" spans="1:5" x14ac:dyDescent="0.25">
      <c r="A1001">
        <v>1000</v>
      </c>
      <c r="C1001" s="2">
        <v>2</v>
      </c>
      <c r="D1001" s="3">
        <v>3</v>
      </c>
    </row>
    <row r="1002" spans="1:5" x14ac:dyDescent="0.25">
      <c r="A1002">
        <v>1001</v>
      </c>
      <c r="C1002" s="2">
        <v>2</v>
      </c>
      <c r="D1002" s="3">
        <v>3</v>
      </c>
    </row>
    <row r="1003" spans="1:5" x14ac:dyDescent="0.25">
      <c r="A1003">
        <v>1002</v>
      </c>
      <c r="C1003" s="2">
        <v>2</v>
      </c>
    </row>
    <row r="1004" spans="1:5" x14ac:dyDescent="0.25">
      <c r="A1004">
        <v>1003</v>
      </c>
      <c r="C1004" s="2">
        <v>2</v>
      </c>
    </row>
    <row r="1005" spans="1:5" x14ac:dyDescent="0.25">
      <c r="A1005">
        <v>1004</v>
      </c>
      <c r="C1005" s="2">
        <v>2</v>
      </c>
    </row>
    <row r="1006" spans="1:5" x14ac:dyDescent="0.25">
      <c r="A1006">
        <v>1005</v>
      </c>
      <c r="C1006" s="2">
        <v>2</v>
      </c>
    </row>
    <row r="1007" spans="1:5" x14ac:dyDescent="0.25">
      <c r="A1007">
        <v>1006</v>
      </c>
      <c r="B1007" s="5">
        <v>1</v>
      </c>
      <c r="C1007" s="2">
        <v>2</v>
      </c>
    </row>
    <row r="1008" spans="1:5" x14ac:dyDescent="0.25">
      <c r="A1008">
        <v>1007</v>
      </c>
      <c r="B1008" s="5">
        <v>1</v>
      </c>
      <c r="C1008" s="2">
        <v>2</v>
      </c>
    </row>
    <row r="1009" spans="1:5" x14ac:dyDescent="0.25">
      <c r="A1009">
        <v>1008</v>
      </c>
      <c r="B1009" s="5">
        <v>1</v>
      </c>
      <c r="C1009" s="2">
        <v>2</v>
      </c>
    </row>
    <row r="1010" spans="1:5" x14ac:dyDescent="0.25">
      <c r="A1010">
        <v>1009</v>
      </c>
      <c r="B1010" s="5">
        <v>1</v>
      </c>
      <c r="C1010" s="2">
        <v>2</v>
      </c>
    </row>
    <row r="1011" spans="1:5" x14ac:dyDescent="0.25">
      <c r="A1011">
        <v>1010</v>
      </c>
      <c r="B1011" s="5">
        <v>1</v>
      </c>
      <c r="C1011" s="2">
        <v>2</v>
      </c>
    </row>
    <row r="1012" spans="1:5" x14ac:dyDescent="0.25">
      <c r="A1012">
        <v>1011</v>
      </c>
      <c r="B1012" s="5">
        <v>1</v>
      </c>
    </row>
    <row r="1013" spans="1:5" x14ac:dyDescent="0.25">
      <c r="A1013">
        <v>1012</v>
      </c>
      <c r="B1013" s="5">
        <v>1</v>
      </c>
    </row>
    <row r="1014" spans="1:5" x14ac:dyDescent="0.25">
      <c r="A1014">
        <v>1013</v>
      </c>
      <c r="B1014" s="5">
        <v>1</v>
      </c>
      <c r="E1014" s="4">
        <v>4</v>
      </c>
    </row>
    <row r="1015" spans="1:5" x14ac:dyDescent="0.25">
      <c r="A1015">
        <v>1014</v>
      </c>
      <c r="B1015" s="5">
        <v>1</v>
      </c>
      <c r="E1015" s="4">
        <v>4</v>
      </c>
    </row>
    <row r="1016" spans="1:5" x14ac:dyDescent="0.25">
      <c r="A1016">
        <v>1015</v>
      </c>
      <c r="B1016" s="5">
        <v>1</v>
      </c>
      <c r="E1016" s="4">
        <v>4</v>
      </c>
    </row>
    <row r="1017" spans="1:5" x14ac:dyDescent="0.25">
      <c r="A1017">
        <v>1016</v>
      </c>
      <c r="B1017" s="5">
        <v>1</v>
      </c>
      <c r="E1017" s="4">
        <v>4</v>
      </c>
    </row>
    <row r="1018" spans="1:5" x14ac:dyDescent="0.25">
      <c r="A1018">
        <v>1017</v>
      </c>
      <c r="D1018" s="3">
        <v>3</v>
      </c>
      <c r="E1018" s="4">
        <v>4</v>
      </c>
    </row>
    <row r="1019" spans="1:5" x14ac:dyDescent="0.25">
      <c r="A1019">
        <v>1018</v>
      </c>
      <c r="D1019" s="3">
        <v>3</v>
      </c>
      <c r="E1019" s="4">
        <v>4</v>
      </c>
    </row>
    <row r="1020" spans="1:5" x14ac:dyDescent="0.25">
      <c r="A1020">
        <v>1019</v>
      </c>
      <c r="D1020" s="3">
        <v>3</v>
      </c>
      <c r="E1020" s="4">
        <v>4</v>
      </c>
    </row>
    <row r="1021" spans="1:5" x14ac:dyDescent="0.25">
      <c r="A1021">
        <v>1020</v>
      </c>
      <c r="D1021" s="3">
        <v>3</v>
      </c>
      <c r="E1021" s="4">
        <v>4</v>
      </c>
    </row>
    <row r="1022" spans="1:5" x14ac:dyDescent="0.25">
      <c r="A1022">
        <v>1021</v>
      </c>
      <c r="C1022" s="2">
        <v>2</v>
      </c>
      <c r="D1022" s="3">
        <v>3</v>
      </c>
      <c r="E1022" s="4">
        <v>4</v>
      </c>
    </row>
    <row r="1023" spans="1:5" x14ac:dyDescent="0.25">
      <c r="A1023">
        <v>1022</v>
      </c>
      <c r="C1023" s="2">
        <v>2</v>
      </c>
      <c r="D1023" s="3">
        <v>3</v>
      </c>
      <c r="E1023" s="4">
        <v>4</v>
      </c>
    </row>
    <row r="1024" spans="1:5" x14ac:dyDescent="0.25">
      <c r="A1024">
        <v>1023</v>
      </c>
      <c r="C1024" s="2">
        <v>2</v>
      </c>
      <c r="D1024" s="3">
        <v>3</v>
      </c>
      <c r="E1024" s="4">
        <v>4</v>
      </c>
    </row>
    <row r="1025" spans="1:5" x14ac:dyDescent="0.25">
      <c r="A1025">
        <v>1024</v>
      </c>
      <c r="C1025" s="2">
        <v>2</v>
      </c>
      <c r="D1025" s="3">
        <v>3</v>
      </c>
    </row>
    <row r="1026" spans="1:5" x14ac:dyDescent="0.25">
      <c r="A1026">
        <v>1025</v>
      </c>
      <c r="C1026" s="2">
        <v>2</v>
      </c>
      <c r="D1026" s="3">
        <v>3</v>
      </c>
    </row>
    <row r="1027" spans="1:5" x14ac:dyDescent="0.25">
      <c r="A1027">
        <v>1026</v>
      </c>
      <c r="C1027" s="2">
        <v>2</v>
      </c>
      <c r="D1027" s="3">
        <v>3</v>
      </c>
    </row>
    <row r="1028" spans="1:5" x14ac:dyDescent="0.25">
      <c r="A1028">
        <v>1027</v>
      </c>
      <c r="C1028" s="2">
        <v>2</v>
      </c>
      <c r="D1028" s="3">
        <v>3</v>
      </c>
    </row>
    <row r="1029" spans="1:5" x14ac:dyDescent="0.25">
      <c r="A1029">
        <v>1028</v>
      </c>
      <c r="C1029" s="2">
        <v>2</v>
      </c>
      <c r="D1029" s="3">
        <v>3</v>
      </c>
    </row>
    <row r="1030" spans="1:5" x14ac:dyDescent="0.25">
      <c r="A1030">
        <v>1029</v>
      </c>
      <c r="C1030" s="2">
        <v>2</v>
      </c>
      <c r="D1030" s="3">
        <v>3</v>
      </c>
    </row>
    <row r="1031" spans="1:5" x14ac:dyDescent="0.25">
      <c r="A1031">
        <v>1030</v>
      </c>
      <c r="C1031" s="2">
        <v>2</v>
      </c>
      <c r="D1031" s="3">
        <v>3</v>
      </c>
    </row>
    <row r="1032" spans="1:5" x14ac:dyDescent="0.25">
      <c r="A1032">
        <v>1031</v>
      </c>
      <c r="C1032" s="2">
        <v>2</v>
      </c>
      <c r="D1032" s="3">
        <v>3</v>
      </c>
    </row>
    <row r="1033" spans="1:5" x14ac:dyDescent="0.25">
      <c r="A1033">
        <v>1032</v>
      </c>
      <c r="C1033" s="2">
        <v>2</v>
      </c>
    </row>
    <row r="1034" spans="1:5" x14ac:dyDescent="0.25">
      <c r="A1034">
        <v>1033</v>
      </c>
      <c r="B1034" s="5">
        <v>1</v>
      </c>
      <c r="C1034" s="2">
        <v>2</v>
      </c>
    </row>
    <row r="1035" spans="1:5" x14ac:dyDescent="0.25">
      <c r="A1035">
        <v>1034</v>
      </c>
      <c r="B1035" s="5">
        <v>1</v>
      </c>
      <c r="C1035" s="2">
        <v>2</v>
      </c>
    </row>
    <row r="1036" spans="1:5" x14ac:dyDescent="0.25">
      <c r="A1036">
        <v>1035</v>
      </c>
      <c r="B1036" s="5">
        <v>1</v>
      </c>
      <c r="C1036" s="2">
        <v>2</v>
      </c>
    </row>
    <row r="1037" spans="1:5" x14ac:dyDescent="0.25">
      <c r="A1037">
        <v>1036</v>
      </c>
      <c r="B1037" s="5">
        <v>1</v>
      </c>
      <c r="C1037" s="2">
        <v>2</v>
      </c>
    </row>
    <row r="1038" spans="1:5" x14ac:dyDescent="0.25">
      <c r="A1038">
        <v>1037</v>
      </c>
      <c r="B1038" s="5">
        <v>1</v>
      </c>
      <c r="C1038" s="2">
        <v>2</v>
      </c>
    </row>
    <row r="1039" spans="1:5" x14ac:dyDescent="0.25">
      <c r="A1039">
        <v>1038</v>
      </c>
      <c r="B1039" s="5">
        <v>1</v>
      </c>
      <c r="C1039" s="2">
        <v>2</v>
      </c>
    </row>
    <row r="1040" spans="1:5" x14ac:dyDescent="0.25">
      <c r="A1040">
        <v>1039</v>
      </c>
      <c r="B1040" s="5">
        <v>1</v>
      </c>
      <c r="E1040" s="4">
        <v>4</v>
      </c>
    </row>
    <row r="1041" spans="1:6" x14ac:dyDescent="0.25">
      <c r="A1041">
        <v>1040</v>
      </c>
      <c r="B1041" s="5">
        <v>1</v>
      </c>
      <c r="E1041" s="4">
        <v>4</v>
      </c>
      <c r="F1041" t="s">
        <v>22</v>
      </c>
    </row>
    <row r="1042" spans="1:6" x14ac:dyDescent="0.25">
      <c r="A1042">
        <v>1041</v>
      </c>
    </row>
    <row r="1043" spans="1:6" x14ac:dyDescent="0.25">
      <c r="A1043">
        <v>1042</v>
      </c>
      <c r="F1043" t="s">
        <v>22</v>
      </c>
    </row>
    <row r="1044" spans="1:6" x14ac:dyDescent="0.25">
      <c r="A1044">
        <v>1043</v>
      </c>
      <c r="B1044" s="5">
        <v>1</v>
      </c>
    </row>
    <row r="1045" spans="1:6" x14ac:dyDescent="0.25">
      <c r="A1045">
        <v>1044</v>
      </c>
      <c r="B1045" s="5">
        <v>1</v>
      </c>
    </row>
    <row r="1046" spans="1:6" x14ac:dyDescent="0.25">
      <c r="A1046">
        <v>1045</v>
      </c>
      <c r="B1046" s="5">
        <v>1</v>
      </c>
    </row>
    <row r="1047" spans="1:6" x14ac:dyDescent="0.25">
      <c r="A1047">
        <v>1046</v>
      </c>
      <c r="B1047" s="5">
        <v>1</v>
      </c>
    </row>
    <row r="1048" spans="1:6" x14ac:dyDescent="0.25">
      <c r="A1048">
        <v>1047</v>
      </c>
      <c r="B1048" s="5">
        <v>1</v>
      </c>
    </row>
    <row r="1049" spans="1:6" x14ac:dyDescent="0.25">
      <c r="A1049">
        <v>1048</v>
      </c>
      <c r="B1049" s="5">
        <v>1</v>
      </c>
    </row>
    <row r="1050" spans="1:6" x14ac:dyDescent="0.25">
      <c r="A1050">
        <v>1049</v>
      </c>
      <c r="B1050" s="5">
        <v>1</v>
      </c>
    </row>
    <row r="1051" spans="1:6" x14ac:dyDescent="0.25">
      <c r="A1051">
        <v>1050</v>
      </c>
      <c r="B1051" s="5">
        <v>1</v>
      </c>
    </row>
    <row r="1052" spans="1:6" x14ac:dyDescent="0.25">
      <c r="A1052">
        <v>1051</v>
      </c>
      <c r="B1052" s="5">
        <v>1</v>
      </c>
    </row>
    <row r="1053" spans="1:6" x14ac:dyDescent="0.25">
      <c r="A1053">
        <v>1052</v>
      </c>
      <c r="B1053" s="5">
        <v>1</v>
      </c>
    </row>
    <row r="1054" spans="1:6" x14ac:dyDescent="0.25">
      <c r="A1054">
        <v>1053</v>
      </c>
      <c r="B1054" s="5">
        <v>1</v>
      </c>
    </row>
    <row r="1055" spans="1:6" x14ac:dyDescent="0.25">
      <c r="A1055">
        <v>1054</v>
      </c>
      <c r="B1055" s="5">
        <v>1</v>
      </c>
    </row>
    <row r="1056" spans="1:6" x14ac:dyDescent="0.25">
      <c r="A1056">
        <v>1055</v>
      </c>
      <c r="B1056" s="5">
        <v>1</v>
      </c>
    </row>
    <row r="1057" spans="1:5" x14ac:dyDescent="0.25">
      <c r="A1057">
        <v>1056</v>
      </c>
      <c r="C1057" s="2">
        <v>2</v>
      </c>
    </row>
    <row r="1058" spans="1:5" x14ac:dyDescent="0.25">
      <c r="A1058">
        <v>1057</v>
      </c>
      <c r="C1058" s="2">
        <v>2</v>
      </c>
      <c r="D1058" s="3">
        <v>3</v>
      </c>
    </row>
    <row r="1059" spans="1:5" x14ac:dyDescent="0.25">
      <c r="A1059">
        <v>1058</v>
      </c>
      <c r="C1059" s="2">
        <v>2</v>
      </c>
      <c r="D1059" s="3">
        <v>3</v>
      </c>
    </row>
    <row r="1060" spans="1:5" x14ac:dyDescent="0.25">
      <c r="A1060">
        <v>1059</v>
      </c>
      <c r="C1060" s="2">
        <v>2</v>
      </c>
      <c r="D1060" s="3">
        <v>3</v>
      </c>
    </row>
    <row r="1061" spans="1:5" x14ac:dyDescent="0.25">
      <c r="A1061">
        <v>1060</v>
      </c>
      <c r="C1061" s="2">
        <v>2</v>
      </c>
      <c r="D1061" s="3">
        <v>3</v>
      </c>
    </row>
    <row r="1062" spans="1:5" x14ac:dyDescent="0.25">
      <c r="A1062">
        <v>1061</v>
      </c>
      <c r="C1062" s="2">
        <v>2</v>
      </c>
      <c r="D1062" s="3">
        <v>3</v>
      </c>
    </row>
    <row r="1063" spans="1:5" x14ac:dyDescent="0.25">
      <c r="A1063">
        <v>1062</v>
      </c>
      <c r="C1063" s="2">
        <v>2</v>
      </c>
      <c r="D1063" s="3">
        <v>3</v>
      </c>
    </row>
    <row r="1064" spans="1:5" x14ac:dyDescent="0.25">
      <c r="A1064">
        <v>1063</v>
      </c>
      <c r="C1064" s="2">
        <v>2</v>
      </c>
      <c r="D1064" s="3">
        <v>3</v>
      </c>
    </row>
    <row r="1065" spans="1:5" x14ac:dyDescent="0.25">
      <c r="A1065">
        <v>1064</v>
      </c>
      <c r="C1065" s="2">
        <v>2</v>
      </c>
      <c r="D1065" s="3">
        <v>3</v>
      </c>
    </row>
    <row r="1066" spans="1:5" x14ac:dyDescent="0.25">
      <c r="A1066">
        <v>1065</v>
      </c>
      <c r="C1066" s="2">
        <v>2</v>
      </c>
      <c r="D1066" s="3">
        <v>3</v>
      </c>
    </row>
    <row r="1067" spans="1:5" x14ac:dyDescent="0.25">
      <c r="A1067">
        <v>1066</v>
      </c>
      <c r="C1067" s="2">
        <v>2</v>
      </c>
      <c r="D1067" s="3">
        <v>3</v>
      </c>
    </row>
    <row r="1068" spans="1:5" x14ac:dyDescent="0.25">
      <c r="A1068">
        <v>1067</v>
      </c>
    </row>
    <row r="1069" spans="1:5" x14ac:dyDescent="0.25">
      <c r="A1069">
        <v>1068</v>
      </c>
    </row>
    <row r="1070" spans="1:5" x14ac:dyDescent="0.25">
      <c r="A1070">
        <v>1069</v>
      </c>
      <c r="B1070" s="5">
        <v>1</v>
      </c>
      <c r="E1070" s="4">
        <v>4</v>
      </c>
    </row>
    <row r="1071" spans="1:5" x14ac:dyDescent="0.25">
      <c r="A1071">
        <v>1070</v>
      </c>
      <c r="B1071" s="5">
        <v>1</v>
      </c>
      <c r="E1071" s="4">
        <v>4</v>
      </c>
    </row>
    <row r="1072" spans="1:5" x14ac:dyDescent="0.25">
      <c r="A1072">
        <v>1071</v>
      </c>
      <c r="B1072" s="5">
        <v>1</v>
      </c>
      <c r="E1072" s="4">
        <v>4</v>
      </c>
    </row>
    <row r="1073" spans="1:5" x14ac:dyDescent="0.25">
      <c r="A1073">
        <v>1072</v>
      </c>
      <c r="B1073" s="5">
        <v>1</v>
      </c>
      <c r="E1073" s="4">
        <v>4</v>
      </c>
    </row>
    <row r="1074" spans="1:5" x14ac:dyDescent="0.25">
      <c r="A1074">
        <v>1073</v>
      </c>
      <c r="B1074" s="5">
        <v>1</v>
      </c>
      <c r="E1074" s="4">
        <v>4</v>
      </c>
    </row>
    <row r="1075" spans="1:5" x14ac:dyDescent="0.25">
      <c r="A1075">
        <v>1074</v>
      </c>
      <c r="B1075" s="5">
        <v>1</v>
      </c>
      <c r="E1075" s="4">
        <v>4</v>
      </c>
    </row>
    <row r="1076" spans="1:5" x14ac:dyDescent="0.25">
      <c r="A1076">
        <v>1075</v>
      </c>
      <c r="B1076" s="5">
        <v>1</v>
      </c>
      <c r="E1076" s="4">
        <v>4</v>
      </c>
    </row>
    <row r="1077" spans="1:5" x14ac:dyDescent="0.25">
      <c r="A1077">
        <v>1076</v>
      </c>
      <c r="B1077" s="5">
        <v>1</v>
      </c>
      <c r="E1077" s="4">
        <v>4</v>
      </c>
    </row>
    <row r="1078" spans="1:5" x14ac:dyDescent="0.25">
      <c r="A1078">
        <v>1077</v>
      </c>
      <c r="B1078" s="5">
        <v>1</v>
      </c>
      <c r="E1078" s="4">
        <v>4</v>
      </c>
    </row>
    <row r="1079" spans="1:5" x14ac:dyDescent="0.25">
      <c r="A1079">
        <v>1078</v>
      </c>
      <c r="B1079" s="5">
        <v>1</v>
      </c>
      <c r="E1079" s="4">
        <v>4</v>
      </c>
    </row>
    <row r="1080" spans="1:5" x14ac:dyDescent="0.25">
      <c r="A1080">
        <v>1079</v>
      </c>
      <c r="B1080" s="5">
        <v>1</v>
      </c>
    </row>
    <row r="1081" spans="1:5" x14ac:dyDescent="0.25">
      <c r="A1081">
        <v>1080</v>
      </c>
      <c r="B1081" s="5">
        <v>1</v>
      </c>
    </row>
    <row r="1082" spans="1:5" x14ac:dyDescent="0.25">
      <c r="A1082">
        <v>1081</v>
      </c>
    </row>
    <row r="1083" spans="1:5" x14ac:dyDescent="0.25">
      <c r="A1083">
        <v>1082</v>
      </c>
    </row>
    <row r="1084" spans="1:5" x14ac:dyDescent="0.25">
      <c r="A1084">
        <v>1083</v>
      </c>
      <c r="C1084" s="2">
        <v>2</v>
      </c>
      <c r="D1084" s="3">
        <v>3</v>
      </c>
    </row>
    <row r="1085" spans="1:5" x14ac:dyDescent="0.25">
      <c r="A1085">
        <v>1084</v>
      </c>
      <c r="C1085" s="2">
        <v>2</v>
      </c>
      <c r="D1085" s="3">
        <v>3</v>
      </c>
    </row>
    <row r="1086" spans="1:5" x14ac:dyDescent="0.25">
      <c r="A1086">
        <v>1085</v>
      </c>
      <c r="C1086" s="2">
        <v>2</v>
      </c>
      <c r="D1086" s="3">
        <v>3</v>
      </c>
    </row>
    <row r="1087" spans="1:5" x14ac:dyDescent="0.25">
      <c r="A1087">
        <v>1086</v>
      </c>
      <c r="C1087" s="2">
        <v>2</v>
      </c>
      <c r="D1087" s="3">
        <v>3</v>
      </c>
    </row>
    <row r="1088" spans="1:5" x14ac:dyDescent="0.25">
      <c r="A1088">
        <v>1087</v>
      </c>
      <c r="C1088" s="2">
        <v>2</v>
      </c>
      <c r="D1088" s="3">
        <v>3</v>
      </c>
    </row>
    <row r="1089" spans="1:5" x14ac:dyDescent="0.25">
      <c r="A1089">
        <v>1088</v>
      </c>
      <c r="C1089" s="2">
        <v>2</v>
      </c>
      <c r="D1089" s="3">
        <v>3</v>
      </c>
    </row>
    <row r="1090" spans="1:5" x14ac:dyDescent="0.25">
      <c r="A1090">
        <v>1089</v>
      </c>
      <c r="C1090" s="2">
        <v>2</v>
      </c>
      <c r="D1090" s="3">
        <v>3</v>
      </c>
    </row>
    <row r="1091" spans="1:5" x14ac:dyDescent="0.25">
      <c r="A1091">
        <v>1090</v>
      </c>
      <c r="C1091" s="2">
        <v>2</v>
      </c>
      <c r="D1091" s="3">
        <v>3</v>
      </c>
    </row>
    <row r="1092" spans="1:5" x14ac:dyDescent="0.25">
      <c r="A1092">
        <v>1091</v>
      </c>
      <c r="C1092" s="2">
        <v>2</v>
      </c>
    </row>
    <row r="1093" spans="1:5" x14ac:dyDescent="0.25">
      <c r="A1093">
        <v>1092</v>
      </c>
      <c r="C1093" s="2">
        <v>2</v>
      </c>
    </row>
    <row r="1094" spans="1:5" x14ac:dyDescent="0.25">
      <c r="A1094">
        <v>1093</v>
      </c>
    </row>
    <row r="1095" spans="1:5" x14ac:dyDescent="0.25">
      <c r="A1095">
        <v>1094</v>
      </c>
    </row>
    <row r="1096" spans="1:5" x14ac:dyDescent="0.25">
      <c r="A1096">
        <v>1095</v>
      </c>
      <c r="B1096" s="5">
        <v>1</v>
      </c>
    </row>
    <row r="1097" spans="1:5" x14ac:dyDescent="0.25">
      <c r="A1097">
        <v>1096</v>
      </c>
      <c r="B1097" s="5">
        <v>1</v>
      </c>
      <c r="E1097" s="4">
        <v>4</v>
      </c>
    </row>
    <row r="1098" spans="1:5" x14ac:dyDescent="0.25">
      <c r="A1098">
        <v>1097</v>
      </c>
      <c r="B1098" s="5">
        <v>1</v>
      </c>
      <c r="E1098" s="4">
        <v>4</v>
      </c>
    </row>
    <row r="1099" spans="1:5" x14ac:dyDescent="0.25">
      <c r="A1099">
        <v>1098</v>
      </c>
      <c r="B1099" s="5">
        <v>1</v>
      </c>
      <c r="E1099" s="4">
        <v>4</v>
      </c>
    </row>
    <row r="1100" spans="1:5" x14ac:dyDescent="0.25">
      <c r="A1100">
        <v>1099</v>
      </c>
      <c r="B1100" s="5">
        <v>1</v>
      </c>
      <c r="E1100" s="4">
        <v>4</v>
      </c>
    </row>
    <row r="1101" spans="1:5" x14ac:dyDescent="0.25">
      <c r="A1101">
        <v>1100</v>
      </c>
      <c r="B1101" s="5">
        <v>1</v>
      </c>
      <c r="E1101" s="4">
        <v>4</v>
      </c>
    </row>
    <row r="1102" spans="1:5" x14ac:dyDescent="0.25">
      <c r="A1102">
        <v>1101</v>
      </c>
      <c r="B1102" s="5">
        <v>1</v>
      </c>
      <c r="E1102" s="4">
        <v>4</v>
      </c>
    </row>
    <row r="1103" spans="1:5" x14ac:dyDescent="0.25">
      <c r="A1103">
        <v>1102</v>
      </c>
      <c r="B1103" s="5">
        <v>1</v>
      </c>
      <c r="E1103" s="4">
        <v>4</v>
      </c>
    </row>
    <row r="1104" spans="1:5" x14ac:dyDescent="0.25">
      <c r="A1104">
        <v>1103</v>
      </c>
      <c r="B1104" s="5">
        <v>1</v>
      </c>
      <c r="E1104" s="4">
        <v>4</v>
      </c>
    </row>
    <row r="1105" spans="1:4" x14ac:dyDescent="0.25">
      <c r="A1105">
        <v>1104</v>
      </c>
      <c r="B1105" s="5">
        <v>1</v>
      </c>
    </row>
    <row r="1106" spans="1:4" x14ac:dyDescent="0.25">
      <c r="A1106">
        <v>1105</v>
      </c>
    </row>
    <row r="1107" spans="1:4" x14ac:dyDescent="0.25">
      <c r="A1107">
        <v>1106</v>
      </c>
    </row>
    <row r="1108" spans="1:4" x14ac:dyDescent="0.25">
      <c r="A1108">
        <v>1107</v>
      </c>
      <c r="C1108" s="2">
        <v>2</v>
      </c>
      <c r="D1108" s="3">
        <v>3</v>
      </c>
    </row>
    <row r="1109" spans="1:4" x14ac:dyDescent="0.25">
      <c r="A1109">
        <v>1108</v>
      </c>
      <c r="C1109" s="2">
        <v>2</v>
      </c>
      <c r="D1109" s="3">
        <v>3</v>
      </c>
    </row>
    <row r="1110" spans="1:4" x14ac:dyDescent="0.25">
      <c r="A1110">
        <v>1109</v>
      </c>
      <c r="C1110" s="2">
        <v>2</v>
      </c>
      <c r="D1110" s="3">
        <v>3</v>
      </c>
    </row>
    <row r="1111" spans="1:4" x14ac:dyDescent="0.25">
      <c r="A1111">
        <v>1110</v>
      </c>
      <c r="C1111" s="2">
        <v>2</v>
      </c>
      <c r="D1111" s="3">
        <v>3</v>
      </c>
    </row>
    <row r="1112" spans="1:4" x14ac:dyDescent="0.25">
      <c r="A1112">
        <v>1111</v>
      </c>
      <c r="C1112" s="2">
        <v>2</v>
      </c>
      <c r="D1112" s="3">
        <v>3</v>
      </c>
    </row>
    <row r="1113" spans="1:4" x14ac:dyDescent="0.25">
      <c r="A1113">
        <v>1112</v>
      </c>
      <c r="C1113" s="2">
        <v>2</v>
      </c>
      <c r="D1113" s="3">
        <v>3</v>
      </c>
    </row>
    <row r="1114" spans="1:4" x14ac:dyDescent="0.25">
      <c r="A1114">
        <v>1113</v>
      </c>
      <c r="C1114" s="2">
        <v>2</v>
      </c>
      <c r="D1114" s="3">
        <v>3</v>
      </c>
    </row>
    <row r="1115" spans="1:4" x14ac:dyDescent="0.25">
      <c r="A1115">
        <v>1114</v>
      </c>
      <c r="C1115" s="2">
        <v>2</v>
      </c>
      <c r="D1115" s="3">
        <v>3</v>
      </c>
    </row>
    <row r="1116" spans="1:4" x14ac:dyDescent="0.25">
      <c r="A1116">
        <v>1115</v>
      </c>
      <c r="C1116" s="2">
        <v>2</v>
      </c>
    </row>
    <row r="1117" spans="1:4" x14ac:dyDescent="0.25">
      <c r="A1117">
        <v>1116</v>
      </c>
    </row>
    <row r="1118" spans="1:4" x14ac:dyDescent="0.25">
      <c r="A1118">
        <v>1117</v>
      </c>
    </row>
    <row r="1119" spans="1:4" x14ac:dyDescent="0.25">
      <c r="A1119">
        <v>1118</v>
      </c>
    </row>
    <row r="1120" spans="1:4" x14ac:dyDescent="0.25">
      <c r="A1120">
        <v>1119</v>
      </c>
      <c r="B1120" s="5">
        <v>1</v>
      </c>
    </row>
    <row r="1121" spans="1:5" x14ac:dyDescent="0.25">
      <c r="A1121">
        <v>1120</v>
      </c>
      <c r="B1121" s="5">
        <v>1</v>
      </c>
      <c r="E1121" s="4">
        <v>4</v>
      </c>
    </row>
    <row r="1122" spans="1:5" x14ac:dyDescent="0.25">
      <c r="A1122">
        <v>1121</v>
      </c>
      <c r="B1122" s="5">
        <v>1</v>
      </c>
      <c r="E1122" s="4">
        <v>4</v>
      </c>
    </row>
    <row r="1123" spans="1:5" x14ac:dyDescent="0.25">
      <c r="A1123">
        <v>1122</v>
      </c>
      <c r="B1123" s="5">
        <v>1</v>
      </c>
      <c r="E1123" s="4">
        <v>4</v>
      </c>
    </row>
    <row r="1124" spans="1:5" x14ac:dyDescent="0.25">
      <c r="A1124">
        <v>1123</v>
      </c>
      <c r="B1124" s="5">
        <v>1</v>
      </c>
      <c r="E1124" s="4">
        <v>4</v>
      </c>
    </row>
    <row r="1125" spans="1:5" x14ac:dyDescent="0.25">
      <c r="A1125">
        <v>1124</v>
      </c>
      <c r="B1125" s="5">
        <v>1</v>
      </c>
      <c r="E1125" s="4">
        <v>4</v>
      </c>
    </row>
    <row r="1126" spans="1:5" x14ac:dyDescent="0.25">
      <c r="A1126">
        <v>1125</v>
      </c>
      <c r="B1126" s="5">
        <v>1</v>
      </c>
      <c r="E1126" s="4">
        <v>4</v>
      </c>
    </row>
    <row r="1127" spans="1:5" x14ac:dyDescent="0.25">
      <c r="A1127">
        <v>1126</v>
      </c>
      <c r="B1127" s="5">
        <v>1</v>
      </c>
      <c r="E1127" s="4">
        <v>4</v>
      </c>
    </row>
    <row r="1128" spans="1:5" x14ac:dyDescent="0.25">
      <c r="A1128">
        <v>1127</v>
      </c>
      <c r="B1128" s="5">
        <v>1</v>
      </c>
      <c r="E1128" s="4">
        <v>4</v>
      </c>
    </row>
    <row r="1129" spans="1:5" x14ac:dyDescent="0.25">
      <c r="A1129">
        <v>1128</v>
      </c>
      <c r="E1129" s="4">
        <v>4</v>
      </c>
    </row>
    <row r="1130" spans="1:5" x14ac:dyDescent="0.25">
      <c r="A1130">
        <v>1129</v>
      </c>
    </row>
    <row r="1131" spans="1:5" x14ac:dyDescent="0.25">
      <c r="A1131">
        <v>1130</v>
      </c>
      <c r="D1131" s="3">
        <v>3</v>
      </c>
    </row>
    <row r="1132" spans="1:5" x14ac:dyDescent="0.25">
      <c r="A1132">
        <v>1131</v>
      </c>
      <c r="D1132" s="3">
        <v>3</v>
      </c>
    </row>
    <row r="1133" spans="1:5" x14ac:dyDescent="0.25">
      <c r="A1133">
        <v>1132</v>
      </c>
      <c r="C1133" s="2">
        <v>2</v>
      </c>
      <c r="D1133" s="3">
        <v>3</v>
      </c>
    </row>
    <row r="1134" spans="1:5" x14ac:dyDescent="0.25">
      <c r="A1134">
        <v>1133</v>
      </c>
      <c r="C1134" s="2">
        <v>2</v>
      </c>
      <c r="D1134" s="3">
        <v>3</v>
      </c>
    </row>
    <row r="1135" spans="1:5" x14ac:dyDescent="0.25">
      <c r="A1135">
        <v>1134</v>
      </c>
      <c r="C1135" s="2">
        <v>2</v>
      </c>
      <c r="D1135" s="3">
        <v>3</v>
      </c>
    </row>
    <row r="1136" spans="1:5" x14ac:dyDescent="0.25">
      <c r="A1136">
        <v>1135</v>
      </c>
      <c r="C1136" s="2">
        <v>2</v>
      </c>
      <c r="D1136" s="3">
        <v>3</v>
      </c>
    </row>
    <row r="1137" spans="1:5" x14ac:dyDescent="0.25">
      <c r="A1137">
        <v>1136</v>
      </c>
      <c r="C1137" s="2">
        <v>2</v>
      </c>
      <c r="D1137" s="3">
        <v>3</v>
      </c>
    </row>
    <row r="1138" spans="1:5" x14ac:dyDescent="0.25">
      <c r="A1138">
        <v>1137</v>
      </c>
      <c r="C1138" s="2">
        <v>2</v>
      </c>
    </row>
    <row r="1139" spans="1:5" x14ac:dyDescent="0.25">
      <c r="A1139">
        <v>1138</v>
      </c>
      <c r="C1139" s="2">
        <v>2</v>
      </c>
    </row>
    <row r="1140" spans="1:5" x14ac:dyDescent="0.25">
      <c r="A1140">
        <v>1139</v>
      </c>
      <c r="C1140" s="2">
        <v>2</v>
      </c>
    </row>
    <row r="1141" spans="1:5" x14ac:dyDescent="0.25">
      <c r="A1141">
        <v>1140</v>
      </c>
      <c r="B1141" s="5">
        <v>1</v>
      </c>
    </row>
    <row r="1142" spans="1:5" x14ac:dyDescent="0.25">
      <c r="A1142">
        <v>1141</v>
      </c>
      <c r="B1142" s="5">
        <v>1</v>
      </c>
    </row>
    <row r="1143" spans="1:5" x14ac:dyDescent="0.25">
      <c r="A1143">
        <v>1142</v>
      </c>
      <c r="B1143" s="5">
        <v>1</v>
      </c>
    </row>
    <row r="1144" spans="1:5" x14ac:dyDescent="0.25">
      <c r="A1144">
        <v>1143</v>
      </c>
      <c r="B1144" s="5">
        <v>1</v>
      </c>
    </row>
    <row r="1145" spans="1:5" x14ac:dyDescent="0.25">
      <c r="A1145">
        <v>1144</v>
      </c>
      <c r="B1145" s="5">
        <v>1</v>
      </c>
    </row>
    <row r="1146" spans="1:5" x14ac:dyDescent="0.25">
      <c r="A1146">
        <v>1145</v>
      </c>
      <c r="B1146" s="5">
        <v>1</v>
      </c>
      <c r="E1146" s="4">
        <v>4</v>
      </c>
    </row>
    <row r="1147" spans="1:5" x14ac:dyDescent="0.25">
      <c r="A1147">
        <v>1146</v>
      </c>
      <c r="B1147" s="5">
        <v>1</v>
      </c>
      <c r="E1147" s="4">
        <v>4</v>
      </c>
    </row>
    <row r="1148" spans="1:5" x14ac:dyDescent="0.25">
      <c r="A1148">
        <v>1147</v>
      </c>
      <c r="B1148" s="5">
        <v>1</v>
      </c>
      <c r="E1148" s="4">
        <v>4</v>
      </c>
    </row>
    <row r="1149" spans="1:5" x14ac:dyDescent="0.25">
      <c r="A1149">
        <v>1148</v>
      </c>
      <c r="B1149" s="5">
        <v>1</v>
      </c>
      <c r="E1149" s="4">
        <v>4</v>
      </c>
    </row>
    <row r="1150" spans="1:5" x14ac:dyDescent="0.25">
      <c r="A1150">
        <v>1149</v>
      </c>
      <c r="D1150" s="3">
        <v>3</v>
      </c>
      <c r="E1150" s="4">
        <v>4</v>
      </c>
    </row>
    <row r="1151" spans="1:5" x14ac:dyDescent="0.25">
      <c r="A1151">
        <v>1150</v>
      </c>
      <c r="D1151" s="3">
        <v>3</v>
      </c>
      <c r="E1151" s="4">
        <v>4</v>
      </c>
    </row>
    <row r="1152" spans="1:5" x14ac:dyDescent="0.25">
      <c r="A1152">
        <v>1151</v>
      </c>
      <c r="D1152" s="3">
        <v>3</v>
      </c>
      <c r="E1152" s="4">
        <v>4</v>
      </c>
    </row>
    <row r="1153" spans="1:5" x14ac:dyDescent="0.25">
      <c r="A1153">
        <v>1152</v>
      </c>
      <c r="D1153" s="3">
        <v>3</v>
      </c>
      <c r="E1153" s="4">
        <v>4</v>
      </c>
    </row>
    <row r="1154" spans="1:5" x14ac:dyDescent="0.25">
      <c r="A1154">
        <v>1153</v>
      </c>
      <c r="D1154" s="3">
        <v>3</v>
      </c>
    </row>
    <row r="1155" spans="1:5" x14ac:dyDescent="0.25">
      <c r="A1155">
        <v>1154</v>
      </c>
      <c r="D1155" s="3">
        <v>3</v>
      </c>
    </row>
    <row r="1156" spans="1:5" x14ac:dyDescent="0.25">
      <c r="A1156">
        <v>1155</v>
      </c>
      <c r="D1156" s="3">
        <v>3</v>
      </c>
    </row>
    <row r="1157" spans="1:5" x14ac:dyDescent="0.25">
      <c r="A1157">
        <v>1156</v>
      </c>
    </row>
    <row r="1158" spans="1:5" x14ac:dyDescent="0.25">
      <c r="A1158">
        <v>1157</v>
      </c>
      <c r="C1158" s="2">
        <v>2</v>
      </c>
    </row>
    <row r="1159" spans="1:5" x14ac:dyDescent="0.25">
      <c r="A1159">
        <v>1158</v>
      </c>
      <c r="C1159" s="2">
        <v>2</v>
      </c>
    </row>
    <row r="1160" spans="1:5" x14ac:dyDescent="0.25">
      <c r="A1160">
        <v>1159</v>
      </c>
      <c r="C1160" s="2">
        <v>2</v>
      </c>
    </row>
    <row r="1161" spans="1:5" x14ac:dyDescent="0.25">
      <c r="A1161">
        <v>1160</v>
      </c>
      <c r="C1161" s="2">
        <v>2</v>
      </c>
    </row>
    <row r="1162" spans="1:5" x14ac:dyDescent="0.25">
      <c r="A1162">
        <v>1161</v>
      </c>
      <c r="C1162" s="2">
        <v>2</v>
      </c>
    </row>
    <row r="1163" spans="1:5" x14ac:dyDescent="0.25">
      <c r="A1163">
        <v>1162</v>
      </c>
      <c r="B1163" s="5">
        <v>1</v>
      </c>
      <c r="C1163" s="2">
        <v>2</v>
      </c>
    </row>
    <row r="1164" spans="1:5" x14ac:dyDescent="0.25">
      <c r="A1164">
        <v>1163</v>
      </c>
      <c r="B1164" s="5">
        <v>1</v>
      </c>
      <c r="C1164" s="2">
        <v>2</v>
      </c>
    </row>
    <row r="1165" spans="1:5" x14ac:dyDescent="0.25">
      <c r="A1165">
        <v>1164</v>
      </c>
      <c r="B1165" s="5">
        <v>1</v>
      </c>
      <c r="C1165" s="2">
        <v>2</v>
      </c>
    </row>
    <row r="1166" spans="1:5" x14ac:dyDescent="0.25">
      <c r="A1166">
        <v>1165</v>
      </c>
      <c r="B1166" s="5">
        <v>1</v>
      </c>
    </row>
    <row r="1167" spans="1:5" x14ac:dyDescent="0.25">
      <c r="A1167">
        <v>1166</v>
      </c>
      <c r="B1167" s="5">
        <v>1</v>
      </c>
    </row>
    <row r="1168" spans="1:5" x14ac:dyDescent="0.25">
      <c r="A1168">
        <v>1167</v>
      </c>
      <c r="B1168" s="5">
        <v>1</v>
      </c>
    </row>
    <row r="1169" spans="1:5" x14ac:dyDescent="0.25">
      <c r="A1169">
        <v>1168</v>
      </c>
      <c r="B1169" s="5">
        <v>1</v>
      </c>
    </row>
    <row r="1170" spans="1:5" x14ac:dyDescent="0.25">
      <c r="A1170">
        <v>1169</v>
      </c>
      <c r="B1170" s="5">
        <v>1</v>
      </c>
    </row>
    <row r="1171" spans="1:5" x14ac:dyDescent="0.25">
      <c r="A1171">
        <v>1170</v>
      </c>
      <c r="D1171" s="3">
        <v>3</v>
      </c>
      <c r="E1171" s="4">
        <v>4</v>
      </c>
    </row>
    <row r="1172" spans="1:5" x14ac:dyDescent="0.25">
      <c r="A1172">
        <v>1171</v>
      </c>
      <c r="D1172" s="3">
        <v>3</v>
      </c>
      <c r="E1172" s="4">
        <v>4</v>
      </c>
    </row>
    <row r="1173" spans="1:5" x14ac:dyDescent="0.25">
      <c r="A1173">
        <v>1172</v>
      </c>
      <c r="D1173" s="3">
        <v>3</v>
      </c>
      <c r="E1173" s="4">
        <v>4</v>
      </c>
    </row>
    <row r="1174" spans="1:5" x14ac:dyDescent="0.25">
      <c r="A1174">
        <v>1173</v>
      </c>
      <c r="D1174" s="3">
        <v>3</v>
      </c>
      <c r="E1174" s="4">
        <v>4</v>
      </c>
    </row>
    <row r="1175" spans="1:5" x14ac:dyDescent="0.25">
      <c r="A1175">
        <v>1174</v>
      </c>
      <c r="D1175" s="3">
        <v>3</v>
      </c>
      <c r="E1175" s="4">
        <v>4</v>
      </c>
    </row>
    <row r="1176" spans="1:5" x14ac:dyDescent="0.25">
      <c r="A1176">
        <v>1175</v>
      </c>
      <c r="D1176" s="3">
        <v>3</v>
      </c>
      <c r="E1176" s="4">
        <v>4</v>
      </c>
    </row>
    <row r="1177" spans="1:5" x14ac:dyDescent="0.25">
      <c r="A1177">
        <v>1176</v>
      </c>
      <c r="D1177" s="3">
        <v>3</v>
      </c>
      <c r="E1177" s="4">
        <v>4</v>
      </c>
    </row>
    <row r="1178" spans="1:5" x14ac:dyDescent="0.25">
      <c r="A1178">
        <v>1177</v>
      </c>
      <c r="D1178" s="3">
        <v>3</v>
      </c>
    </row>
    <row r="1179" spans="1:5" x14ac:dyDescent="0.25">
      <c r="A1179">
        <v>1178</v>
      </c>
    </row>
    <row r="1180" spans="1:5" x14ac:dyDescent="0.25">
      <c r="A1180">
        <v>1179</v>
      </c>
    </row>
    <row r="1181" spans="1:5" x14ac:dyDescent="0.25">
      <c r="A1181">
        <v>1180</v>
      </c>
    </row>
    <row r="1182" spans="1:5" x14ac:dyDescent="0.25">
      <c r="A1182">
        <v>1181</v>
      </c>
      <c r="C1182" s="2">
        <v>2</v>
      </c>
    </row>
    <row r="1183" spans="1:5" x14ac:dyDescent="0.25">
      <c r="A1183">
        <v>1182</v>
      </c>
      <c r="C1183" s="2">
        <v>2</v>
      </c>
    </row>
    <row r="1184" spans="1:5" x14ac:dyDescent="0.25">
      <c r="A1184">
        <v>1183</v>
      </c>
      <c r="C1184" s="2">
        <v>2</v>
      </c>
    </row>
    <row r="1185" spans="1:5" x14ac:dyDescent="0.25">
      <c r="A1185">
        <v>1184</v>
      </c>
      <c r="C1185" s="2">
        <v>2</v>
      </c>
    </row>
    <row r="1186" spans="1:5" x14ac:dyDescent="0.25">
      <c r="A1186">
        <v>1185</v>
      </c>
      <c r="B1186" s="5">
        <v>1</v>
      </c>
      <c r="C1186" s="2">
        <v>2</v>
      </c>
    </row>
    <row r="1187" spans="1:5" x14ac:dyDescent="0.25">
      <c r="A1187">
        <v>1186</v>
      </c>
      <c r="B1187" s="5">
        <v>1</v>
      </c>
      <c r="C1187" s="2">
        <v>2</v>
      </c>
    </row>
    <row r="1188" spans="1:5" x14ac:dyDescent="0.25">
      <c r="A1188">
        <v>1187</v>
      </c>
      <c r="B1188" s="5">
        <v>1</v>
      </c>
      <c r="C1188" s="2">
        <v>2</v>
      </c>
    </row>
    <row r="1189" spans="1:5" x14ac:dyDescent="0.25">
      <c r="A1189">
        <v>1188</v>
      </c>
      <c r="B1189" s="5">
        <v>1</v>
      </c>
      <c r="C1189" s="2">
        <v>2</v>
      </c>
    </row>
    <row r="1190" spans="1:5" x14ac:dyDescent="0.25">
      <c r="A1190">
        <v>1189</v>
      </c>
      <c r="B1190" s="5">
        <v>1</v>
      </c>
    </row>
    <row r="1191" spans="1:5" x14ac:dyDescent="0.25">
      <c r="A1191">
        <v>1190</v>
      </c>
      <c r="B1191" s="5">
        <v>1</v>
      </c>
    </row>
    <row r="1192" spans="1:5" x14ac:dyDescent="0.25">
      <c r="A1192">
        <v>1191</v>
      </c>
      <c r="B1192" s="5">
        <v>1</v>
      </c>
    </row>
    <row r="1193" spans="1:5" x14ac:dyDescent="0.25">
      <c r="A1193">
        <v>1192</v>
      </c>
      <c r="B1193" s="5">
        <v>1</v>
      </c>
      <c r="E1193" s="4">
        <v>4</v>
      </c>
    </row>
    <row r="1194" spans="1:5" x14ac:dyDescent="0.25">
      <c r="A1194">
        <v>1193</v>
      </c>
      <c r="D1194" s="3">
        <v>3</v>
      </c>
      <c r="E1194" s="4">
        <v>4</v>
      </c>
    </row>
    <row r="1195" spans="1:5" x14ac:dyDescent="0.25">
      <c r="A1195">
        <v>1194</v>
      </c>
      <c r="D1195" s="3">
        <v>3</v>
      </c>
      <c r="E1195" s="4">
        <v>4</v>
      </c>
    </row>
    <row r="1196" spans="1:5" x14ac:dyDescent="0.25">
      <c r="A1196">
        <v>1195</v>
      </c>
      <c r="D1196" s="3">
        <v>3</v>
      </c>
      <c r="E1196" s="4">
        <v>4</v>
      </c>
    </row>
    <row r="1197" spans="1:5" x14ac:dyDescent="0.25">
      <c r="A1197">
        <v>1196</v>
      </c>
      <c r="D1197" s="3">
        <v>3</v>
      </c>
      <c r="E1197" s="4">
        <v>4</v>
      </c>
    </row>
    <row r="1198" spans="1:5" x14ac:dyDescent="0.25">
      <c r="A1198">
        <v>1197</v>
      </c>
      <c r="D1198" s="3">
        <v>3</v>
      </c>
      <c r="E1198" s="4">
        <v>4</v>
      </c>
    </row>
    <row r="1199" spans="1:5" x14ac:dyDescent="0.25">
      <c r="A1199">
        <v>1198</v>
      </c>
      <c r="D1199" s="3">
        <v>3</v>
      </c>
      <c r="E1199" s="4">
        <v>4</v>
      </c>
    </row>
    <row r="1200" spans="1:5" x14ac:dyDescent="0.25">
      <c r="A1200">
        <v>1199</v>
      </c>
      <c r="D1200" s="3">
        <v>3</v>
      </c>
      <c r="E1200" s="4">
        <v>4</v>
      </c>
    </row>
    <row r="1201" spans="1:5" x14ac:dyDescent="0.25">
      <c r="A1201">
        <v>1200</v>
      </c>
      <c r="D1201" s="3">
        <v>3</v>
      </c>
    </row>
    <row r="1202" spans="1:5" x14ac:dyDescent="0.25">
      <c r="A1202">
        <v>1201</v>
      </c>
    </row>
    <row r="1203" spans="1:5" x14ac:dyDescent="0.25">
      <c r="A1203">
        <v>1202</v>
      </c>
      <c r="C1203" s="2">
        <v>2</v>
      </c>
    </row>
    <row r="1204" spans="1:5" x14ac:dyDescent="0.25">
      <c r="A1204">
        <v>1203</v>
      </c>
      <c r="C1204" s="2">
        <v>2</v>
      </c>
    </row>
    <row r="1205" spans="1:5" x14ac:dyDescent="0.25">
      <c r="A1205">
        <v>1204</v>
      </c>
      <c r="C1205" s="2">
        <v>2</v>
      </c>
    </row>
    <row r="1206" spans="1:5" x14ac:dyDescent="0.25">
      <c r="A1206">
        <v>1205</v>
      </c>
      <c r="C1206" s="2">
        <v>2</v>
      </c>
    </row>
    <row r="1207" spans="1:5" x14ac:dyDescent="0.25">
      <c r="A1207">
        <v>1206</v>
      </c>
      <c r="C1207" s="2">
        <v>2</v>
      </c>
    </row>
    <row r="1208" spans="1:5" x14ac:dyDescent="0.25">
      <c r="A1208">
        <v>1207</v>
      </c>
      <c r="C1208" s="2">
        <v>2</v>
      </c>
    </row>
    <row r="1209" spans="1:5" x14ac:dyDescent="0.25">
      <c r="A1209">
        <v>1208</v>
      </c>
      <c r="B1209" s="5">
        <v>1</v>
      </c>
      <c r="C1209" s="2">
        <v>2</v>
      </c>
    </row>
    <row r="1210" spans="1:5" x14ac:dyDescent="0.25">
      <c r="A1210">
        <v>1209</v>
      </c>
      <c r="B1210" s="5">
        <v>1</v>
      </c>
      <c r="C1210" s="2">
        <v>2</v>
      </c>
    </row>
    <row r="1211" spans="1:5" x14ac:dyDescent="0.25">
      <c r="A1211">
        <v>1210</v>
      </c>
      <c r="B1211" s="5">
        <v>1</v>
      </c>
      <c r="C1211" s="2">
        <v>2</v>
      </c>
    </row>
    <row r="1212" spans="1:5" x14ac:dyDescent="0.25">
      <c r="A1212">
        <v>1211</v>
      </c>
      <c r="B1212" s="5">
        <v>1</v>
      </c>
    </row>
    <row r="1213" spans="1:5" x14ac:dyDescent="0.25">
      <c r="A1213">
        <v>1212</v>
      </c>
      <c r="B1213" s="5">
        <v>1</v>
      </c>
    </row>
    <row r="1214" spans="1:5" x14ac:dyDescent="0.25">
      <c r="A1214">
        <v>1213</v>
      </c>
      <c r="B1214" s="5">
        <v>1</v>
      </c>
    </row>
    <row r="1215" spans="1:5" x14ac:dyDescent="0.25">
      <c r="A1215">
        <v>1214</v>
      </c>
      <c r="B1215" s="5">
        <v>1</v>
      </c>
    </row>
    <row r="1216" spans="1:5" x14ac:dyDescent="0.25">
      <c r="A1216">
        <v>1215</v>
      </c>
      <c r="B1216" s="5">
        <v>1</v>
      </c>
      <c r="E1216" s="4">
        <v>4</v>
      </c>
    </row>
    <row r="1217" spans="1:5" x14ac:dyDescent="0.25">
      <c r="A1217">
        <v>1216</v>
      </c>
      <c r="B1217" s="5">
        <v>1</v>
      </c>
      <c r="D1217" s="3">
        <v>3</v>
      </c>
      <c r="E1217" s="4">
        <v>4</v>
      </c>
    </row>
    <row r="1218" spans="1:5" x14ac:dyDescent="0.25">
      <c r="A1218">
        <v>1217</v>
      </c>
      <c r="D1218" s="3">
        <v>3</v>
      </c>
      <c r="E1218" s="4">
        <v>4</v>
      </c>
    </row>
    <row r="1219" spans="1:5" x14ac:dyDescent="0.25">
      <c r="A1219">
        <v>1218</v>
      </c>
      <c r="D1219" s="3">
        <v>3</v>
      </c>
      <c r="E1219" s="4">
        <v>4</v>
      </c>
    </row>
    <row r="1220" spans="1:5" x14ac:dyDescent="0.25">
      <c r="A1220">
        <v>1219</v>
      </c>
      <c r="D1220" s="3">
        <v>3</v>
      </c>
      <c r="E1220" s="4">
        <v>4</v>
      </c>
    </row>
    <row r="1221" spans="1:5" x14ac:dyDescent="0.25">
      <c r="A1221">
        <v>1220</v>
      </c>
      <c r="D1221" s="3">
        <v>3</v>
      </c>
      <c r="E1221" s="4">
        <v>4</v>
      </c>
    </row>
    <row r="1222" spans="1:5" x14ac:dyDescent="0.25">
      <c r="A1222">
        <v>1221</v>
      </c>
      <c r="D1222" s="3">
        <v>3</v>
      </c>
      <c r="E1222" s="4">
        <v>4</v>
      </c>
    </row>
    <row r="1223" spans="1:5" x14ac:dyDescent="0.25">
      <c r="A1223">
        <v>1222</v>
      </c>
      <c r="C1223" s="2">
        <v>2</v>
      </c>
      <c r="D1223" s="3">
        <v>3</v>
      </c>
      <c r="E1223" s="4">
        <v>4</v>
      </c>
    </row>
    <row r="1224" spans="1:5" x14ac:dyDescent="0.25">
      <c r="A1224">
        <v>1223</v>
      </c>
      <c r="C1224" s="2">
        <v>2</v>
      </c>
      <c r="D1224" s="3">
        <v>3</v>
      </c>
      <c r="E1224" s="4">
        <v>4</v>
      </c>
    </row>
    <row r="1225" spans="1:5" x14ac:dyDescent="0.25">
      <c r="A1225">
        <v>1224</v>
      </c>
      <c r="C1225" s="2">
        <v>2</v>
      </c>
      <c r="D1225" s="3">
        <v>3</v>
      </c>
    </row>
    <row r="1226" spans="1:5" x14ac:dyDescent="0.25">
      <c r="A1226">
        <v>1225</v>
      </c>
      <c r="C1226" s="2">
        <v>2</v>
      </c>
    </row>
    <row r="1227" spans="1:5" x14ac:dyDescent="0.25">
      <c r="A1227">
        <v>1226</v>
      </c>
      <c r="C1227" s="2">
        <v>2</v>
      </c>
    </row>
    <row r="1228" spans="1:5" x14ac:dyDescent="0.25">
      <c r="A1228">
        <v>1227</v>
      </c>
      <c r="C1228" s="2">
        <v>2</v>
      </c>
    </row>
    <row r="1229" spans="1:5" x14ac:dyDescent="0.25">
      <c r="A1229">
        <v>1228</v>
      </c>
      <c r="C1229" s="2">
        <v>2</v>
      </c>
    </row>
    <row r="1230" spans="1:5" x14ac:dyDescent="0.25">
      <c r="A1230">
        <v>1229</v>
      </c>
      <c r="C1230" s="2">
        <v>2</v>
      </c>
    </row>
    <row r="1231" spans="1:5" x14ac:dyDescent="0.25">
      <c r="A1231">
        <v>1230</v>
      </c>
      <c r="C1231" s="2">
        <v>2</v>
      </c>
    </row>
    <row r="1232" spans="1:5" x14ac:dyDescent="0.25">
      <c r="A1232">
        <v>1231</v>
      </c>
      <c r="B1232" s="5">
        <v>1</v>
      </c>
      <c r="C1232" s="2">
        <v>2</v>
      </c>
    </row>
    <row r="1233" spans="1:5" x14ac:dyDescent="0.25">
      <c r="A1233">
        <v>1232</v>
      </c>
      <c r="B1233" s="5">
        <v>1</v>
      </c>
    </row>
    <row r="1234" spans="1:5" x14ac:dyDescent="0.25">
      <c r="A1234">
        <v>1233</v>
      </c>
      <c r="B1234" s="5">
        <v>1</v>
      </c>
    </row>
    <row r="1235" spans="1:5" x14ac:dyDescent="0.25">
      <c r="A1235">
        <v>1234</v>
      </c>
      <c r="B1235" s="5">
        <v>1</v>
      </c>
    </row>
    <row r="1236" spans="1:5" x14ac:dyDescent="0.25">
      <c r="A1236">
        <v>1235</v>
      </c>
      <c r="B1236" s="5">
        <v>1</v>
      </c>
    </row>
    <row r="1237" spans="1:5" x14ac:dyDescent="0.25">
      <c r="A1237">
        <v>1236</v>
      </c>
      <c r="B1237" s="5">
        <v>1</v>
      </c>
    </row>
    <row r="1238" spans="1:5" x14ac:dyDescent="0.25">
      <c r="A1238">
        <v>1237</v>
      </c>
      <c r="B1238" s="5">
        <v>1</v>
      </c>
      <c r="E1238" s="4">
        <v>4</v>
      </c>
    </row>
    <row r="1239" spans="1:5" x14ac:dyDescent="0.25">
      <c r="A1239">
        <v>1238</v>
      </c>
      <c r="B1239" s="5">
        <v>1</v>
      </c>
      <c r="E1239" s="4">
        <v>4</v>
      </c>
    </row>
    <row r="1240" spans="1:5" x14ac:dyDescent="0.25">
      <c r="A1240">
        <v>1239</v>
      </c>
      <c r="B1240" s="5">
        <v>1</v>
      </c>
      <c r="E1240" s="4">
        <v>4</v>
      </c>
    </row>
    <row r="1241" spans="1:5" x14ac:dyDescent="0.25">
      <c r="A1241">
        <v>1240</v>
      </c>
      <c r="B1241" s="5">
        <v>1</v>
      </c>
      <c r="E1241" s="4">
        <v>4</v>
      </c>
    </row>
    <row r="1242" spans="1:5" x14ac:dyDescent="0.25">
      <c r="A1242">
        <v>1241</v>
      </c>
      <c r="D1242" s="3">
        <v>3</v>
      </c>
      <c r="E1242" s="4">
        <v>4</v>
      </c>
    </row>
    <row r="1243" spans="1:5" x14ac:dyDescent="0.25">
      <c r="A1243">
        <v>1242</v>
      </c>
      <c r="D1243" s="3">
        <v>3</v>
      </c>
      <c r="E1243" s="4">
        <v>4</v>
      </c>
    </row>
    <row r="1244" spans="1:5" x14ac:dyDescent="0.25">
      <c r="A1244">
        <v>1243</v>
      </c>
      <c r="D1244" s="3">
        <v>3</v>
      </c>
      <c r="E1244" s="4">
        <v>4</v>
      </c>
    </row>
    <row r="1245" spans="1:5" x14ac:dyDescent="0.25">
      <c r="A1245">
        <v>1244</v>
      </c>
      <c r="C1245" s="2">
        <v>2</v>
      </c>
      <c r="D1245" s="3">
        <v>3</v>
      </c>
      <c r="E1245" s="4">
        <v>4</v>
      </c>
    </row>
    <row r="1246" spans="1:5" x14ac:dyDescent="0.25">
      <c r="A1246">
        <v>1245</v>
      </c>
      <c r="C1246" s="2">
        <v>2</v>
      </c>
      <c r="D1246" s="3">
        <v>3</v>
      </c>
      <c r="E1246" s="4">
        <v>4</v>
      </c>
    </row>
    <row r="1247" spans="1:5" x14ac:dyDescent="0.25">
      <c r="A1247">
        <v>1246</v>
      </c>
      <c r="C1247" s="2">
        <v>2</v>
      </c>
      <c r="D1247" s="3">
        <v>3</v>
      </c>
    </row>
    <row r="1248" spans="1:5" x14ac:dyDescent="0.25">
      <c r="A1248">
        <v>1247</v>
      </c>
      <c r="C1248" s="2">
        <v>2</v>
      </c>
      <c r="D1248" s="3">
        <v>3</v>
      </c>
    </row>
    <row r="1249" spans="1:6" x14ac:dyDescent="0.25">
      <c r="A1249">
        <v>1248</v>
      </c>
      <c r="C1249" s="2">
        <v>2</v>
      </c>
      <c r="D1249" s="3">
        <v>3</v>
      </c>
    </row>
    <row r="1250" spans="1:6" x14ac:dyDescent="0.25">
      <c r="A1250">
        <v>1249</v>
      </c>
      <c r="C1250" s="2">
        <v>2</v>
      </c>
      <c r="D1250" s="3">
        <v>3</v>
      </c>
    </row>
    <row r="1251" spans="1:6" x14ac:dyDescent="0.25">
      <c r="A1251">
        <v>1250</v>
      </c>
      <c r="C1251" s="2">
        <v>2</v>
      </c>
      <c r="D1251" s="3">
        <v>3</v>
      </c>
    </row>
    <row r="1252" spans="1:6" x14ac:dyDescent="0.25">
      <c r="A1252">
        <v>1251</v>
      </c>
      <c r="C1252" s="2">
        <v>2</v>
      </c>
      <c r="D1252" s="3">
        <v>3</v>
      </c>
    </row>
    <row r="1253" spans="1:6" x14ac:dyDescent="0.25">
      <c r="A1253">
        <v>1252</v>
      </c>
      <c r="C1253" s="2">
        <v>2</v>
      </c>
    </row>
    <row r="1254" spans="1:6" x14ac:dyDescent="0.25">
      <c r="A1254">
        <v>1253</v>
      </c>
      <c r="B1254" s="5">
        <v>1</v>
      </c>
      <c r="C1254" s="2">
        <v>2</v>
      </c>
    </row>
    <row r="1255" spans="1:6" x14ac:dyDescent="0.25">
      <c r="A1255">
        <v>1254</v>
      </c>
      <c r="B1255" s="5">
        <v>1</v>
      </c>
      <c r="C1255" s="2">
        <v>2</v>
      </c>
    </row>
    <row r="1256" spans="1:6" x14ac:dyDescent="0.25">
      <c r="A1256">
        <v>1255</v>
      </c>
      <c r="B1256" s="5">
        <v>1</v>
      </c>
      <c r="C1256" s="2">
        <v>2</v>
      </c>
    </row>
    <row r="1257" spans="1:6" x14ac:dyDescent="0.25">
      <c r="A1257">
        <v>1256</v>
      </c>
      <c r="B1257" s="5">
        <v>1</v>
      </c>
      <c r="C1257" s="2">
        <v>2</v>
      </c>
    </row>
    <row r="1258" spans="1:6" x14ac:dyDescent="0.25">
      <c r="A1258">
        <v>1257</v>
      </c>
      <c r="B1258" s="5">
        <v>1</v>
      </c>
      <c r="C1258" s="2">
        <v>2</v>
      </c>
    </row>
    <row r="1259" spans="1:6" x14ac:dyDescent="0.25">
      <c r="A1259">
        <v>1258</v>
      </c>
      <c r="B1259" s="5">
        <v>1</v>
      </c>
    </row>
    <row r="1260" spans="1:6" x14ac:dyDescent="0.25">
      <c r="A1260">
        <v>1259</v>
      </c>
      <c r="B1260" s="5">
        <v>1</v>
      </c>
      <c r="E1260" s="4">
        <v>4</v>
      </c>
      <c r="F1260" t="s">
        <v>22</v>
      </c>
    </row>
    <row r="1261" spans="1:6" x14ac:dyDescent="0.25">
      <c r="A1261">
        <v>1260</v>
      </c>
    </row>
    <row r="1262" spans="1:6" x14ac:dyDescent="0.25">
      <c r="A1262">
        <v>1261</v>
      </c>
      <c r="F1262" t="s">
        <v>22</v>
      </c>
    </row>
    <row r="1263" spans="1:6" x14ac:dyDescent="0.25">
      <c r="A1263">
        <v>1262</v>
      </c>
      <c r="B1263" s="5">
        <v>1</v>
      </c>
    </row>
    <row r="1264" spans="1:6" x14ac:dyDescent="0.25">
      <c r="A1264">
        <v>1263</v>
      </c>
      <c r="B1264" s="5">
        <v>1</v>
      </c>
    </row>
    <row r="1265" spans="1:5" x14ac:dyDescent="0.25">
      <c r="A1265">
        <v>1264</v>
      </c>
      <c r="B1265" s="5">
        <v>1</v>
      </c>
    </row>
    <row r="1266" spans="1:5" x14ac:dyDescent="0.25">
      <c r="A1266">
        <v>1265</v>
      </c>
      <c r="B1266" s="5">
        <v>1</v>
      </c>
    </row>
    <row r="1267" spans="1:5" x14ac:dyDescent="0.25">
      <c r="A1267">
        <v>1266</v>
      </c>
      <c r="B1267" s="5">
        <v>1</v>
      </c>
    </row>
    <row r="1268" spans="1:5" x14ac:dyDescent="0.25">
      <c r="A1268">
        <v>1267</v>
      </c>
      <c r="B1268" s="5">
        <v>1</v>
      </c>
    </row>
    <row r="1269" spans="1:5" x14ac:dyDescent="0.25">
      <c r="A1269">
        <v>1268</v>
      </c>
      <c r="B1269" s="5">
        <v>1</v>
      </c>
      <c r="C1269" s="2">
        <v>2</v>
      </c>
    </row>
    <row r="1270" spans="1:5" x14ac:dyDescent="0.25">
      <c r="A1270">
        <v>1269</v>
      </c>
      <c r="B1270" s="5">
        <v>1</v>
      </c>
      <c r="C1270" s="2">
        <v>2</v>
      </c>
    </row>
    <row r="1271" spans="1:5" x14ac:dyDescent="0.25">
      <c r="A1271">
        <v>1270</v>
      </c>
      <c r="B1271" s="5">
        <v>1</v>
      </c>
      <c r="C1271" s="2">
        <v>2</v>
      </c>
    </row>
    <row r="1272" spans="1:5" x14ac:dyDescent="0.25">
      <c r="A1272">
        <v>1271</v>
      </c>
      <c r="B1272" s="5">
        <v>1</v>
      </c>
      <c r="C1272" s="2">
        <v>2</v>
      </c>
    </row>
    <row r="1273" spans="1:5" x14ac:dyDescent="0.25">
      <c r="A1273">
        <v>1272</v>
      </c>
      <c r="B1273" s="5">
        <v>1</v>
      </c>
      <c r="C1273" s="2">
        <v>2</v>
      </c>
    </row>
    <row r="1274" spans="1:5" x14ac:dyDescent="0.25">
      <c r="A1274">
        <v>1273</v>
      </c>
      <c r="C1274" s="2">
        <v>2</v>
      </c>
    </row>
    <row r="1275" spans="1:5" x14ac:dyDescent="0.25">
      <c r="A1275">
        <v>1274</v>
      </c>
      <c r="C1275" s="2">
        <v>2</v>
      </c>
      <c r="D1275" s="3">
        <v>3</v>
      </c>
    </row>
    <row r="1276" spans="1:5" x14ac:dyDescent="0.25">
      <c r="A1276">
        <v>1275</v>
      </c>
      <c r="C1276" s="2">
        <v>2</v>
      </c>
      <c r="D1276" s="3">
        <v>3</v>
      </c>
    </row>
    <row r="1277" spans="1:5" x14ac:dyDescent="0.25">
      <c r="A1277">
        <v>1276</v>
      </c>
      <c r="C1277" s="2">
        <v>2</v>
      </c>
      <c r="D1277" s="3">
        <v>3</v>
      </c>
      <c r="E1277" s="4">
        <v>4</v>
      </c>
    </row>
    <row r="1278" spans="1:5" x14ac:dyDescent="0.25">
      <c r="A1278">
        <v>1277</v>
      </c>
      <c r="C1278" s="2">
        <v>2</v>
      </c>
      <c r="D1278" s="3">
        <v>3</v>
      </c>
      <c r="E1278" s="4">
        <v>4</v>
      </c>
    </row>
    <row r="1279" spans="1:5" x14ac:dyDescent="0.25">
      <c r="A1279">
        <v>1278</v>
      </c>
      <c r="D1279" s="3">
        <v>3</v>
      </c>
      <c r="E1279" s="4">
        <v>4</v>
      </c>
    </row>
    <row r="1280" spans="1:5" x14ac:dyDescent="0.25">
      <c r="A1280">
        <v>1279</v>
      </c>
      <c r="D1280" s="3">
        <v>3</v>
      </c>
      <c r="E1280" s="4">
        <v>4</v>
      </c>
    </row>
    <row r="1281" spans="1:5" x14ac:dyDescent="0.25">
      <c r="A1281">
        <v>1280</v>
      </c>
      <c r="D1281" s="3">
        <v>3</v>
      </c>
      <c r="E1281" s="4">
        <v>4</v>
      </c>
    </row>
    <row r="1282" spans="1:5" x14ac:dyDescent="0.25">
      <c r="A1282">
        <v>1281</v>
      </c>
      <c r="D1282" s="3">
        <v>3</v>
      </c>
      <c r="E1282" s="4">
        <v>4</v>
      </c>
    </row>
    <row r="1283" spans="1:5" x14ac:dyDescent="0.25">
      <c r="A1283">
        <v>1282</v>
      </c>
      <c r="D1283" s="3">
        <v>3</v>
      </c>
      <c r="E1283" s="4">
        <v>4</v>
      </c>
    </row>
    <row r="1284" spans="1:5" x14ac:dyDescent="0.25">
      <c r="A1284">
        <v>1283</v>
      </c>
      <c r="E1284" s="4">
        <v>4</v>
      </c>
    </row>
    <row r="1285" spans="1:5" x14ac:dyDescent="0.25">
      <c r="A1285">
        <v>1284</v>
      </c>
      <c r="E1285" s="4">
        <v>4</v>
      </c>
    </row>
    <row r="1286" spans="1:5" x14ac:dyDescent="0.25">
      <c r="A1286">
        <v>1285</v>
      </c>
    </row>
    <row r="1287" spans="1:5" x14ac:dyDescent="0.25">
      <c r="A1287">
        <v>1286</v>
      </c>
    </row>
    <row r="1288" spans="1:5" x14ac:dyDescent="0.25">
      <c r="A1288">
        <v>1287</v>
      </c>
    </row>
    <row r="1289" spans="1:5" x14ac:dyDescent="0.25">
      <c r="A1289">
        <v>1288</v>
      </c>
      <c r="B1289" s="5">
        <v>1</v>
      </c>
    </row>
    <row r="1290" spans="1:5" x14ac:dyDescent="0.25">
      <c r="A1290">
        <v>1289</v>
      </c>
      <c r="B1290" s="5">
        <v>1</v>
      </c>
    </row>
    <row r="1291" spans="1:5" x14ac:dyDescent="0.25">
      <c r="A1291">
        <v>1290</v>
      </c>
      <c r="B1291" s="5">
        <v>1</v>
      </c>
    </row>
    <row r="1292" spans="1:5" x14ac:dyDescent="0.25">
      <c r="A1292">
        <v>1291</v>
      </c>
      <c r="B1292" s="5">
        <v>1</v>
      </c>
      <c r="C1292" s="2">
        <v>2</v>
      </c>
    </row>
    <row r="1293" spans="1:5" x14ac:dyDescent="0.25">
      <c r="A1293">
        <v>1292</v>
      </c>
      <c r="B1293" s="5">
        <v>1</v>
      </c>
      <c r="C1293" s="2">
        <v>2</v>
      </c>
    </row>
    <row r="1294" spans="1:5" x14ac:dyDescent="0.25">
      <c r="A1294">
        <v>1293</v>
      </c>
      <c r="B1294" s="5">
        <v>1</v>
      </c>
      <c r="C1294" s="2">
        <v>2</v>
      </c>
    </row>
    <row r="1295" spans="1:5" x14ac:dyDescent="0.25">
      <c r="A1295">
        <v>1294</v>
      </c>
      <c r="B1295" s="5">
        <v>1</v>
      </c>
      <c r="C1295" s="2">
        <v>2</v>
      </c>
    </row>
    <row r="1296" spans="1:5" x14ac:dyDescent="0.25">
      <c r="A1296">
        <v>1295</v>
      </c>
      <c r="B1296" s="5">
        <v>1</v>
      </c>
      <c r="C1296" s="2">
        <v>2</v>
      </c>
    </row>
    <row r="1297" spans="1:5" x14ac:dyDescent="0.25">
      <c r="A1297">
        <v>1296</v>
      </c>
      <c r="B1297" s="5">
        <v>1</v>
      </c>
      <c r="C1297" s="2">
        <v>2</v>
      </c>
    </row>
    <row r="1298" spans="1:5" x14ac:dyDescent="0.25">
      <c r="A1298">
        <v>1297</v>
      </c>
      <c r="C1298" s="2">
        <v>2</v>
      </c>
    </row>
    <row r="1299" spans="1:5" x14ac:dyDescent="0.25">
      <c r="A1299">
        <v>1298</v>
      </c>
      <c r="C1299" s="2">
        <v>2</v>
      </c>
      <c r="D1299" s="3">
        <v>3</v>
      </c>
      <c r="E1299" s="4">
        <v>4</v>
      </c>
    </row>
    <row r="1300" spans="1:5" x14ac:dyDescent="0.25">
      <c r="A1300">
        <v>1299</v>
      </c>
      <c r="D1300" s="3">
        <v>3</v>
      </c>
      <c r="E1300" s="4">
        <v>4</v>
      </c>
    </row>
    <row r="1301" spans="1:5" x14ac:dyDescent="0.25">
      <c r="A1301">
        <v>1300</v>
      </c>
      <c r="D1301" s="3">
        <v>3</v>
      </c>
      <c r="E1301" s="4">
        <v>4</v>
      </c>
    </row>
    <row r="1302" spans="1:5" x14ac:dyDescent="0.25">
      <c r="A1302">
        <v>1301</v>
      </c>
      <c r="D1302" s="3">
        <v>3</v>
      </c>
      <c r="E1302" s="4">
        <v>4</v>
      </c>
    </row>
    <row r="1303" spans="1:5" x14ac:dyDescent="0.25">
      <c r="A1303">
        <v>1302</v>
      </c>
      <c r="D1303" s="3">
        <v>3</v>
      </c>
      <c r="E1303" s="4">
        <v>4</v>
      </c>
    </row>
    <row r="1304" spans="1:5" x14ac:dyDescent="0.25">
      <c r="A1304">
        <v>1303</v>
      </c>
      <c r="D1304" s="3">
        <v>3</v>
      </c>
      <c r="E1304" s="4">
        <v>4</v>
      </c>
    </row>
    <row r="1305" spans="1:5" x14ac:dyDescent="0.25">
      <c r="A1305">
        <v>1304</v>
      </c>
      <c r="D1305" s="3">
        <v>3</v>
      </c>
      <c r="E1305" s="4">
        <v>4</v>
      </c>
    </row>
    <row r="1306" spans="1:5" x14ac:dyDescent="0.25">
      <c r="A1306">
        <v>1305</v>
      </c>
      <c r="B1306" s="5">
        <v>1</v>
      </c>
      <c r="D1306" s="3">
        <v>3</v>
      </c>
      <c r="E1306" s="4">
        <v>4</v>
      </c>
    </row>
    <row r="1307" spans="1:5" x14ac:dyDescent="0.25">
      <c r="A1307">
        <v>1306</v>
      </c>
      <c r="B1307" s="5">
        <v>1</v>
      </c>
      <c r="E1307" s="4">
        <v>4</v>
      </c>
    </row>
    <row r="1308" spans="1:5" x14ac:dyDescent="0.25">
      <c r="A1308">
        <v>1307</v>
      </c>
      <c r="B1308" s="5">
        <v>1</v>
      </c>
      <c r="E1308" s="4">
        <v>4</v>
      </c>
    </row>
    <row r="1309" spans="1:5" x14ac:dyDescent="0.25">
      <c r="A1309">
        <v>1308</v>
      </c>
      <c r="B1309" s="5">
        <v>1</v>
      </c>
      <c r="E1309" s="4">
        <v>4</v>
      </c>
    </row>
    <row r="1310" spans="1:5" x14ac:dyDescent="0.25">
      <c r="A1310">
        <v>1309</v>
      </c>
      <c r="B1310" s="5">
        <v>1</v>
      </c>
    </row>
    <row r="1311" spans="1:5" x14ac:dyDescent="0.25">
      <c r="A1311">
        <v>1310</v>
      </c>
      <c r="B1311" s="5">
        <v>1</v>
      </c>
    </row>
    <row r="1312" spans="1:5" x14ac:dyDescent="0.25">
      <c r="A1312">
        <v>1311</v>
      </c>
      <c r="B1312" s="5">
        <v>1</v>
      </c>
    </row>
    <row r="1313" spans="1:5" x14ac:dyDescent="0.25">
      <c r="A1313">
        <v>1312</v>
      </c>
      <c r="B1313" s="5">
        <v>1</v>
      </c>
      <c r="C1313" s="2">
        <v>2</v>
      </c>
    </row>
    <row r="1314" spans="1:5" x14ac:dyDescent="0.25">
      <c r="A1314">
        <v>1313</v>
      </c>
      <c r="B1314" s="5">
        <v>1</v>
      </c>
      <c r="C1314" s="2">
        <v>2</v>
      </c>
    </row>
    <row r="1315" spans="1:5" x14ac:dyDescent="0.25">
      <c r="A1315">
        <v>1314</v>
      </c>
      <c r="B1315" s="5">
        <v>1</v>
      </c>
      <c r="C1315" s="2">
        <v>2</v>
      </c>
    </row>
    <row r="1316" spans="1:5" x14ac:dyDescent="0.25">
      <c r="A1316">
        <v>1315</v>
      </c>
      <c r="B1316" s="5">
        <v>1</v>
      </c>
      <c r="C1316" s="2">
        <v>2</v>
      </c>
    </row>
    <row r="1317" spans="1:5" x14ac:dyDescent="0.25">
      <c r="A1317">
        <v>1316</v>
      </c>
      <c r="B1317" s="5">
        <v>1</v>
      </c>
      <c r="C1317" s="2">
        <v>2</v>
      </c>
    </row>
    <row r="1318" spans="1:5" x14ac:dyDescent="0.25">
      <c r="A1318">
        <v>1317</v>
      </c>
      <c r="C1318" s="2">
        <v>2</v>
      </c>
    </row>
    <row r="1319" spans="1:5" x14ac:dyDescent="0.25">
      <c r="A1319">
        <v>1318</v>
      </c>
      <c r="C1319" s="2">
        <v>2</v>
      </c>
    </row>
    <row r="1320" spans="1:5" x14ac:dyDescent="0.25">
      <c r="A1320">
        <v>1319</v>
      </c>
      <c r="C1320" s="2">
        <v>2</v>
      </c>
      <c r="D1320" s="3">
        <v>3</v>
      </c>
    </row>
    <row r="1321" spans="1:5" x14ac:dyDescent="0.25">
      <c r="A1321">
        <v>1320</v>
      </c>
      <c r="C1321" s="2">
        <v>2</v>
      </c>
      <c r="D1321" s="3">
        <v>3</v>
      </c>
    </row>
    <row r="1322" spans="1:5" x14ac:dyDescent="0.25">
      <c r="A1322">
        <v>1321</v>
      </c>
      <c r="C1322" s="2">
        <v>2</v>
      </c>
      <c r="D1322" s="3">
        <v>3</v>
      </c>
      <c r="E1322" s="4">
        <v>4</v>
      </c>
    </row>
    <row r="1323" spans="1:5" x14ac:dyDescent="0.25">
      <c r="A1323">
        <v>1322</v>
      </c>
      <c r="D1323" s="3">
        <v>3</v>
      </c>
      <c r="E1323" s="4">
        <v>4</v>
      </c>
    </row>
    <row r="1324" spans="1:5" x14ac:dyDescent="0.25">
      <c r="A1324">
        <v>1323</v>
      </c>
      <c r="D1324" s="3">
        <v>3</v>
      </c>
      <c r="E1324" s="4">
        <v>4</v>
      </c>
    </row>
    <row r="1325" spans="1:5" x14ac:dyDescent="0.25">
      <c r="A1325">
        <v>1324</v>
      </c>
      <c r="D1325" s="3">
        <v>3</v>
      </c>
      <c r="E1325" s="4">
        <v>4</v>
      </c>
    </row>
    <row r="1326" spans="1:5" x14ac:dyDescent="0.25">
      <c r="A1326">
        <v>1325</v>
      </c>
      <c r="D1326" s="3">
        <v>3</v>
      </c>
      <c r="E1326" s="4">
        <v>4</v>
      </c>
    </row>
    <row r="1327" spans="1:5" x14ac:dyDescent="0.25">
      <c r="A1327">
        <v>1326</v>
      </c>
      <c r="D1327" s="3">
        <v>3</v>
      </c>
      <c r="E1327" s="4">
        <v>4</v>
      </c>
    </row>
    <row r="1328" spans="1:5" x14ac:dyDescent="0.25">
      <c r="A1328">
        <v>1327</v>
      </c>
      <c r="D1328" s="3">
        <v>3</v>
      </c>
      <c r="E1328" s="4">
        <v>4</v>
      </c>
    </row>
    <row r="1329" spans="1:5" x14ac:dyDescent="0.25">
      <c r="A1329">
        <v>1328</v>
      </c>
      <c r="E1329" s="4">
        <v>4</v>
      </c>
    </row>
    <row r="1330" spans="1:5" x14ac:dyDescent="0.25">
      <c r="A1330">
        <v>1329</v>
      </c>
      <c r="E1330" s="4">
        <v>4</v>
      </c>
    </row>
    <row r="1331" spans="1:5" x14ac:dyDescent="0.25">
      <c r="A1331">
        <v>1330</v>
      </c>
      <c r="E1331" s="4">
        <v>4</v>
      </c>
    </row>
    <row r="1332" spans="1:5" x14ac:dyDescent="0.25">
      <c r="A1332">
        <v>1331</v>
      </c>
      <c r="B1332" s="5">
        <v>1</v>
      </c>
    </row>
    <row r="1333" spans="1:5" x14ac:dyDescent="0.25">
      <c r="A1333">
        <v>1332</v>
      </c>
      <c r="B1333" s="5">
        <v>1</v>
      </c>
    </row>
    <row r="1334" spans="1:5" x14ac:dyDescent="0.25">
      <c r="A1334">
        <v>1333</v>
      </c>
      <c r="B1334" s="5">
        <v>1</v>
      </c>
    </row>
    <row r="1335" spans="1:5" x14ac:dyDescent="0.25">
      <c r="A1335">
        <v>1334</v>
      </c>
      <c r="B1335" s="5">
        <v>1</v>
      </c>
    </row>
    <row r="1336" spans="1:5" x14ac:dyDescent="0.25">
      <c r="A1336">
        <v>1335</v>
      </c>
      <c r="B1336" s="5">
        <v>1</v>
      </c>
    </row>
    <row r="1337" spans="1:5" x14ac:dyDescent="0.25">
      <c r="A1337">
        <v>1336</v>
      </c>
      <c r="B1337" s="5">
        <v>1</v>
      </c>
      <c r="C1337" s="2">
        <v>2</v>
      </c>
    </row>
    <row r="1338" spans="1:5" x14ac:dyDescent="0.25">
      <c r="A1338">
        <v>1337</v>
      </c>
      <c r="B1338" s="5">
        <v>1</v>
      </c>
      <c r="C1338" s="2">
        <v>2</v>
      </c>
    </row>
    <row r="1339" spans="1:5" x14ac:dyDescent="0.25">
      <c r="A1339">
        <v>1338</v>
      </c>
      <c r="B1339" s="5">
        <v>1</v>
      </c>
      <c r="C1339" s="2">
        <v>2</v>
      </c>
    </row>
    <row r="1340" spans="1:5" x14ac:dyDescent="0.25">
      <c r="A1340">
        <v>1339</v>
      </c>
      <c r="B1340" s="5">
        <v>1</v>
      </c>
      <c r="C1340" s="2">
        <v>2</v>
      </c>
    </row>
    <row r="1341" spans="1:5" x14ac:dyDescent="0.25">
      <c r="A1341">
        <v>1340</v>
      </c>
      <c r="B1341" s="5">
        <v>1</v>
      </c>
      <c r="C1341" s="2">
        <v>2</v>
      </c>
    </row>
    <row r="1342" spans="1:5" x14ac:dyDescent="0.25">
      <c r="A1342">
        <v>1341</v>
      </c>
      <c r="C1342" s="2">
        <v>2</v>
      </c>
    </row>
    <row r="1343" spans="1:5" x14ac:dyDescent="0.25">
      <c r="A1343">
        <v>1342</v>
      </c>
      <c r="C1343" s="2">
        <v>2</v>
      </c>
    </row>
    <row r="1344" spans="1:5" x14ac:dyDescent="0.25">
      <c r="A1344">
        <v>1343</v>
      </c>
      <c r="C1344" s="2">
        <v>2</v>
      </c>
    </row>
    <row r="1345" spans="1:5" x14ac:dyDescent="0.25">
      <c r="A1345">
        <v>1344</v>
      </c>
      <c r="C1345" s="2">
        <v>2</v>
      </c>
    </row>
    <row r="1346" spans="1:5" x14ac:dyDescent="0.25">
      <c r="A1346">
        <v>1345</v>
      </c>
      <c r="C1346" s="2">
        <v>2</v>
      </c>
      <c r="D1346" s="3">
        <v>3</v>
      </c>
      <c r="E1346" s="4">
        <v>4</v>
      </c>
    </row>
    <row r="1347" spans="1:5" x14ac:dyDescent="0.25">
      <c r="A1347">
        <v>1346</v>
      </c>
      <c r="D1347" s="3">
        <v>3</v>
      </c>
      <c r="E1347" s="4">
        <v>4</v>
      </c>
    </row>
    <row r="1348" spans="1:5" x14ac:dyDescent="0.25">
      <c r="A1348">
        <v>1347</v>
      </c>
      <c r="D1348" s="3">
        <v>3</v>
      </c>
      <c r="E1348" s="4">
        <v>4</v>
      </c>
    </row>
    <row r="1349" spans="1:5" x14ac:dyDescent="0.25">
      <c r="A1349">
        <v>1348</v>
      </c>
      <c r="D1349" s="3">
        <v>3</v>
      </c>
      <c r="E1349" s="4">
        <v>4</v>
      </c>
    </row>
    <row r="1350" spans="1:5" x14ac:dyDescent="0.25">
      <c r="A1350">
        <v>1349</v>
      </c>
      <c r="D1350" s="3">
        <v>3</v>
      </c>
      <c r="E1350" s="4">
        <v>4</v>
      </c>
    </row>
    <row r="1351" spans="1:5" x14ac:dyDescent="0.25">
      <c r="A1351">
        <v>1350</v>
      </c>
      <c r="D1351" s="3">
        <v>3</v>
      </c>
      <c r="E1351" s="4">
        <v>4</v>
      </c>
    </row>
    <row r="1352" spans="1:5" x14ac:dyDescent="0.25">
      <c r="A1352">
        <v>1351</v>
      </c>
      <c r="D1352" s="3">
        <v>3</v>
      </c>
      <c r="E1352" s="4">
        <v>4</v>
      </c>
    </row>
    <row r="1353" spans="1:5" x14ac:dyDescent="0.25">
      <c r="A1353">
        <v>1352</v>
      </c>
      <c r="B1353" s="5">
        <v>1</v>
      </c>
      <c r="D1353" s="3">
        <v>3</v>
      </c>
      <c r="E1353" s="4">
        <v>4</v>
      </c>
    </row>
    <row r="1354" spans="1:5" x14ac:dyDescent="0.25">
      <c r="A1354">
        <v>1353</v>
      </c>
      <c r="B1354" s="5">
        <v>1</v>
      </c>
      <c r="E1354" s="4">
        <v>4</v>
      </c>
    </row>
    <row r="1355" spans="1:5" x14ac:dyDescent="0.25">
      <c r="A1355">
        <v>1354</v>
      </c>
      <c r="B1355" s="5">
        <v>1</v>
      </c>
      <c r="E1355" s="4">
        <v>4</v>
      </c>
    </row>
    <row r="1356" spans="1:5" x14ac:dyDescent="0.25">
      <c r="A1356">
        <v>1355</v>
      </c>
      <c r="B1356" s="5">
        <v>1</v>
      </c>
    </row>
    <row r="1357" spans="1:5" x14ac:dyDescent="0.25">
      <c r="A1357">
        <v>1356</v>
      </c>
      <c r="B1357" s="5">
        <v>1</v>
      </c>
    </row>
    <row r="1358" spans="1:5" x14ac:dyDescent="0.25">
      <c r="A1358">
        <v>1357</v>
      </c>
      <c r="B1358" s="5">
        <v>1</v>
      </c>
    </row>
    <row r="1359" spans="1:5" x14ac:dyDescent="0.25">
      <c r="A1359">
        <v>1358</v>
      </c>
      <c r="B1359" s="5">
        <v>1</v>
      </c>
    </row>
    <row r="1360" spans="1:5" x14ac:dyDescent="0.25">
      <c r="A1360">
        <v>1359</v>
      </c>
      <c r="B1360" s="5">
        <v>1</v>
      </c>
    </row>
    <row r="1361" spans="1:5" x14ac:dyDescent="0.25">
      <c r="A1361">
        <v>1360</v>
      </c>
      <c r="B1361" s="5">
        <v>1</v>
      </c>
      <c r="C1361" s="2">
        <v>2</v>
      </c>
    </row>
    <row r="1362" spans="1:5" x14ac:dyDescent="0.25">
      <c r="A1362">
        <v>1361</v>
      </c>
      <c r="B1362" s="5">
        <v>1</v>
      </c>
      <c r="C1362" s="2">
        <v>2</v>
      </c>
    </row>
    <row r="1363" spans="1:5" x14ac:dyDescent="0.25">
      <c r="A1363">
        <v>1362</v>
      </c>
      <c r="B1363" s="5">
        <v>1</v>
      </c>
      <c r="C1363" s="2">
        <v>2</v>
      </c>
    </row>
    <row r="1364" spans="1:5" x14ac:dyDescent="0.25">
      <c r="A1364">
        <v>1363</v>
      </c>
      <c r="C1364" s="2">
        <v>2</v>
      </c>
    </row>
    <row r="1365" spans="1:5" x14ac:dyDescent="0.25">
      <c r="A1365">
        <v>1364</v>
      </c>
      <c r="C1365" s="2">
        <v>2</v>
      </c>
    </row>
    <row r="1366" spans="1:5" x14ac:dyDescent="0.25">
      <c r="A1366">
        <v>1365</v>
      </c>
      <c r="C1366" s="2">
        <v>2</v>
      </c>
    </row>
    <row r="1367" spans="1:5" x14ac:dyDescent="0.25">
      <c r="A1367">
        <v>1366</v>
      </c>
      <c r="C1367" s="2">
        <v>2</v>
      </c>
      <c r="D1367" s="3">
        <v>3</v>
      </c>
    </row>
    <row r="1368" spans="1:5" x14ac:dyDescent="0.25">
      <c r="A1368">
        <v>1367</v>
      </c>
      <c r="C1368" s="2">
        <v>2</v>
      </c>
      <c r="D1368" s="3">
        <v>3</v>
      </c>
      <c r="E1368" s="4">
        <v>4</v>
      </c>
    </row>
    <row r="1369" spans="1:5" x14ac:dyDescent="0.25">
      <c r="A1369">
        <v>1368</v>
      </c>
      <c r="D1369" s="3">
        <v>3</v>
      </c>
      <c r="E1369" s="4">
        <v>4</v>
      </c>
    </row>
    <row r="1370" spans="1:5" x14ac:dyDescent="0.25">
      <c r="A1370">
        <v>1369</v>
      </c>
      <c r="D1370" s="3">
        <v>3</v>
      </c>
      <c r="E1370" s="4">
        <v>4</v>
      </c>
    </row>
    <row r="1371" spans="1:5" x14ac:dyDescent="0.25">
      <c r="A1371">
        <v>1370</v>
      </c>
      <c r="D1371" s="3">
        <v>3</v>
      </c>
      <c r="E1371" s="4">
        <v>4</v>
      </c>
    </row>
    <row r="1372" spans="1:5" x14ac:dyDescent="0.25">
      <c r="A1372">
        <v>1371</v>
      </c>
      <c r="D1372" s="3">
        <v>3</v>
      </c>
      <c r="E1372" s="4">
        <v>4</v>
      </c>
    </row>
    <row r="1373" spans="1:5" x14ac:dyDescent="0.25">
      <c r="A1373">
        <v>1372</v>
      </c>
      <c r="D1373" s="3">
        <v>3</v>
      </c>
      <c r="E1373" s="4">
        <v>4</v>
      </c>
    </row>
    <row r="1374" spans="1:5" x14ac:dyDescent="0.25">
      <c r="A1374">
        <v>1373</v>
      </c>
      <c r="D1374" s="3">
        <v>3</v>
      </c>
      <c r="E1374" s="4">
        <v>4</v>
      </c>
    </row>
    <row r="1375" spans="1:5" x14ac:dyDescent="0.25">
      <c r="A1375">
        <v>1374</v>
      </c>
      <c r="E1375" s="4">
        <v>4</v>
      </c>
    </row>
    <row r="1376" spans="1:5" x14ac:dyDescent="0.25">
      <c r="A1376">
        <v>1375</v>
      </c>
    </row>
    <row r="1377" spans="1:5" x14ac:dyDescent="0.25">
      <c r="A1377">
        <v>1376</v>
      </c>
    </row>
    <row r="1378" spans="1:5" x14ac:dyDescent="0.25">
      <c r="A1378">
        <v>1377</v>
      </c>
    </row>
    <row r="1379" spans="1:5" x14ac:dyDescent="0.25">
      <c r="A1379">
        <v>1378</v>
      </c>
      <c r="C1379" s="2">
        <v>2</v>
      </c>
    </row>
    <row r="1380" spans="1:5" x14ac:dyDescent="0.25">
      <c r="A1380">
        <v>1379</v>
      </c>
      <c r="C1380" s="2">
        <v>2</v>
      </c>
    </row>
    <row r="1381" spans="1:5" x14ac:dyDescent="0.25">
      <c r="A1381">
        <v>1380</v>
      </c>
      <c r="C1381" s="2">
        <v>2</v>
      </c>
    </row>
    <row r="1382" spans="1:5" x14ac:dyDescent="0.25">
      <c r="A1382">
        <v>1381</v>
      </c>
      <c r="C1382" s="2">
        <v>2</v>
      </c>
    </row>
    <row r="1383" spans="1:5" x14ac:dyDescent="0.25">
      <c r="A1383">
        <v>1382</v>
      </c>
      <c r="B1383" s="5">
        <v>1</v>
      </c>
      <c r="C1383" s="2">
        <v>2</v>
      </c>
    </row>
    <row r="1384" spans="1:5" x14ac:dyDescent="0.25">
      <c r="A1384">
        <v>1383</v>
      </c>
      <c r="B1384" s="5">
        <v>1</v>
      </c>
      <c r="C1384" s="2">
        <v>2</v>
      </c>
    </row>
    <row r="1385" spans="1:5" x14ac:dyDescent="0.25">
      <c r="A1385">
        <v>1384</v>
      </c>
      <c r="B1385" s="5">
        <v>1</v>
      </c>
      <c r="C1385" s="2">
        <v>2</v>
      </c>
    </row>
    <row r="1386" spans="1:5" x14ac:dyDescent="0.25">
      <c r="A1386">
        <v>1385</v>
      </c>
      <c r="B1386" s="5">
        <v>1</v>
      </c>
      <c r="C1386" s="2">
        <v>2</v>
      </c>
    </row>
    <row r="1387" spans="1:5" x14ac:dyDescent="0.25">
      <c r="A1387">
        <v>1386</v>
      </c>
      <c r="B1387" s="5">
        <v>1</v>
      </c>
      <c r="C1387" s="2">
        <v>2</v>
      </c>
    </row>
    <row r="1388" spans="1:5" x14ac:dyDescent="0.25">
      <c r="A1388">
        <v>1387</v>
      </c>
      <c r="B1388" s="5">
        <v>1</v>
      </c>
      <c r="C1388" s="2">
        <v>2</v>
      </c>
    </row>
    <row r="1389" spans="1:5" x14ac:dyDescent="0.25">
      <c r="A1389">
        <v>1388</v>
      </c>
      <c r="B1389" s="5">
        <v>1</v>
      </c>
      <c r="C1389" s="2">
        <v>2</v>
      </c>
    </row>
    <row r="1390" spans="1:5" x14ac:dyDescent="0.25">
      <c r="A1390">
        <v>1389</v>
      </c>
      <c r="B1390" s="5">
        <v>1</v>
      </c>
    </row>
    <row r="1391" spans="1:5" x14ac:dyDescent="0.25">
      <c r="A1391">
        <v>1390</v>
      </c>
      <c r="B1391" s="5">
        <v>1</v>
      </c>
      <c r="E1391" s="4">
        <v>4</v>
      </c>
    </row>
    <row r="1392" spans="1:5" x14ac:dyDescent="0.25">
      <c r="A1392">
        <v>1391</v>
      </c>
      <c r="B1392" s="5">
        <v>1</v>
      </c>
      <c r="D1392" s="3">
        <v>3</v>
      </c>
      <c r="E1392" s="4">
        <v>4</v>
      </c>
    </row>
    <row r="1393" spans="1:5" x14ac:dyDescent="0.25">
      <c r="A1393">
        <v>1392</v>
      </c>
      <c r="D1393" s="3">
        <v>3</v>
      </c>
      <c r="E1393" s="4">
        <v>4</v>
      </c>
    </row>
    <row r="1394" spans="1:5" x14ac:dyDescent="0.25">
      <c r="A1394">
        <v>1393</v>
      </c>
      <c r="D1394" s="3">
        <v>3</v>
      </c>
      <c r="E1394" s="4">
        <v>4</v>
      </c>
    </row>
    <row r="1395" spans="1:5" x14ac:dyDescent="0.25">
      <c r="A1395">
        <v>1394</v>
      </c>
      <c r="D1395" s="3">
        <v>3</v>
      </c>
      <c r="E1395" s="4">
        <v>4</v>
      </c>
    </row>
    <row r="1396" spans="1:5" x14ac:dyDescent="0.25">
      <c r="A1396">
        <v>1395</v>
      </c>
      <c r="D1396" s="3">
        <v>3</v>
      </c>
      <c r="E1396" s="4">
        <v>4</v>
      </c>
    </row>
    <row r="1397" spans="1:5" x14ac:dyDescent="0.25">
      <c r="A1397">
        <v>1396</v>
      </c>
      <c r="D1397" s="3">
        <v>3</v>
      </c>
      <c r="E1397" s="4">
        <v>4</v>
      </c>
    </row>
    <row r="1398" spans="1:5" x14ac:dyDescent="0.25">
      <c r="A1398">
        <v>1397</v>
      </c>
      <c r="D1398" s="3">
        <v>3</v>
      </c>
      <c r="E1398" s="4">
        <v>4</v>
      </c>
    </row>
    <row r="1399" spans="1:5" x14ac:dyDescent="0.25">
      <c r="A1399">
        <v>1398</v>
      </c>
      <c r="D1399" s="3">
        <v>3</v>
      </c>
      <c r="E1399" s="4">
        <v>4</v>
      </c>
    </row>
    <row r="1400" spans="1:5" x14ac:dyDescent="0.25">
      <c r="A1400">
        <v>1399</v>
      </c>
    </row>
    <row r="1401" spans="1:5" x14ac:dyDescent="0.25">
      <c r="A1401">
        <v>1400</v>
      </c>
    </row>
    <row r="1402" spans="1:5" x14ac:dyDescent="0.25">
      <c r="A1402">
        <v>1401</v>
      </c>
    </row>
    <row r="1403" spans="1:5" x14ac:dyDescent="0.25">
      <c r="A1403">
        <v>1402</v>
      </c>
      <c r="C1403" s="2">
        <v>2</v>
      </c>
    </row>
    <row r="1404" spans="1:5" x14ac:dyDescent="0.25">
      <c r="A1404">
        <v>1403</v>
      </c>
      <c r="C1404" s="2">
        <v>2</v>
      </c>
    </row>
    <row r="1405" spans="1:5" x14ac:dyDescent="0.25">
      <c r="A1405">
        <v>1404</v>
      </c>
      <c r="C1405" s="2">
        <v>2</v>
      </c>
    </row>
    <row r="1406" spans="1:5" x14ac:dyDescent="0.25">
      <c r="A1406">
        <v>1405</v>
      </c>
      <c r="C1406" s="2">
        <v>2</v>
      </c>
    </row>
    <row r="1407" spans="1:5" x14ac:dyDescent="0.25">
      <c r="A1407">
        <v>1406</v>
      </c>
      <c r="C1407" s="2">
        <v>2</v>
      </c>
    </row>
    <row r="1408" spans="1:5" x14ac:dyDescent="0.25">
      <c r="A1408">
        <v>1407</v>
      </c>
      <c r="B1408" s="5">
        <v>1</v>
      </c>
      <c r="C1408" s="2">
        <v>2</v>
      </c>
    </row>
    <row r="1409" spans="1:5" x14ac:dyDescent="0.25">
      <c r="A1409">
        <v>1408</v>
      </c>
      <c r="B1409" s="5">
        <v>1</v>
      </c>
      <c r="C1409" s="2">
        <v>2</v>
      </c>
    </row>
    <row r="1410" spans="1:5" x14ac:dyDescent="0.25">
      <c r="A1410">
        <v>1409</v>
      </c>
      <c r="B1410" s="5">
        <v>1</v>
      </c>
      <c r="C1410" s="2">
        <v>2</v>
      </c>
    </row>
    <row r="1411" spans="1:5" x14ac:dyDescent="0.25">
      <c r="A1411">
        <v>1410</v>
      </c>
      <c r="B1411" s="5">
        <v>1</v>
      </c>
      <c r="C1411" s="2">
        <v>2</v>
      </c>
    </row>
    <row r="1412" spans="1:5" x14ac:dyDescent="0.25">
      <c r="A1412">
        <v>1411</v>
      </c>
      <c r="B1412" s="5">
        <v>1</v>
      </c>
      <c r="C1412" s="2">
        <v>2</v>
      </c>
    </row>
    <row r="1413" spans="1:5" x14ac:dyDescent="0.25">
      <c r="A1413">
        <v>1412</v>
      </c>
      <c r="B1413" s="5">
        <v>1</v>
      </c>
    </row>
    <row r="1414" spans="1:5" x14ac:dyDescent="0.25">
      <c r="A1414">
        <v>1413</v>
      </c>
      <c r="B1414" s="5">
        <v>1</v>
      </c>
    </row>
    <row r="1415" spans="1:5" x14ac:dyDescent="0.25">
      <c r="A1415">
        <v>1414</v>
      </c>
      <c r="B1415" s="5">
        <v>1</v>
      </c>
      <c r="E1415" s="4">
        <v>4</v>
      </c>
    </row>
    <row r="1416" spans="1:5" x14ac:dyDescent="0.25">
      <c r="A1416">
        <v>1415</v>
      </c>
      <c r="B1416" s="5">
        <v>1</v>
      </c>
      <c r="D1416" s="3">
        <v>3</v>
      </c>
      <c r="E1416" s="4">
        <v>4</v>
      </c>
    </row>
    <row r="1417" spans="1:5" x14ac:dyDescent="0.25">
      <c r="A1417">
        <v>1416</v>
      </c>
      <c r="B1417" s="5">
        <v>1</v>
      </c>
      <c r="D1417" s="3">
        <v>3</v>
      </c>
      <c r="E1417" s="4">
        <v>4</v>
      </c>
    </row>
    <row r="1418" spans="1:5" x14ac:dyDescent="0.25">
      <c r="A1418">
        <v>1417</v>
      </c>
      <c r="D1418" s="3">
        <v>3</v>
      </c>
      <c r="E1418" s="4">
        <v>4</v>
      </c>
    </row>
    <row r="1419" spans="1:5" x14ac:dyDescent="0.25">
      <c r="A1419">
        <v>1418</v>
      </c>
      <c r="D1419" s="3">
        <v>3</v>
      </c>
      <c r="E1419" s="4">
        <v>4</v>
      </c>
    </row>
    <row r="1420" spans="1:5" x14ac:dyDescent="0.25">
      <c r="A1420">
        <v>1419</v>
      </c>
      <c r="D1420" s="3">
        <v>3</v>
      </c>
      <c r="E1420" s="4">
        <v>4</v>
      </c>
    </row>
    <row r="1421" spans="1:5" x14ac:dyDescent="0.25">
      <c r="A1421">
        <v>1420</v>
      </c>
      <c r="D1421" s="3">
        <v>3</v>
      </c>
      <c r="E1421" s="4">
        <v>4</v>
      </c>
    </row>
    <row r="1422" spans="1:5" x14ac:dyDescent="0.25">
      <c r="A1422">
        <v>1421</v>
      </c>
      <c r="D1422" s="3">
        <v>3</v>
      </c>
      <c r="E1422" s="4">
        <v>4</v>
      </c>
    </row>
    <row r="1423" spans="1:5" x14ac:dyDescent="0.25">
      <c r="A1423">
        <v>1422</v>
      </c>
      <c r="D1423" s="3">
        <v>3</v>
      </c>
      <c r="E1423" s="4">
        <v>4</v>
      </c>
    </row>
    <row r="1424" spans="1:5" x14ac:dyDescent="0.25">
      <c r="A1424">
        <v>1423</v>
      </c>
      <c r="D1424" s="3">
        <v>3</v>
      </c>
      <c r="E1424" s="4">
        <v>4</v>
      </c>
    </row>
    <row r="1425" spans="1:5" x14ac:dyDescent="0.25">
      <c r="A1425">
        <v>1424</v>
      </c>
      <c r="D1425" s="3">
        <v>3</v>
      </c>
    </row>
    <row r="1426" spans="1:5" x14ac:dyDescent="0.25">
      <c r="A1426">
        <v>1425</v>
      </c>
    </row>
    <row r="1427" spans="1:5" x14ac:dyDescent="0.25">
      <c r="A1427">
        <v>1426</v>
      </c>
    </row>
    <row r="1428" spans="1:5" x14ac:dyDescent="0.25">
      <c r="A1428">
        <v>1427</v>
      </c>
      <c r="C1428" s="2">
        <v>2</v>
      </c>
    </row>
    <row r="1429" spans="1:5" x14ac:dyDescent="0.25">
      <c r="A1429">
        <v>1428</v>
      </c>
      <c r="C1429" s="2">
        <v>2</v>
      </c>
    </row>
    <row r="1430" spans="1:5" x14ac:dyDescent="0.25">
      <c r="A1430">
        <v>1429</v>
      </c>
      <c r="C1430" s="2">
        <v>2</v>
      </c>
    </row>
    <row r="1431" spans="1:5" x14ac:dyDescent="0.25">
      <c r="A1431">
        <v>1430</v>
      </c>
      <c r="C1431" s="2">
        <v>2</v>
      </c>
    </row>
    <row r="1432" spans="1:5" x14ac:dyDescent="0.25">
      <c r="A1432">
        <v>1431</v>
      </c>
      <c r="C1432" s="2">
        <v>2</v>
      </c>
    </row>
    <row r="1433" spans="1:5" x14ac:dyDescent="0.25">
      <c r="A1433">
        <v>1432</v>
      </c>
      <c r="B1433" s="5">
        <v>1</v>
      </c>
      <c r="C1433" s="2">
        <v>2</v>
      </c>
    </row>
    <row r="1434" spans="1:5" x14ac:dyDescent="0.25">
      <c r="A1434">
        <v>1433</v>
      </c>
      <c r="B1434" s="5">
        <v>1</v>
      </c>
      <c r="C1434" s="2">
        <v>2</v>
      </c>
    </row>
    <row r="1435" spans="1:5" x14ac:dyDescent="0.25">
      <c r="A1435">
        <v>1434</v>
      </c>
      <c r="B1435" s="5">
        <v>1</v>
      </c>
      <c r="C1435" s="2">
        <v>2</v>
      </c>
    </row>
    <row r="1436" spans="1:5" x14ac:dyDescent="0.25">
      <c r="A1436">
        <v>1435</v>
      </c>
      <c r="B1436" s="5">
        <v>1</v>
      </c>
      <c r="C1436" s="2">
        <v>2</v>
      </c>
    </row>
    <row r="1437" spans="1:5" x14ac:dyDescent="0.25">
      <c r="A1437">
        <v>1436</v>
      </c>
      <c r="B1437" s="5">
        <v>1</v>
      </c>
      <c r="C1437" s="2">
        <v>2</v>
      </c>
    </row>
    <row r="1438" spans="1:5" x14ac:dyDescent="0.25">
      <c r="A1438">
        <v>1437</v>
      </c>
      <c r="B1438" s="5">
        <v>1</v>
      </c>
    </row>
    <row r="1439" spans="1:5" x14ac:dyDescent="0.25">
      <c r="A1439">
        <v>1438</v>
      </c>
      <c r="B1439" s="5">
        <v>1</v>
      </c>
    </row>
    <row r="1440" spans="1:5" x14ac:dyDescent="0.25">
      <c r="A1440">
        <v>1439</v>
      </c>
      <c r="B1440" s="5">
        <v>1</v>
      </c>
      <c r="E1440" s="4">
        <v>4</v>
      </c>
    </row>
    <row r="1441" spans="1:5" x14ac:dyDescent="0.25">
      <c r="A1441">
        <v>1440</v>
      </c>
      <c r="D1441" s="3">
        <v>3</v>
      </c>
      <c r="E1441" s="4">
        <v>4</v>
      </c>
    </row>
    <row r="1442" spans="1:5" x14ac:dyDescent="0.25">
      <c r="A1442">
        <v>1441</v>
      </c>
      <c r="D1442" s="3">
        <v>3</v>
      </c>
      <c r="E1442" s="4">
        <v>4</v>
      </c>
    </row>
    <row r="1443" spans="1:5" x14ac:dyDescent="0.25">
      <c r="A1443">
        <v>1442</v>
      </c>
      <c r="D1443" s="3">
        <v>3</v>
      </c>
      <c r="E1443" s="4">
        <v>4</v>
      </c>
    </row>
    <row r="1444" spans="1:5" x14ac:dyDescent="0.25">
      <c r="A1444">
        <v>1443</v>
      </c>
      <c r="D1444" s="3">
        <v>3</v>
      </c>
      <c r="E1444" s="4">
        <v>4</v>
      </c>
    </row>
    <row r="1445" spans="1:5" x14ac:dyDescent="0.25">
      <c r="A1445">
        <v>1444</v>
      </c>
      <c r="D1445" s="3">
        <v>3</v>
      </c>
      <c r="E1445" s="4">
        <v>4</v>
      </c>
    </row>
    <row r="1446" spans="1:5" x14ac:dyDescent="0.25">
      <c r="A1446">
        <v>1445</v>
      </c>
      <c r="D1446" s="3">
        <v>3</v>
      </c>
      <c r="E1446" s="4">
        <v>4</v>
      </c>
    </row>
    <row r="1447" spans="1:5" x14ac:dyDescent="0.25">
      <c r="A1447">
        <v>1446</v>
      </c>
      <c r="D1447" s="3">
        <v>3</v>
      </c>
      <c r="E1447" s="4">
        <v>4</v>
      </c>
    </row>
    <row r="1448" spans="1:5" x14ac:dyDescent="0.25">
      <c r="A1448">
        <v>1447</v>
      </c>
      <c r="D1448" s="3">
        <v>3</v>
      </c>
    </row>
    <row r="1449" spans="1:5" x14ac:dyDescent="0.25">
      <c r="A1449">
        <v>1448</v>
      </c>
      <c r="D1449" s="3">
        <v>3</v>
      </c>
    </row>
    <row r="1450" spans="1:5" x14ac:dyDescent="0.25">
      <c r="A1450">
        <v>1449</v>
      </c>
    </row>
    <row r="1451" spans="1:5" x14ac:dyDescent="0.25">
      <c r="A1451">
        <v>1450</v>
      </c>
      <c r="C1451" s="2">
        <v>2</v>
      </c>
    </row>
    <row r="1452" spans="1:5" x14ac:dyDescent="0.25">
      <c r="A1452">
        <v>1451</v>
      </c>
      <c r="C1452" s="2">
        <v>2</v>
      </c>
    </row>
    <row r="1453" spans="1:5" x14ac:dyDescent="0.25">
      <c r="A1453">
        <v>1452</v>
      </c>
      <c r="C1453" s="2">
        <v>2</v>
      </c>
    </row>
    <row r="1454" spans="1:5" x14ac:dyDescent="0.25">
      <c r="A1454">
        <v>1453</v>
      </c>
      <c r="C1454" s="2">
        <v>2</v>
      </c>
    </row>
    <row r="1455" spans="1:5" x14ac:dyDescent="0.25">
      <c r="A1455">
        <v>1454</v>
      </c>
      <c r="C1455" s="2">
        <v>2</v>
      </c>
    </row>
    <row r="1456" spans="1:5" x14ac:dyDescent="0.25">
      <c r="A1456">
        <v>1455</v>
      </c>
      <c r="C1456" s="2">
        <v>2</v>
      </c>
    </row>
    <row r="1457" spans="1:5" x14ac:dyDescent="0.25">
      <c r="A1457">
        <v>1456</v>
      </c>
      <c r="C1457" s="2">
        <v>2</v>
      </c>
    </row>
    <row r="1458" spans="1:5" x14ac:dyDescent="0.25">
      <c r="A1458">
        <v>1457</v>
      </c>
      <c r="B1458" s="5">
        <v>1</v>
      </c>
      <c r="C1458" s="2">
        <v>2</v>
      </c>
    </row>
    <row r="1459" spans="1:5" x14ac:dyDescent="0.25">
      <c r="A1459">
        <v>1458</v>
      </c>
      <c r="B1459" s="5">
        <v>1</v>
      </c>
      <c r="C1459" s="2">
        <v>2</v>
      </c>
    </row>
    <row r="1460" spans="1:5" x14ac:dyDescent="0.25">
      <c r="A1460">
        <v>1459</v>
      </c>
      <c r="B1460" s="5">
        <v>1</v>
      </c>
      <c r="C1460" s="2">
        <v>2</v>
      </c>
    </row>
    <row r="1461" spans="1:5" x14ac:dyDescent="0.25">
      <c r="A1461">
        <v>1460</v>
      </c>
      <c r="B1461" s="5">
        <v>1</v>
      </c>
    </row>
    <row r="1462" spans="1:5" x14ac:dyDescent="0.25">
      <c r="A1462">
        <v>1461</v>
      </c>
      <c r="B1462" s="5">
        <v>1</v>
      </c>
    </row>
    <row r="1463" spans="1:5" x14ac:dyDescent="0.25">
      <c r="A1463">
        <v>1462</v>
      </c>
      <c r="B1463" s="5">
        <v>1</v>
      </c>
    </row>
    <row r="1464" spans="1:5" x14ac:dyDescent="0.25">
      <c r="A1464">
        <v>1463</v>
      </c>
      <c r="B1464" s="5">
        <v>1</v>
      </c>
      <c r="E1464" s="4">
        <v>4</v>
      </c>
    </row>
    <row r="1465" spans="1:5" x14ac:dyDescent="0.25">
      <c r="A1465">
        <v>1464</v>
      </c>
      <c r="B1465" s="5">
        <v>1</v>
      </c>
      <c r="E1465" s="4">
        <v>4</v>
      </c>
    </row>
    <row r="1466" spans="1:5" x14ac:dyDescent="0.25">
      <c r="A1466">
        <v>1465</v>
      </c>
      <c r="D1466" s="3">
        <v>3</v>
      </c>
      <c r="E1466" s="4">
        <v>4</v>
      </c>
    </row>
    <row r="1467" spans="1:5" x14ac:dyDescent="0.25">
      <c r="A1467">
        <v>1466</v>
      </c>
      <c r="D1467" s="3">
        <v>3</v>
      </c>
      <c r="E1467" s="4">
        <v>4</v>
      </c>
    </row>
    <row r="1468" spans="1:5" x14ac:dyDescent="0.25">
      <c r="A1468">
        <v>1467</v>
      </c>
      <c r="D1468" s="3">
        <v>3</v>
      </c>
      <c r="E1468" s="4">
        <v>4</v>
      </c>
    </row>
    <row r="1469" spans="1:5" x14ac:dyDescent="0.25">
      <c r="A1469">
        <v>1468</v>
      </c>
      <c r="D1469" s="3">
        <v>3</v>
      </c>
      <c r="E1469" s="4">
        <v>4</v>
      </c>
    </row>
    <row r="1470" spans="1:5" x14ac:dyDescent="0.25">
      <c r="A1470">
        <v>1469</v>
      </c>
      <c r="D1470" s="3">
        <v>3</v>
      </c>
      <c r="E1470" s="4">
        <v>4</v>
      </c>
    </row>
    <row r="1471" spans="1:5" x14ac:dyDescent="0.25">
      <c r="A1471">
        <v>1470</v>
      </c>
      <c r="D1471" s="3">
        <v>3</v>
      </c>
      <c r="E1471" s="4">
        <v>4</v>
      </c>
    </row>
    <row r="1472" spans="1:5" x14ac:dyDescent="0.25">
      <c r="A1472">
        <v>1471</v>
      </c>
      <c r="C1472" s="2">
        <v>2</v>
      </c>
      <c r="D1472" s="3">
        <v>3</v>
      </c>
      <c r="E1472" s="4">
        <v>4</v>
      </c>
    </row>
    <row r="1473" spans="1:5" x14ac:dyDescent="0.25">
      <c r="A1473">
        <v>1472</v>
      </c>
      <c r="C1473" s="2">
        <v>2</v>
      </c>
      <c r="D1473" s="3">
        <v>3</v>
      </c>
    </row>
    <row r="1474" spans="1:5" x14ac:dyDescent="0.25">
      <c r="A1474">
        <v>1473</v>
      </c>
      <c r="C1474" s="2">
        <v>2</v>
      </c>
      <c r="D1474" s="3">
        <v>3</v>
      </c>
    </row>
    <row r="1475" spans="1:5" x14ac:dyDescent="0.25">
      <c r="A1475">
        <v>1474</v>
      </c>
      <c r="C1475" s="2">
        <v>2</v>
      </c>
      <c r="D1475" s="3">
        <v>3</v>
      </c>
    </row>
    <row r="1476" spans="1:5" x14ac:dyDescent="0.25">
      <c r="A1476">
        <v>1475</v>
      </c>
      <c r="C1476" s="2">
        <v>2</v>
      </c>
      <c r="D1476" s="3">
        <v>3</v>
      </c>
    </row>
    <row r="1477" spans="1:5" x14ac:dyDescent="0.25">
      <c r="A1477">
        <v>1476</v>
      </c>
      <c r="C1477" s="2">
        <v>2</v>
      </c>
      <c r="D1477" s="3">
        <v>3</v>
      </c>
    </row>
    <row r="1478" spans="1:5" x14ac:dyDescent="0.25">
      <c r="A1478">
        <v>1477</v>
      </c>
      <c r="C1478" s="2">
        <v>2</v>
      </c>
    </row>
    <row r="1479" spans="1:5" x14ac:dyDescent="0.25">
      <c r="A1479">
        <v>1478</v>
      </c>
      <c r="C1479" s="2">
        <v>2</v>
      </c>
    </row>
    <row r="1480" spans="1:5" x14ac:dyDescent="0.25">
      <c r="A1480">
        <v>1479</v>
      </c>
      <c r="B1480" s="5">
        <v>1</v>
      </c>
      <c r="C1480" s="2">
        <v>2</v>
      </c>
    </row>
    <row r="1481" spans="1:5" x14ac:dyDescent="0.25">
      <c r="A1481">
        <v>1480</v>
      </c>
      <c r="B1481" s="5">
        <v>1</v>
      </c>
      <c r="C1481" s="2">
        <v>2</v>
      </c>
    </row>
    <row r="1482" spans="1:5" x14ac:dyDescent="0.25">
      <c r="A1482">
        <v>1481</v>
      </c>
      <c r="B1482" s="5">
        <v>1</v>
      </c>
      <c r="C1482" s="2">
        <v>2</v>
      </c>
    </row>
    <row r="1483" spans="1:5" x14ac:dyDescent="0.25">
      <c r="A1483">
        <v>1482</v>
      </c>
      <c r="B1483" s="5">
        <v>1</v>
      </c>
      <c r="C1483" s="2">
        <v>2</v>
      </c>
    </row>
    <row r="1484" spans="1:5" x14ac:dyDescent="0.25">
      <c r="A1484">
        <v>1483</v>
      </c>
      <c r="B1484" s="5">
        <v>1</v>
      </c>
    </row>
    <row r="1485" spans="1:5" x14ac:dyDescent="0.25">
      <c r="A1485">
        <v>1484</v>
      </c>
      <c r="B1485" s="5">
        <v>1</v>
      </c>
    </row>
    <row r="1486" spans="1:5" x14ac:dyDescent="0.25">
      <c r="A1486">
        <v>1485</v>
      </c>
      <c r="B1486" s="5">
        <v>1</v>
      </c>
    </row>
    <row r="1487" spans="1:5" x14ac:dyDescent="0.25">
      <c r="A1487">
        <v>1486</v>
      </c>
      <c r="B1487" s="5">
        <v>1</v>
      </c>
    </row>
    <row r="1488" spans="1:5" x14ac:dyDescent="0.25">
      <c r="A1488">
        <v>1487</v>
      </c>
      <c r="B1488" s="5">
        <v>1</v>
      </c>
      <c r="E1488" s="4">
        <v>4</v>
      </c>
    </row>
    <row r="1489" spans="1:6" x14ac:dyDescent="0.25">
      <c r="A1489">
        <v>1488</v>
      </c>
      <c r="B1489" s="5">
        <v>1</v>
      </c>
      <c r="E1489" s="4">
        <v>4</v>
      </c>
    </row>
    <row r="1490" spans="1:6" x14ac:dyDescent="0.25">
      <c r="A1490">
        <v>1489</v>
      </c>
      <c r="B1490" s="5">
        <v>1</v>
      </c>
      <c r="D1490" s="3">
        <v>3</v>
      </c>
      <c r="E1490" s="4">
        <v>4</v>
      </c>
    </row>
    <row r="1491" spans="1:6" x14ac:dyDescent="0.25">
      <c r="A1491">
        <v>1490</v>
      </c>
      <c r="B1491" s="5">
        <v>1</v>
      </c>
      <c r="D1491" s="3">
        <v>3</v>
      </c>
      <c r="E1491" s="4">
        <v>4</v>
      </c>
    </row>
    <row r="1492" spans="1:6" x14ac:dyDescent="0.25">
      <c r="A1492">
        <v>1491</v>
      </c>
      <c r="D1492" s="3">
        <v>3</v>
      </c>
      <c r="E1492" s="4">
        <v>4</v>
      </c>
    </row>
    <row r="1493" spans="1:6" x14ac:dyDescent="0.25">
      <c r="A1493">
        <v>1492</v>
      </c>
      <c r="D1493" s="3">
        <v>3</v>
      </c>
      <c r="E1493" s="4">
        <v>4</v>
      </c>
      <c r="F1493" t="s">
        <v>22</v>
      </c>
    </row>
    <row r="1494" spans="1:6" x14ac:dyDescent="0.25">
      <c r="A1494">
        <v>1493</v>
      </c>
    </row>
    <row r="1495" spans="1:6" x14ac:dyDescent="0.25">
      <c r="A1495">
        <v>1494</v>
      </c>
      <c r="F1495" t="s">
        <v>22</v>
      </c>
    </row>
    <row r="1496" spans="1:6" x14ac:dyDescent="0.25">
      <c r="A1496">
        <v>1495</v>
      </c>
      <c r="C1496" s="2">
        <v>2</v>
      </c>
      <c r="D1496" s="3">
        <v>3</v>
      </c>
    </row>
    <row r="1497" spans="1:6" x14ac:dyDescent="0.25">
      <c r="A1497">
        <v>1496</v>
      </c>
      <c r="C1497" s="2">
        <v>2</v>
      </c>
      <c r="D1497" s="3">
        <v>3</v>
      </c>
    </row>
    <row r="1498" spans="1:6" x14ac:dyDescent="0.25">
      <c r="A1498">
        <v>1497</v>
      </c>
      <c r="C1498" s="2">
        <v>2</v>
      </c>
      <c r="D1498" s="3">
        <v>3</v>
      </c>
    </row>
    <row r="1499" spans="1:6" x14ac:dyDescent="0.25">
      <c r="A1499">
        <v>1498</v>
      </c>
      <c r="C1499" s="2">
        <v>2</v>
      </c>
      <c r="D1499" s="3">
        <v>3</v>
      </c>
    </row>
    <row r="1500" spans="1:6" x14ac:dyDescent="0.25">
      <c r="A1500">
        <v>1499</v>
      </c>
      <c r="C1500" s="2">
        <v>2</v>
      </c>
      <c r="D1500" s="3">
        <v>3</v>
      </c>
    </row>
    <row r="1501" spans="1:6" x14ac:dyDescent="0.25">
      <c r="A1501">
        <v>1500</v>
      </c>
      <c r="C1501" s="2">
        <v>2</v>
      </c>
      <c r="D1501" s="3">
        <v>3</v>
      </c>
    </row>
    <row r="1502" spans="1:6" x14ac:dyDescent="0.25">
      <c r="A1502">
        <v>1501</v>
      </c>
      <c r="C1502" s="2">
        <v>2</v>
      </c>
      <c r="D1502" s="3">
        <v>3</v>
      </c>
    </row>
    <row r="1503" spans="1:6" x14ac:dyDescent="0.25">
      <c r="A1503">
        <v>1502</v>
      </c>
      <c r="C1503" s="2">
        <v>2</v>
      </c>
      <c r="D1503" s="3">
        <v>3</v>
      </c>
    </row>
    <row r="1504" spans="1:6" x14ac:dyDescent="0.25">
      <c r="A1504">
        <v>1503</v>
      </c>
      <c r="C1504" s="2">
        <v>2</v>
      </c>
      <c r="D1504" s="3">
        <v>3</v>
      </c>
    </row>
    <row r="1505" spans="1:5" x14ac:dyDescent="0.25">
      <c r="A1505">
        <v>1504</v>
      </c>
      <c r="C1505" s="2">
        <v>2</v>
      </c>
      <c r="D1505" s="3">
        <v>3</v>
      </c>
    </row>
    <row r="1506" spans="1:5" x14ac:dyDescent="0.25">
      <c r="A1506">
        <v>1505</v>
      </c>
      <c r="C1506" s="2">
        <v>2</v>
      </c>
      <c r="D1506" s="3">
        <v>3</v>
      </c>
    </row>
    <row r="1507" spans="1:5" x14ac:dyDescent="0.25">
      <c r="A1507">
        <v>1506</v>
      </c>
      <c r="C1507" s="2">
        <v>2</v>
      </c>
      <c r="D1507" s="3">
        <v>3</v>
      </c>
    </row>
    <row r="1508" spans="1:5" x14ac:dyDescent="0.25">
      <c r="A1508">
        <v>1507</v>
      </c>
      <c r="C1508" s="2">
        <v>2</v>
      </c>
    </row>
    <row r="1509" spans="1:5" x14ac:dyDescent="0.25">
      <c r="A1509">
        <v>1508</v>
      </c>
    </row>
    <row r="1510" spans="1:5" x14ac:dyDescent="0.25">
      <c r="A1510">
        <v>1509</v>
      </c>
      <c r="B1510" s="5">
        <v>1</v>
      </c>
    </row>
    <row r="1511" spans="1:5" x14ac:dyDescent="0.25">
      <c r="A1511">
        <v>1510</v>
      </c>
      <c r="B1511" s="5">
        <v>1</v>
      </c>
      <c r="E1511" s="4">
        <v>4</v>
      </c>
    </row>
    <row r="1512" spans="1:5" x14ac:dyDescent="0.25">
      <c r="A1512">
        <v>1511</v>
      </c>
      <c r="B1512" s="5">
        <v>1</v>
      </c>
      <c r="E1512" s="4">
        <v>4</v>
      </c>
    </row>
    <row r="1513" spans="1:5" x14ac:dyDescent="0.25">
      <c r="A1513">
        <v>1512</v>
      </c>
      <c r="B1513" s="5">
        <v>1</v>
      </c>
      <c r="E1513" s="4">
        <v>4</v>
      </c>
    </row>
    <row r="1514" spans="1:5" x14ac:dyDescent="0.25">
      <c r="A1514">
        <v>1513</v>
      </c>
      <c r="B1514" s="5">
        <v>1</v>
      </c>
      <c r="E1514" s="4">
        <v>4</v>
      </c>
    </row>
    <row r="1515" spans="1:5" x14ac:dyDescent="0.25">
      <c r="A1515">
        <v>1514</v>
      </c>
      <c r="B1515" s="5">
        <v>1</v>
      </c>
      <c r="E1515" s="4">
        <v>4</v>
      </c>
    </row>
    <row r="1516" spans="1:5" x14ac:dyDescent="0.25">
      <c r="A1516">
        <v>1515</v>
      </c>
      <c r="B1516" s="5">
        <v>1</v>
      </c>
      <c r="E1516" s="4">
        <v>4</v>
      </c>
    </row>
    <row r="1517" spans="1:5" x14ac:dyDescent="0.25">
      <c r="A1517">
        <v>1516</v>
      </c>
      <c r="B1517" s="5">
        <v>1</v>
      </c>
      <c r="E1517" s="4">
        <v>4</v>
      </c>
    </row>
    <row r="1518" spans="1:5" x14ac:dyDescent="0.25">
      <c r="A1518">
        <v>1517</v>
      </c>
      <c r="B1518" s="5">
        <v>1</v>
      </c>
      <c r="E1518" s="4">
        <v>4</v>
      </c>
    </row>
    <row r="1519" spans="1:5" x14ac:dyDescent="0.25">
      <c r="A1519">
        <v>1518</v>
      </c>
      <c r="B1519" s="5">
        <v>1</v>
      </c>
      <c r="D1519" s="3">
        <v>3</v>
      </c>
      <c r="E1519" s="4">
        <v>4</v>
      </c>
    </row>
    <row r="1520" spans="1:5" x14ac:dyDescent="0.25">
      <c r="A1520">
        <v>1519</v>
      </c>
      <c r="B1520" s="5">
        <v>1</v>
      </c>
      <c r="D1520" s="3">
        <v>3</v>
      </c>
      <c r="E1520" s="4">
        <v>4</v>
      </c>
    </row>
    <row r="1521" spans="1:5" x14ac:dyDescent="0.25">
      <c r="A1521">
        <v>1520</v>
      </c>
      <c r="D1521" s="3">
        <v>3</v>
      </c>
      <c r="E1521" s="4">
        <v>4</v>
      </c>
    </row>
    <row r="1522" spans="1:5" x14ac:dyDescent="0.25">
      <c r="A1522">
        <v>1521</v>
      </c>
      <c r="D1522" s="3">
        <v>3</v>
      </c>
    </row>
    <row r="1523" spans="1:5" x14ac:dyDescent="0.25">
      <c r="A1523">
        <v>1522</v>
      </c>
      <c r="D1523" s="3">
        <v>3</v>
      </c>
    </row>
    <row r="1524" spans="1:5" x14ac:dyDescent="0.25">
      <c r="A1524">
        <v>1523</v>
      </c>
      <c r="D1524" s="3">
        <v>3</v>
      </c>
    </row>
    <row r="1525" spans="1:5" x14ac:dyDescent="0.25">
      <c r="A1525">
        <v>1524</v>
      </c>
      <c r="D1525" s="3">
        <v>3</v>
      </c>
    </row>
    <row r="1526" spans="1:5" x14ac:dyDescent="0.25">
      <c r="A1526">
        <v>1525</v>
      </c>
      <c r="D1526" s="3">
        <v>3</v>
      </c>
    </row>
    <row r="1527" spans="1:5" x14ac:dyDescent="0.25">
      <c r="A1527">
        <v>1526</v>
      </c>
      <c r="C1527" s="2">
        <v>2</v>
      </c>
      <c r="D1527" s="3">
        <v>3</v>
      </c>
    </row>
    <row r="1528" spans="1:5" x14ac:dyDescent="0.25">
      <c r="A1528">
        <v>1527</v>
      </c>
      <c r="C1528" s="2">
        <v>2</v>
      </c>
    </row>
    <row r="1529" spans="1:5" x14ac:dyDescent="0.25">
      <c r="A1529">
        <v>1528</v>
      </c>
      <c r="C1529" s="2">
        <v>2</v>
      </c>
    </row>
    <row r="1530" spans="1:5" x14ac:dyDescent="0.25">
      <c r="A1530">
        <v>1529</v>
      </c>
      <c r="C1530" s="2">
        <v>2</v>
      </c>
    </row>
    <row r="1531" spans="1:5" x14ac:dyDescent="0.25">
      <c r="A1531">
        <v>1530</v>
      </c>
      <c r="C1531" s="2">
        <v>2</v>
      </c>
    </row>
    <row r="1532" spans="1:5" x14ac:dyDescent="0.25">
      <c r="A1532">
        <v>1531</v>
      </c>
      <c r="C1532" s="2">
        <v>2</v>
      </c>
    </row>
    <row r="1533" spans="1:5" x14ac:dyDescent="0.25">
      <c r="A1533">
        <v>1532</v>
      </c>
      <c r="C1533" s="2">
        <v>2</v>
      </c>
    </row>
    <row r="1534" spans="1:5" x14ac:dyDescent="0.25">
      <c r="A1534">
        <v>1533</v>
      </c>
      <c r="C1534" s="2">
        <v>2</v>
      </c>
    </row>
    <row r="1535" spans="1:5" x14ac:dyDescent="0.25">
      <c r="A1535">
        <v>1534</v>
      </c>
      <c r="B1535" s="5">
        <v>1</v>
      </c>
      <c r="C1535" s="2">
        <v>2</v>
      </c>
    </row>
    <row r="1536" spans="1:5" x14ac:dyDescent="0.25">
      <c r="A1536">
        <v>1535</v>
      </c>
      <c r="B1536" s="5">
        <v>1</v>
      </c>
      <c r="C1536" s="2">
        <v>2</v>
      </c>
    </row>
    <row r="1537" spans="1:5" x14ac:dyDescent="0.25">
      <c r="A1537">
        <v>1536</v>
      </c>
      <c r="B1537" s="5">
        <v>1</v>
      </c>
    </row>
    <row r="1538" spans="1:5" x14ac:dyDescent="0.25">
      <c r="A1538">
        <v>1537</v>
      </c>
      <c r="B1538" s="5">
        <v>1</v>
      </c>
    </row>
    <row r="1539" spans="1:5" x14ac:dyDescent="0.25">
      <c r="A1539">
        <v>1538</v>
      </c>
      <c r="B1539" s="5">
        <v>1</v>
      </c>
      <c r="E1539" s="4">
        <v>4</v>
      </c>
    </row>
    <row r="1540" spans="1:5" x14ac:dyDescent="0.25">
      <c r="A1540">
        <v>1539</v>
      </c>
      <c r="B1540" s="5">
        <v>1</v>
      </c>
      <c r="E1540" s="4">
        <v>4</v>
      </c>
    </row>
    <row r="1541" spans="1:5" x14ac:dyDescent="0.25">
      <c r="A1541">
        <v>1540</v>
      </c>
      <c r="B1541" s="5">
        <v>1</v>
      </c>
      <c r="D1541" s="3">
        <v>3</v>
      </c>
      <c r="E1541" s="4">
        <v>4</v>
      </c>
    </row>
    <row r="1542" spans="1:5" x14ac:dyDescent="0.25">
      <c r="A1542">
        <v>1541</v>
      </c>
      <c r="D1542" s="3">
        <v>3</v>
      </c>
      <c r="E1542" s="4">
        <v>4</v>
      </c>
    </row>
    <row r="1543" spans="1:5" x14ac:dyDescent="0.25">
      <c r="A1543">
        <v>1542</v>
      </c>
      <c r="D1543" s="3">
        <v>3</v>
      </c>
      <c r="E1543" s="4">
        <v>4</v>
      </c>
    </row>
    <row r="1544" spans="1:5" x14ac:dyDescent="0.25">
      <c r="A1544">
        <v>1543</v>
      </c>
      <c r="D1544" s="3">
        <v>3</v>
      </c>
      <c r="E1544" s="4">
        <v>4</v>
      </c>
    </row>
    <row r="1545" spans="1:5" x14ac:dyDescent="0.25">
      <c r="A1545">
        <v>1544</v>
      </c>
      <c r="D1545" s="3">
        <v>3</v>
      </c>
      <c r="E1545" s="4">
        <v>4</v>
      </c>
    </row>
    <row r="1546" spans="1:5" x14ac:dyDescent="0.25">
      <c r="A1546">
        <v>1545</v>
      </c>
      <c r="D1546" s="3">
        <v>3</v>
      </c>
      <c r="E1546" s="4">
        <v>4</v>
      </c>
    </row>
    <row r="1547" spans="1:5" x14ac:dyDescent="0.25">
      <c r="A1547">
        <v>1546</v>
      </c>
      <c r="D1547" s="3">
        <v>3</v>
      </c>
    </row>
    <row r="1548" spans="1:5" x14ac:dyDescent="0.25">
      <c r="A1548">
        <v>1547</v>
      </c>
      <c r="D1548" s="3">
        <v>3</v>
      </c>
    </row>
    <row r="1549" spans="1:5" x14ac:dyDescent="0.25">
      <c r="A1549">
        <v>1548</v>
      </c>
    </row>
    <row r="1550" spans="1:5" x14ac:dyDescent="0.25">
      <c r="A1550">
        <v>1549</v>
      </c>
    </row>
    <row r="1551" spans="1:5" x14ac:dyDescent="0.25">
      <c r="A1551">
        <v>1550</v>
      </c>
    </row>
    <row r="1552" spans="1:5" x14ac:dyDescent="0.25">
      <c r="A1552">
        <v>1551</v>
      </c>
      <c r="C1552" s="2">
        <v>2</v>
      </c>
    </row>
    <row r="1553" spans="1:5" x14ac:dyDescent="0.25">
      <c r="A1553">
        <v>1552</v>
      </c>
      <c r="C1553" s="2">
        <v>2</v>
      </c>
    </row>
    <row r="1554" spans="1:5" x14ac:dyDescent="0.25">
      <c r="A1554">
        <v>1553</v>
      </c>
      <c r="C1554" s="2">
        <v>2</v>
      </c>
    </row>
    <row r="1555" spans="1:5" x14ac:dyDescent="0.25">
      <c r="A1555">
        <v>1554</v>
      </c>
      <c r="C1555" s="2">
        <v>2</v>
      </c>
    </row>
    <row r="1556" spans="1:5" x14ac:dyDescent="0.25">
      <c r="A1556">
        <v>1555</v>
      </c>
      <c r="C1556" s="2">
        <v>2</v>
      </c>
    </row>
    <row r="1557" spans="1:5" x14ac:dyDescent="0.25">
      <c r="A1557">
        <v>1556</v>
      </c>
      <c r="B1557" s="5">
        <v>1</v>
      </c>
      <c r="C1557" s="2">
        <v>2</v>
      </c>
    </row>
    <row r="1558" spans="1:5" x14ac:dyDescent="0.25">
      <c r="A1558">
        <v>1557</v>
      </c>
      <c r="B1558" s="5">
        <v>1</v>
      </c>
      <c r="C1558" s="2">
        <v>2</v>
      </c>
    </row>
    <row r="1559" spans="1:5" x14ac:dyDescent="0.25">
      <c r="A1559">
        <v>1558</v>
      </c>
      <c r="B1559" s="5">
        <v>1</v>
      </c>
      <c r="C1559" s="2">
        <v>2</v>
      </c>
    </row>
    <row r="1560" spans="1:5" x14ac:dyDescent="0.25">
      <c r="A1560">
        <v>1559</v>
      </c>
      <c r="B1560" s="5">
        <v>1</v>
      </c>
    </row>
    <row r="1561" spans="1:5" x14ac:dyDescent="0.25">
      <c r="A1561">
        <v>1560</v>
      </c>
      <c r="B1561" s="5">
        <v>1</v>
      </c>
    </row>
    <row r="1562" spans="1:5" x14ac:dyDescent="0.25">
      <c r="A1562">
        <v>1561</v>
      </c>
      <c r="B1562" s="5">
        <v>1</v>
      </c>
      <c r="D1562" s="3">
        <v>3</v>
      </c>
      <c r="E1562" s="4">
        <v>4</v>
      </c>
    </row>
    <row r="1563" spans="1:5" x14ac:dyDescent="0.25">
      <c r="A1563">
        <v>1562</v>
      </c>
      <c r="B1563" s="5">
        <v>1</v>
      </c>
      <c r="D1563" s="3">
        <v>3</v>
      </c>
      <c r="E1563" s="4">
        <v>4</v>
      </c>
    </row>
    <row r="1564" spans="1:5" x14ac:dyDescent="0.25">
      <c r="A1564">
        <v>1563</v>
      </c>
      <c r="D1564" s="3">
        <v>3</v>
      </c>
      <c r="E1564" s="4">
        <v>4</v>
      </c>
    </row>
    <row r="1565" spans="1:5" x14ac:dyDescent="0.25">
      <c r="A1565">
        <v>1564</v>
      </c>
      <c r="D1565" s="3">
        <v>3</v>
      </c>
      <c r="E1565" s="4">
        <v>4</v>
      </c>
    </row>
    <row r="1566" spans="1:5" x14ac:dyDescent="0.25">
      <c r="A1566">
        <v>1565</v>
      </c>
      <c r="D1566" s="3">
        <v>3</v>
      </c>
      <c r="E1566" s="4">
        <v>4</v>
      </c>
    </row>
    <row r="1567" spans="1:5" x14ac:dyDescent="0.25">
      <c r="A1567">
        <v>1566</v>
      </c>
      <c r="D1567" s="3">
        <v>3</v>
      </c>
      <c r="E1567" s="4">
        <v>4</v>
      </c>
    </row>
    <row r="1568" spans="1:5" x14ac:dyDescent="0.25">
      <c r="A1568">
        <v>1567</v>
      </c>
      <c r="D1568" s="3">
        <v>3</v>
      </c>
      <c r="E1568" s="4">
        <v>4</v>
      </c>
    </row>
    <row r="1569" spans="1:5" x14ac:dyDescent="0.25">
      <c r="A1569">
        <v>1568</v>
      </c>
      <c r="D1569" s="3">
        <v>3</v>
      </c>
      <c r="E1569" s="4">
        <v>4</v>
      </c>
    </row>
    <row r="1570" spans="1:5" x14ac:dyDescent="0.25">
      <c r="A1570">
        <v>1569</v>
      </c>
      <c r="D1570" s="3">
        <v>3</v>
      </c>
      <c r="E1570" s="4">
        <v>4</v>
      </c>
    </row>
    <row r="1571" spans="1:5" x14ac:dyDescent="0.25">
      <c r="A1571">
        <v>1570</v>
      </c>
    </row>
    <row r="1572" spans="1:5" x14ac:dyDescent="0.25">
      <c r="A1572">
        <v>1571</v>
      </c>
    </row>
    <row r="1573" spans="1:5" x14ac:dyDescent="0.25">
      <c r="A1573">
        <v>1572</v>
      </c>
      <c r="C1573" s="2">
        <v>2</v>
      </c>
    </row>
    <row r="1574" spans="1:5" x14ac:dyDescent="0.25">
      <c r="A1574">
        <v>1573</v>
      </c>
      <c r="C1574" s="2">
        <v>2</v>
      </c>
    </row>
    <row r="1575" spans="1:5" x14ac:dyDescent="0.25">
      <c r="A1575">
        <v>1574</v>
      </c>
      <c r="C1575" s="2">
        <v>2</v>
      </c>
    </row>
    <row r="1576" spans="1:5" x14ac:dyDescent="0.25">
      <c r="A1576">
        <v>1575</v>
      </c>
      <c r="C1576" s="2">
        <v>2</v>
      </c>
    </row>
    <row r="1577" spans="1:5" x14ac:dyDescent="0.25">
      <c r="A1577">
        <v>1576</v>
      </c>
      <c r="C1577" s="2">
        <v>2</v>
      </c>
    </row>
    <row r="1578" spans="1:5" x14ac:dyDescent="0.25">
      <c r="A1578">
        <v>1577</v>
      </c>
      <c r="B1578" s="5">
        <v>1</v>
      </c>
      <c r="C1578" s="2">
        <v>2</v>
      </c>
    </row>
    <row r="1579" spans="1:5" x14ac:dyDescent="0.25">
      <c r="A1579">
        <v>1578</v>
      </c>
      <c r="B1579" s="5">
        <v>1</v>
      </c>
      <c r="C1579" s="2">
        <v>2</v>
      </c>
    </row>
    <row r="1580" spans="1:5" x14ac:dyDescent="0.25">
      <c r="A1580">
        <v>1579</v>
      </c>
      <c r="B1580" s="5">
        <v>1</v>
      </c>
      <c r="C1580" s="2">
        <v>2</v>
      </c>
    </row>
    <row r="1581" spans="1:5" x14ac:dyDescent="0.25">
      <c r="A1581">
        <v>1580</v>
      </c>
      <c r="B1581" s="5">
        <v>1</v>
      </c>
      <c r="C1581" s="2">
        <v>2</v>
      </c>
    </row>
    <row r="1582" spans="1:5" x14ac:dyDescent="0.25">
      <c r="A1582">
        <v>1581</v>
      </c>
      <c r="B1582" s="5">
        <v>1</v>
      </c>
    </row>
    <row r="1583" spans="1:5" x14ac:dyDescent="0.25">
      <c r="A1583">
        <v>1582</v>
      </c>
      <c r="B1583" s="5">
        <v>1</v>
      </c>
    </row>
    <row r="1584" spans="1:5" x14ac:dyDescent="0.25">
      <c r="A1584">
        <v>1583</v>
      </c>
      <c r="B1584" s="5">
        <v>1</v>
      </c>
    </row>
    <row r="1585" spans="1:5" x14ac:dyDescent="0.25">
      <c r="A1585">
        <v>1584</v>
      </c>
      <c r="B1585" s="5">
        <v>1</v>
      </c>
      <c r="D1585" s="3">
        <v>3</v>
      </c>
      <c r="E1585" s="4">
        <v>4</v>
      </c>
    </row>
    <row r="1586" spans="1:5" x14ac:dyDescent="0.25">
      <c r="A1586">
        <v>1585</v>
      </c>
      <c r="D1586" s="3">
        <v>3</v>
      </c>
      <c r="E1586" s="4">
        <v>4</v>
      </c>
    </row>
    <row r="1587" spans="1:5" x14ac:dyDescent="0.25">
      <c r="A1587">
        <v>1586</v>
      </c>
      <c r="D1587" s="3">
        <v>3</v>
      </c>
      <c r="E1587" s="4">
        <v>4</v>
      </c>
    </row>
    <row r="1588" spans="1:5" x14ac:dyDescent="0.25">
      <c r="A1588">
        <v>1587</v>
      </c>
      <c r="D1588" s="3">
        <v>3</v>
      </c>
      <c r="E1588" s="4">
        <v>4</v>
      </c>
    </row>
    <row r="1589" spans="1:5" x14ac:dyDescent="0.25">
      <c r="A1589">
        <v>1588</v>
      </c>
      <c r="D1589" s="3">
        <v>3</v>
      </c>
      <c r="E1589" s="4">
        <v>4</v>
      </c>
    </row>
    <row r="1590" spans="1:5" x14ac:dyDescent="0.25">
      <c r="A1590">
        <v>1589</v>
      </c>
      <c r="D1590" s="3">
        <v>3</v>
      </c>
      <c r="E1590" s="4">
        <v>4</v>
      </c>
    </row>
    <row r="1591" spans="1:5" x14ac:dyDescent="0.25">
      <c r="A1591">
        <v>1590</v>
      </c>
      <c r="D1591" s="3">
        <v>3</v>
      </c>
      <c r="E1591" s="4">
        <v>4</v>
      </c>
    </row>
    <row r="1592" spans="1:5" x14ac:dyDescent="0.25">
      <c r="A1592">
        <v>1591</v>
      </c>
      <c r="D1592" s="3">
        <v>3</v>
      </c>
      <c r="E1592" s="4">
        <v>4</v>
      </c>
    </row>
    <row r="1593" spans="1:5" x14ac:dyDescent="0.25">
      <c r="A1593">
        <v>1592</v>
      </c>
    </row>
    <row r="1594" spans="1:5" x14ac:dyDescent="0.25">
      <c r="A1594">
        <v>1593</v>
      </c>
    </row>
    <row r="1595" spans="1:5" x14ac:dyDescent="0.25">
      <c r="A1595">
        <v>1594</v>
      </c>
    </row>
    <row r="1596" spans="1:5" x14ac:dyDescent="0.25">
      <c r="A1596">
        <v>1595</v>
      </c>
      <c r="C1596" s="2">
        <v>2</v>
      </c>
    </row>
    <row r="1597" spans="1:5" x14ac:dyDescent="0.25">
      <c r="A1597">
        <v>1596</v>
      </c>
      <c r="C1597" s="2">
        <v>2</v>
      </c>
    </row>
    <row r="1598" spans="1:5" x14ac:dyDescent="0.25">
      <c r="A1598">
        <v>1597</v>
      </c>
      <c r="C1598" s="2">
        <v>2</v>
      </c>
    </row>
    <row r="1599" spans="1:5" x14ac:dyDescent="0.25">
      <c r="A1599">
        <v>1598</v>
      </c>
      <c r="C1599" s="2">
        <v>2</v>
      </c>
    </row>
    <row r="1600" spans="1:5" x14ac:dyDescent="0.25">
      <c r="A1600">
        <v>1599</v>
      </c>
      <c r="C1600" s="2">
        <v>2</v>
      </c>
    </row>
    <row r="1601" spans="1:5" x14ac:dyDescent="0.25">
      <c r="A1601">
        <v>1600</v>
      </c>
      <c r="B1601" s="5">
        <v>1</v>
      </c>
      <c r="C1601" s="2">
        <v>2</v>
      </c>
    </row>
    <row r="1602" spans="1:5" x14ac:dyDescent="0.25">
      <c r="A1602">
        <v>1601</v>
      </c>
      <c r="B1602" s="5">
        <v>1</v>
      </c>
      <c r="C1602" s="2">
        <v>2</v>
      </c>
    </row>
    <row r="1603" spans="1:5" x14ac:dyDescent="0.25">
      <c r="A1603">
        <v>1602</v>
      </c>
      <c r="B1603" s="5">
        <v>1</v>
      </c>
      <c r="C1603" s="2">
        <v>2</v>
      </c>
    </row>
    <row r="1604" spans="1:5" x14ac:dyDescent="0.25">
      <c r="A1604">
        <v>1603</v>
      </c>
      <c r="B1604" s="5">
        <v>1</v>
      </c>
      <c r="C1604" s="2">
        <v>2</v>
      </c>
    </row>
    <row r="1605" spans="1:5" x14ac:dyDescent="0.25">
      <c r="A1605">
        <v>1604</v>
      </c>
      <c r="B1605" s="5">
        <v>1</v>
      </c>
    </row>
    <row r="1606" spans="1:5" x14ac:dyDescent="0.25">
      <c r="A1606">
        <v>1605</v>
      </c>
      <c r="B1606" s="5">
        <v>1</v>
      </c>
    </row>
    <row r="1607" spans="1:5" x14ac:dyDescent="0.25">
      <c r="A1607">
        <v>1606</v>
      </c>
      <c r="B1607" s="5">
        <v>1</v>
      </c>
    </row>
    <row r="1608" spans="1:5" x14ac:dyDescent="0.25">
      <c r="A1608">
        <v>1607</v>
      </c>
      <c r="B1608" s="5">
        <v>1</v>
      </c>
      <c r="D1608" s="3">
        <v>3</v>
      </c>
      <c r="E1608" s="4">
        <v>4</v>
      </c>
    </row>
    <row r="1609" spans="1:5" x14ac:dyDescent="0.25">
      <c r="A1609">
        <v>1608</v>
      </c>
      <c r="D1609" s="3">
        <v>3</v>
      </c>
      <c r="E1609" s="4">
        <v>4</v>
      </c>
    </row>
    <row r="1610" spans="1:5" x14ac:dyDescent="0.25">
      <c r="A1610">
        <v>1609</v>
      </c>
      <c r="D1610" s="3">
        <v>3</v>
      </c>
      <c r="E1610" s="4">
        <v>4</v>
      </c>
    </row>
    <row r="1611" spans="1:5" x14ac:dyDescent="0.25">
      <c r="A1611">
        <v>1610</v>
      </c>
      <c r="D1611" s="3">
        <v>3</v>
      </c>
      <c r="E1611" s="4">
        <v>4</v>
      </c>
    </row>
    <row r="1612" spans="1:5" x14ac:dyDescent="0.25">
      <c r="A1612">
        <v>1611</v>
      </c>
      <c r="D1612" s="3">
        <v>3</v>
      </c>
      <c r="E1612" s="4">
        <v>4</v>
      </c>
    </row>
    <row r="1613" spans="1:5" x14ac:dyDescent="0.25">
      <c r="A1613">
        <v>1612</v>
      </c>
      <c r="D1613" s="3">
        <v>3</v>
      </c>
      <c r="E1613" s="4">
        <v>4</v>
      </c>
    </row>
    <row r="1614" spans="1:5" x14ac:dyDescent="0.25">
      <c r="A1614">
        <v>1613</v>
      </c>
      <c r="D1614" s="3">
        <v>3</v>
      </c>
      <c r="E1614" s="4">
        <v>4</v>
      </c>
    </row>
    <row r="1615" spans="1:5" x14ac:dyDescent="0.25">
      <c r="A1615">
        <v>1614</v>
      </c>
      <c r="D1615" s="3">
        <v>3</v>
      </c>
      <c r="E1615" s="4">
        <v>4</v>
      </c>
    </row>
    <row r="1616" spans="1:5" x14ac:dyDescent="0.25">
      <c r="A1616">
        <v>1615</v>
      </c>
      <c r="D1616" s="3">
        <v>3</v>
      </c>
      <c r="E1616" s="4">
        <v>4</v>
      </c>
    </row>
    <row r="1617" spans="1:5" x14ac:dyDescent="0.25">
      <c r="A1617">
        <v>1616</v>
      </c>
    </row>
    <row r="1618" spans="1:5" x14ac:dyDescent="0.25">
      <c r="A1618">
        <v>1617</v>
      </c>
      <c r="C1618" s="2">
        <v>2</v>
      </c>
    </row>
    <row r="1619" spans="1:5" x14ac:dyDescent="0.25">
      <c r="A1619">
        <v>1618</v>
      </c>
      <c r="C1619" s="2">
        <v>2</v>
      </c>
    </row>
    <row r="1620" spans="1:5" x14ac:dyDescent="0.25">
      <c r="A1620">
        <v>1619</v>
      </c>
      <c r="C1620" s="2">
        <v>2</v>
      </c>
    </row>
    <row r="1621" spans="1:5" x14ac:dyDescent="0.25">
      <c r="A1621">
        <v>1620</v>
      </c>
      <c r="C1621" s="2">
        <v>2</v>
      </c>
    </row>
    <row r="1622" spans="1:5" x14ac:dyDescent="0.25">
      <c r="A1622">
        <v>1621</v>
      </c>
      <c r="C1622" s="2">
        <v>2</v>
      </c>
    </row>
    <row r="1623" spans="1:5" x14ac:dyDescent="0.25">
      <c r="A1623">
        <v>1622</v>
      </c>
      <c r="C1623" s="2">
        <v>2</v>
      </c>
    </row>
    <row r="1624" spans="1:5" x14ac:dyDescent="0.25">
      <c r="A1624">
        <v>1623</v>
      </c>
      <c r="C1624" s="2">
        <v>2</v>
      </c>
    </row>
    <row r="1625" spans="1:5" x14ac:dyDescent="0.25">
      <c r="A1625">
        <v>1624</v>
      </c>
      <c r="B1625" s="5">
        <v>1</v>
      </c>
      <c r="C1625" s="2">
        <v>2</v>
      </c>
    </row>
    <row r="1626" spans="1:5" x14ac:dyDescent="0.25">
      <c r="A1626">
        <v>1625</v>
      </c>
      <c r="B1626" s="5">
        <v>1</v>
      </c>
      <c r="C1626" s="2">
        <v>2</v>
      </c>
    </row>
    <row r="1627" spans="1:5" x14ac:dyDescent="0.25">
      <c r="A1627">
        <v>1626</v>
      </c>
      <c r="B1627" s="5">
        <v>1</v>
      </c>
      <c r="C1627" s="2">
        <v>2</v>
      </c>
    </row>
    <row r="1628" spans="1:5" x14ac:dyDescent="0.25">
      <c r="A1628">
        <v>1627</v>
      </c>
      <c r="B1628" s="5">
        <v>1</v>
      </c>
    </row>
    <row r="1629" spans="1:5" x14ac:dyDescent="0.25">
      <c r="A1629">
        <v>1628</v>
      </c>
      <c r="B1629" s="5">
        <v>1</v>
      </c>
    </row>
    <row r="1630" spans="1:5" x14ac:dyDescent="0.25">
      <c r="A1630">
        <v>1629</v>
      </c>
      <c r="B1630" s="5">
        <v>1</v>
      </c>
    </row>
    <row r="1631" spans="1:5" x14ac:dyDescent="0.25">
      <c r="A1631">
        <v>1630</v>
      </c>
      <c r="B1631" s="5">
        <v>1</v>
      </c>
      <c r="D1631" s="3">
        <v>3</v>
      </c>
      <c r="E1631" s="4">
        <v>4</v>
      </c>
    </row>
    <row r="1632" spans="1:5" x14ac:dyDescent="0.25">
      <c r="A1632">
        <v>1631</v>
      </c>
      <c r="B1632" s="5">
        <v>1</v>
      </c>
      <c r="D1632" s="3">
        <v>3</v>
      </c>
      <c r="E1632" s="4">
        <v>4</v>
      </c>
    </row>
    <row r="1633" spans="1:5" x14ac:dyDescent="0.25">
      <c r="A1633">
        <v>1632</v>
      </c>
      <c r="D1633" s="3">
        <v>3</v>
      </c>
      <c r="E1633" s="4">
        <v>4</v>
      </c>
    </row>
    <row r="1634" spans="1:5" x14ac:dyDescent="0.25">
      <c r="A1634">
        <v>1633</v>
      </c>
      <c r="D1634" s="3">
        <v>3</v>
      </c>
      <c r="E1634" s="4">
        <v>4</v>
      </c>
    </row>
    <row r="1635" spans="1:5" x14ac:dyDescent="0.25">
      <c r="A1635">
        <v>1634</v>
      </c>
      <c r="D1635" s="3">
        <v>3</v>
      </c>
      <c r="E1635" s="4">
        <v>4</v>
      </c>
    </row>
    <row r="1636" spans="1:5" x14ac:dyDescent="0.25">
      <c r="A1636">
        <v>1635</v>
      </c>
      <c r="D1636" s="3">
        <v>3</v>
      </c>
      <c r="E1636" s="4">
        <v>4</v>
      </c>
    </row>
    <row r="1637" spans="1:5" x14ac:dyDescent="0.25">
      <c r="A1637">
        <v>1636</v>
      </c>
      <c r="D1637" s="3">
        <v>3</v>
      </c>
      <c r="E1637" s="4">
        <v>4</v>
      </c>
    </row>
    <row r="1638" spans="1:5" x14ac:dyDescent="0.25">
      <c r="A1638">
        <v>1637</v>
      </c>
      <c r="D1638" s="3">
        <v>3</v>
      </c>
      <c r="E1638" s="4">
        <v>4</v>
      </c>
    </row>
    <row r="1639" spans="1:5" x14ac:dyDescent="0.25">
      <c r="A1639">
        <v>1638</v>
      </c>
      <c r="D1639" s="3">
        <v>3</v>
      </c>
      <c r="E1639" s="4">
        <v>4</v>
      </c>
    </row>
    <row r="1640" spans="1:5" x14ac:dyDescent="0.25">
      <c r="A1640">
        <v>1639</v>
      </c>
      <c r="D1640" s="3">
        <v>3</v>
      </c>
      <c r="E1640" s="4">
        <v>4</v>
      </c>
    </row>
    <row r="1641" spans="1:5" x14ac:dyDescent="0.25">
      <c r="A1641">
        <v>1640</v>
      </c>
    </row>
    <row r="1642" spans="1:5" x14ac:dyDescent="0.25">
      <c r="A1642">
        <v>1641</v>
      </c>
      <c r="C1642" s="2">
        <v>2</v>
      </c>
    </row>
    <row r="1643" spans="1:5" x14ac:dyDescent="0.25">
      <c r="A1643">
        <v>1642</v>
      </c>
      <c r="C1643" s="2">
        <v>2</v>
      </c>
    </row>
    <row r="1644" spans="1:5" x14ac:dyDescent="0.25">
      <c r="A1644">
        <v>1643</v>
      </c>
      <c r="C1644" s="2">
        <v>2</v>
      </c>
    </row>
    <row r="1645" spans="1:5" x14ac:dyDescent="0.25">
      <c r="A1645">
        <v>1644</v>
      </c>
      <c r="C1645" s="2">
        <v>2</v>
      </c>
    </row>
    <row r="1646" spans="1:5" x14ac:dyDescent="0.25">
      <c r="A1646">
        <v>1645</v>
      </c>
      <c r="C1646" s="2">
        <v>2</v>
      </c>
    </row>
    <row r="1647" spans="1:5" x14ac:dyDescent="0.25">
      <c r="A1647">
        <v>1646</v>
      </c>
      <c r="C1647" s="2">
        <v>2</v>
      </c>
    </row>
    <row r="1648" spans="1:5" x14ac:dyDescent="0.25">
      <c r="A1648">
        <v>1647</v>
      </c>
      <c r="C1648" s="2">
        <v>2</v>
      </c>
    </row>
    <row r="1649" spans="1:5" x14ac:dyDescent="0.25">
      <c r="A1649">
        <v>1648</v>
      </c>
      <c r="C1649" s="2">
        <v>2</v>
      </c>
    </row>
    <row r="1650" spans="1:5" x14ac:dyDescent="0.25">
      <c r="A1650">
        <v>1649</v>
      </c>
      <c r="B1650" s="5">
        <v>1</v>
      </c>
      <c r="C1650" s="2">
        <v>2</v>
      </c>
    </row>
    <row r="1651" spans="1:5" x14ac:dyDescent="0.25">
      <c r="A1651">
        <v>1650</v>
      </c>
      <c r="B1651" s="5">
        <v>1</v>
      </c>
      <c r="C1651" s="2">
        <v>2</v>
      </c>
    </row>
    <row r="1652" spans="1:5" x14ac:dyDescent="0.25">
      <c r="A1652">
        <v>1651</v>
      </c>
      <c r="B1652" s="5">
        <v>1</v>
      </c>
      <c r="C1652" s="2">
        <v>2</v>
      </c>
    </row>
    <row r="1653" spans="1:5" x14ac:dyDescent="0.25">
      <c r="A1653">
        <v>1652</v>
      </c>
      <c r="B1653" s="5">
        <v>1</v>
      </c>
    </row>
    <row r="1654" spans="1:5" x14ac:dyDescent="0.25">
      <c r="A1654">
        <v>1653</v>
      </c>
      <c r="B1654" s="5">
        <v>1</v>
      </c>
    </row>
    <row r="1655" spans="1:5" x14ac:dyDescent="0.25">
      <c r="A1655">
        <v>1654</v>
      </c>
      <c r="B1655" s="5">
        <v>1</v>
      </c>
      <c r="E1655" s="4">
        <v>4</v>
      </c>
    </row>
    <row r="1656" spans="1:5" x14ac:dyDescent="0.25">
      <c r="A1656">
        <v>1655</v>
      </c>
      <c r="B1656" s="5">
        <v>1</v>
      </c>
      <c r="E1656" s="4">
        <v>4</v>
      </c>
    </row>
    <row r="1657" spans="1:5" x14ac:dyDescent="0.25">
      <c r="A1657">
        <v>1656</v>
      </c>
      <c r="B1657" s="5">
        <v>1</v>
      </c>
      <c r="E1657" s="4">
        <v>4</v>
      </c>
    </row>
    <row r="1658" spans="1:5" x14ac:dyDescent="0.25">
      <c r="A1658">
        <v>1657</v>
      </c>
      <c r="B1658" s="5">
        <v>1</v>
      </c>
      <c r="D1658" s="3">
        <v>3</v>
      </c>
      <c r="E1658" s="4">
        <v>4</v>
      </c>
    </row>
    <row r="1659" spans="1:5" x14ac:dyDescent="0.25">
      <c r="A1659">
        <v>1658</v>
      </c>
      <c r="D1659" s="3">
        <v>3</v>
      </c>
      <c r="E1659" s="4">
        <v>4</v>
      </c>
    </row>
    <row r="1660" spans="1:5" x14ac:dyDescent="0.25">
      <c r="A1660">
        <v>1659</v>
      </c>
      <c r="D1660" s="3">
        <v>3</v>
      </c>
      <c r="E1660" s="4">
        <v>4</v>
      </c>
    </row>
    <row r="1661" spans="1:5" x14ac:dyDescent="0.25">
      <c r="A1661">
        <v>1660</v>
      </c>
      <c r="D1661" s="3">
        <v>3</v>
      </c>
      <c r="E1661" s="4">
        <v>4</v>
      </c>
    </row>
    <row r="1662" spans="1:5" x14ac:dyDescent="0.25">
      <c r="A1662">
        <v>1661</v>
      </c>
      <c r="D1662" s="3">
        <v>3</v>
      </c>
      <c r="E1662" s="4">
        <v>4</v>
      </c>
    </row>
    <row r="1663" spans="1:5" x14ac:dyDescent="0.25">
      <c r="A1663">
        <v>1662</v>
      </c>
      <c r="D1663" s="3">
        <v>3</v>
      </c>
      <c r="E1663" s="4">
        <v>4</v>
      </c>
    </row>
    <row r="1664" spans="1:5" x14ac:dyDescent="0.25">
      <c r="A1664">
        <v>1663</v>
      </c>
      <c r="C1664" s="2">
        <v>2</v>
      </c>
      <c r="D1664" s="3">
        <v>3</v>
      </c>
    </row>
    <row r="1665" spans="1:5" x14ac:dyDescent="0.25">
      <c r="A1665">
        <v>1664</v>
      </c>
      <c r="C1665" s="2">
        <v>2</v>
      </c>
      <c r="D1665" s="3">
        <v>3</v>
      </c>
    </row>
    <row r="1666" spans="1:5" x14ac:dyDescent="0.25">
      <c r="A1666">
        <v>1665</v>
      </c>
      <c r="C1666" s="2">
        <v>2</v>
      </c>
      <c r="D1666" s="3">
        <v>3</v>
      </c>
    </row>
    <row r="1667" spans="1:5" x14ac:dyDescent="0.25">
      <c r="A1667">
        <v>1666</v>
      </c>
      <c r="C1667" s="2">
        <v>2</v>
      </c>
    </row>
    <row r="1668" spans="1:5" x14ac:dyDescent="0.25">
      <c r="A1668">
        <v>1667</v>
      </c>
      <c r="C1668" s="2">
        <v>2</v>
      </c>
    </row>
    <row r="1669" spans="1:5" x14ac:dyDescent="0.25">
      <c r="A1669">
        <v>1668</v>
      </c>
      <c r="C1669" s="2">
        <v>2</v>
      </c>
    </row>
    <row r="1670" spans="1:5" x14ac:dyDescent="0.25">
      <c r="A1670">
        <v>1669</v>
      </c>
      <c r="C1670" s="2">
        <v>2</v>
      </c>
    </row>
    <row r="1671" spans="1:5" x14ac:dyDescent="0.25">
      <c r="A1671">
        <v>1670</v>
      </c>
      <c r="C1671" s="2">
        <v>2</v>
      </c>
    </row>
    <row r="1672" spans="1:5" x14ac:dyDescent="0.25">
      <c r="A1672">
        <v>1671</v>
      </c>
      <c r="C1672" s="2">
        <v>2</v>
      </c>
    </row>
    <row r="1673" spans="1:5" x14ac:dyDescent="0.25">
      <c r="A1673">
        <v>1672</v>
      </c>
      <c r="C1673" s="2">
        <v>2</v>
      </c>
    </row>
    <row r="1674" spans="1:5" x14ac:dyDescent="0.25">
      <c r="A1674">
        <v>1673</v>
      </c>
      <c r="B1674" s="5">
        <v>1</v>
      </c>
      <c r="C1674" s="2">
        <v>2</v>
      </c>
    </row>
    <row r="1675" spans="1:5" x14ac:dyDescent="0.25">
      <c r="A1675">
        <v>1674</v>
      </c>
      <c r="B1675" s="5">
        <v>1</v>
      </c>
      <c r="C1675" s="2">
        <v>2</v>
      </c>
    </row>
    <row r="1676" spans="1:5" x14ac:dyDescent="0.25">
      <c r="A1676">
        <v>1675</v>
      </c>
      <c r="B1676" s="5">
        <v>1</v>
      </c>
    </row>
    <row r="1677" spans="1:5" x14ac:dyDescent="0.25">
      <c r="A1677">
        <v>1676</v>
      </c>
      <c r="B1677" s="5">
        <v>1</v>
      </c>
    </row>
    <row r="1678" spans="1:5" x14ac:dyDescent="0.25">
      <c r="A1678">
        <v>1677</v>
      </c>
      <c r="B1678" s="5">
        <v>1</v>
      </c>
    </row>
    <row r="1679" spans="1:5" x14ac:dyDescent="0.25">
      <c r="A1679">
        <v>1678</v>
      </c>
      <c r="B1679" s="5">
        <v>1</v>
      </c>
      <c r="E1679" s="4">
        <v>4</v>
      </c>
    </row>
    <row r="1680" spans="1:5" x14ac:dyDescent="0.25">
      <c r="A1680">
        <v>1679</v>
      </c>
      <c r="B1680" s="5">
        <v>1</v>
      </c>
      <c r="E1680" s="4">
        <v>4</v>
      </c>
    </row>
    <row r="1681" spans="1:5" x14ac:dyDescent="0.25">
      <c r="A1681">
        <v>1680</v>
      </c>
      <c r="B1681" s="5">
        <v>1</v>
      </c>
      <c r="E1681" s="4">
        <v>4</v>
      </c>
    </row>
    <row r="1682" spans="1:5" x14ac:dyDescent="0.25">
      <c r="A1682">
        <v>1681</v>
      </c>
      <c r="B1682" s="5">
        <v>1</v>
      </c>
      <c r="D1682" s="3">
        <v>3</v>
      </c>
      <c r="E1682" s="4">
        <v>4</v>
      </c>
    </row>
    <row r="1683" spans="1:5" x14ac:dyDescent="0.25">
      <c r="A1683">
        <v>1682</v>
      </c>
      <c r="B1683" s="5">
        <v>1</v>
      </c>
      <c r="D1683" s="3">
        <v>3</v>
      </c>
      <c r="E1683" s="4">
        <v>4</v>
      </c>
    </row>
    <row r="1684" spans="1:5" x14ac:dyDescent="0.25">
      <c r="A1684">
        <v>1683</v>
      </c>
      <c r="D1684" s="3">
        <v>3</v>
      </c>
      <c r="E1684" s="4">
        <v>4</v>
      </c>
    </row>
    <row r="1685" spans="1:5" x14ac:dyDescent="0.25">
      <c r="A1685">
        <v>1684</v>
      </c>
      <c r="D1685" s="3">
        <v>3</v>
      </c>
      <c r="E1685" s="4">
        <v>4</v>
      </c>
    </row>
    <row r="1686" spans="1:5" x14ac:dyDescent="0.25">
      <c r="A1686">
        <v>1685</v>
      </c>
      <c r="D1686" s="3">
        <v>3</v>
      </c>
      <c r="E1686" s="4">
        <v>4</v>
      </c>
    </row>
    <row r="1687" spans="1:5" x14ac:dyDescent="0.25">
      <c r="A1687">
        <v>1686</v>
      </c>
      <c r="C1687" s="2">
        <v>2</v>
      </c>
      <c r="D1687" s="3">
        <v>3</v>
      </c>
      <c r="E1687" s="4">
        <v>4</v>
      </c>
    </row>
    <row r="1688" spans="1:5" x14ac:dyDescent="0.25">
      <c r="A1688">
        <v>1687</v>
      </c>
      <c r="C1688" s="2">
        <v>2</v>
      </c>
      <c r="D1688" s="3">
        <v>3</v>
      </c>
      <c r="E1688" s="4">
        <v>4</v>
      </c>
    </row>
    <row r="1689" spans="1:5" x14ac:dyDescent="0.25">
      <c r="A1689">
        <v>1688</v>
      </c>
      <c r="C1689" s="2">
        <v>2</v>
      </c>
      <c r="D1689" s="3">
        <v>3</v>
      </c>
    </row>
    <row r="1690" spans="1:5" x14ac:dyDescent="0.25">
      <c r="A1690">
        <v>1689</v>
      </c>
      <c r="C1690" s="2">
        <v>2</v>
      </c>
      <c r="D1690" s="3">
        <v>3</v>
      </c>
    </row>
    <row r="1691" spans="1:5" x14ac:dyDescent="0.25">
      <c r="A1691">
        <v>1690</v>
      </c>
      <c r="C1691" s="2">
        <v>2</v>
      </c>
      <c r="D1691" s="3">
        <v>3</v>
      </c>
    </row>
    <row r="1692" spans="1:5" x14ac:dyDescent="0.25">
      <c r="A1692">
        <v>1691</v>
      </c>
      <c r="C1692" s="2">
        <v>2</v>
      </c>
      <c r="D1692" s="3">
        <v>3</v>
      </c>
    </row>
    <row r="1693" spans="1:5" x14ac:dyDescent="0.25">
      <c r="A1693">
        <v>1692</v>
      </c>
      <c r="C1693" s="2">
        <v>2</v>
      </c>
      <c r="D1693" s="3">
        <v>3</v>
      </c>
    </row>
    <row r="1694" spans="1:5" x14ac:dyDescent="0.25">
      <c r="A1694">
        <v>1693</v>
      </c>
      <c r="C1694" s="2">
        <v>2</v>
      </c>
      <c r="D1694" s="3">
        <v>3</v>
      </c>
    </row>
    <row r="1695" spans="1:5" x14ac:dyDescent="0.25">
      <c r="A1695">
        <v>1694</v>
      </c>
      <c r="C1695" s="2">
        <v>2</v>
      </c>
    </row>
    <row r="1696" spans="1:5" x14ac:dyDescent="0.25">
      <c r="A1696">
        <v>1695</v>
      </c>
      <c r="C1696" s="2">
        <v>2</v>
      </c>
    </row>
    <row r="1697" spans="1:6" x14ac:dyDescent="0.25">
      <c r="A1697">
        <v>1696</v>
      </c>
      <c r="C1697" s="2">
        <v>2</v>
      </c>
    </row>
    <row r="1698" spans="1:6" x14ac:dyDescent="0.25">
      <c r="A1698">
        <v>1697</v>
      </c>
      <c r="C1698" s="2">
        <v>2</v>
      </c>
    </row>
    <row r="1699" spans="1:6" x14ac:dyDescent="0.25">
      <c r="A1699">
        <v>1698</v>
      </c>
      <c r="B1699" s="5">
        <v>1</v>
      </c>
      <c r="C1699" s="2">
        <v>2</v>
      </c>
    </row>
    <row r="1700" spans="1:6" x14ac:dyDescent="0.25">
      <c r="A1700">
        <v>1699</v>
      </c>
      <c r="B1700" s="5">
        <v>1</v>
      </c>
      <c r="C1700" s="2">
        <v>2</v>
      </c>
    </row>
    <row r="1701" spans="1:6" x14ac:dyDescent="0.25">
      <c r="A1701">
        <v>1700</v>
      </c>
      <c r="B1701" s="5">
        <v>1</v>
      </c>
    </row>
    <row r="1702" spans="1:6" x14ac:dyDescent="0.25">
      <c r="A1702">
        <v>1701</v>
      </c>
      <c r="B1702" s="5">
        <v>1</v>
      </c>
    </row>
    <row r="1703" spans="1:6" x14ac:dyDescent="0.25">
      <c r="A1703">
        <v>1702</v>
      </c>
      <c r="B1703" s="5">
        <v>1</v>
      </c>
      <c r="E1703" s="4">
        <v>4</v>
      </c>
    </row>
    <row r="1704" spans="1:6" x14ac:dyDescent="0.25">
      <c r="A1704">
        <v>1703</v>
      </c>
      <c r="B1704" s="5">
        <v>1</v>
      </c>
      <c r="E1704" s="4">
        <v>4</v>
      </c>
    </row>
    <row r="1705" spans="1:6" x14ac:dyDescent="0.25">
      <c r="A1705">
        <v>1704</v>
      </c>
      <c r="B1705" s="5">
        <v>1</v>
      </c>
      <c r="E1705" s="4">
        <v>4</v>
      </c>
    </row>
    <row r="1706" spans="1:6" x14ac:dyDescent="0.25">
      <c r="A1706">
        <v>1705</v>
      </c>
      <c r="B1706" s="5">
        <v>1</v>
      </c>
      <c r="E1706" s="4">
        <v>4</v>
      </c>
    </row>
    <row r="1707" spans="1:6" x14ac:dyDescent="0.25">
      <c r="A1707">
        <v>1706</v>
      </c>
      <c r="B1707" s="5">
        <v>1</v>
      </c>
      <c r="E1707" s="4">
        <v>4</v>
      </c>
    </row>
    <row r="1708" spans="1:6" x14ac:dyDescent="0.25">
      <c r="A1708">
        <v>1707</v>
      </c>
      <c r="B1708" s="5">
        <v>1</v>
      </c>
      <c r="E1708" s="4">
        <v>4</v>
      </c>
    </row>
    <row r="1709" spans="1:6" x14ac:dyDescent="0.25">
      <c r="A1709">
        <v>1708</v>
      </c>
      <c r="B1709" s="5">
        <v>1</v>
      </c>
      <c r="E1709" s="4">
        <v>4</v>
      </c>
    </row>
    <row r="1710" spans="1:6" x14ac:dyDescent="0.25">
      <c r="A1710">
        <v>1709</v>
      </c>
      <c r="B1710" s="5">
        <v>1</v>
      </c>
      <c r="E1710" s="4">
        <v>4</v>
      </c>
    </row>
    <row r="1711" spans="1:6" x14ac:dyDescent="0.25">
      <c r="A1711">
        <v>1710</v>
      </c>
      <c r="D1711" s="3">
        <v>3</v>
      </c>
      <c r="E1711" s="4">
        <v>4</v>
      </c>
    </row>
    <row r="1712" spans="1:6" x14ac:dyDescent="0.25">
      <c r="A1712">
        <v>1711</v>
      </c>
      <c r="D1712" s="3">
        <v>3</v>
      </c>
      <c r="E1712" s="4">
        <v>4</v>
      </c>
      <c r="F1712" t="s">
        <v>22</v>
      </c>
    </row>
    <row r="1713" spans="1:6" x14ac:dyDescent="0.25">
      <c r="A1713">
        <v>1712</v>
      </c>
    </row>
    <row r="1714" spans="1:6" x14ac:dyDescent="0.25">
      <c r="A1714">
        <v>1713</v>
      </c>
      <c r="F1714" t="s">
        <v>22</v>
      </c>
    </row>
    <row r="1715" spans="1:6" x14ac:dyDescent="0.25">
      <c r="A1715">
        <v>1714</v>
      </c>
      <c r="C1715" s="2">
        <v>2</v>
      </c>
    </row>
    <row r="1716" spans="1:6" x14ac:dyDescent="0.25">
      <c r="A1716">
        <v>1715</v>
      </c>
      <c r="C1716" s="2">
        <v>2</v>
      </c>
    </row>
    <row r="1717" spans="1:6" x14ac:dyDescent="0.25">
      <c r="A1717">
        <v>1716</v>
      </c>
      <c r="C1717" s="2">
        <v>2</v>
      </c>
    </row>
    <row r="1718" spans="1:6" x14ac:dyDescent="0.25">
      <c r="A1718">
        <v>1717</v>
      </c>
      <c r="C1718" s="2">
        <v>2</v>
      </c>
    </row>
    <row r="1719" spans="1:6" x14ac:dyDescent="0.25">
      <c r="A1719">
        <v>1718</v>
      </c>
      <c r="C1719" s="2">
        <v>2</v>
      </c>
    </row>
    <row r="1720" spans="1:6" x14ac:dyDescent="0.25">
      <c r="A1720">
        <v>1719</v>
      </c>
      <c r="C1720" s="2">
        <v>2</v>
      </c>
    </row>
    <row r="1721" spans="1:6" x14ac:dyDescent="0.25">
      <c r="A1721">
        <v>1720</v>
      </c>
      <c r="C1721" s="2">
        <v>2</v>
      </c>
      <c r="D1721" s="3">
        <v>3</v>
      </c>
    </row>
    <row r="1722" spans="1:6" x14ac:dyDescent="0.25">
      <c r="A1722">
        <v>1721</v>
      </c>
      <c r="C1722" s="2">
        <v>2</v>
      </c>
      <c r="D1722" s="3">
        <v>3</v>
      </c>
      <c r="E1722" s="4">
        <v>4</v>
      </c>
    </row>
    <row r="1723" spans="1:6" x14ac:dyDescent="0.25">
      <c r="A1723">
        <v>1722</v>
      </c>
      <c r="C1723" s="2">
        <v>2</v>
      </c>
      <c r="D1723" s="3">
        <v>3</v>
      </c>
      <c r="E1723" s="4">
        <v>4</v>
      </c>
    </row>
    <row r="1724" spans="1:6" x14ac:dyDescent="0.25">
      <c r="A1724">
        <v>1723</v>
      </c>
      <c r="C1724" s="2">
        <v>2</v>
      </c>
      <c r="D1724" s="3">
        <v>3</v>
      </c>
      <c r="E1724" s="4">
        <v>4</v>
      </c>
    </row>
    <row r="1725" spans="1:6" x14ac:dyDescent="0.25">
      <c r="A1725">
        <v>1724</v>
      </c>
      <c r="C1725" s="2">
        <v>2</v>
      </c>
      <c r="D1725" s="3">
        <v>3</v>
      </c>
      <c r="E1725" s="4">
        <v>4</v>
      </c>
    </row>
    <row r="1726" spans="1:6" x14ac:dyDescent="0.25">
      <c r="A1726">
        <v>1725</v>
      </c>
      <c r="C1726" s="2">
        <v>2</v>
      </c>
      <c r="D1726" s="3">
        <v>3</v>
      </c>
      <c r="E1726" s="4">
        <v>4</v>
      </c>
    </row>
    <row r="1727" spans="1:6" x14ac:dyDescent="0.25">
      <c r="A1727">
        <v>1726</v>
      </c>
      <c r="C1727" s="2">
        <v>2</v>
      </c>
      <c r="D1727" s="3">
        <v>3</v>
      </c>
      <c r="E1727" s="4">
        <v>4</v>
      </c>
    </row>
    <row r="1728" spans="1:6" x14ac:dyDescent="0.25">
      <c r="A1728">
        <v>1727</v>
      </c>
      <c r="D1728" s="3">
        <v>3</v>
      </c>
      <c r="E1728" s="4">
        <v>4</v>
      </c>
    </row>
    <row r="1729" spans="1:5" x14ac:dyDescent="0.25">
      <c r="A1729">
        <v>1728</v>
      </c>
      <c r="D1729" s="3">
        <v>3</v>
      </c>
      <c r="E1729" s="4">
        <v>4</v>
      </c>
    </row>
    <row r="1730" spans="1:5" x14ac:dyDescent="0.25">
      <c r="A1730">
        <v>1729</v>
      </c>
      <c r="D1730" s="3">
        <v>3</v>
      </c>
      <c r="E1730" s="4">
        <v>4</v>
      </c>
    </row>
    <row r="1731" spans="1:5" x14ac:dyDescent="0.25">
      <c r="A1731">
        <v>1730</v>
      </c>
      <c r="D1731" s="3">
        <v>3</v>
      </c>
      <c r="E1731" s="4">
        <v>4</v>
      </c>
    </row>
    <row r="1732" spans="1:5" x14ac:dyDescent="0.25">
      <c r="A1732">
        <v>1731</v>
      </c>
      <c r="B1732" s="5">
        <v>1</v>
      </c>
      <c r="D1732" s="3">
        <v>3</v>
      </c>
      <c r="E1732" s="4">
        <v>4</v>
      </c>
    </row>
    <row r="1733" spans="1:5" x14ac:dyDescent="0.25">
      <c r="A1733">
        <v>1732</v>
      </c>
      <c r="B1733" s="5">
        <v>1</v>
      </c>
      <c r="E1733" s="4">
        <v>4</v>
      </c>
    </row>
    <row r="1734" spans="1:5" x14ac:dyDescent="0.25">
      <c r="A1734">
        <v>1733</v>
      </c>
      <c r="B1734" s="5">
        <v>1</v>
      </c>
      <c r="E1734" s="4">
        <v>4</v>
      </c>
    </row>
    <row r="1735" spans="1:5" x14ac:dyDescent="0.25">
      <c r="A1735">
        <v>1734</v>
      </c>
      <c r="B1735" s="5">
        <v>1</v>
      </c>
    </row>
    <row r="1736" spans="1:5" x14ac:dyDescent="0.25">
      <c r="A1736">
        <v>1735</v>
      </c>
      <c r="B1736" s="5">
        <v>1</v>
      </c>
    </row>
    <row r="1737" spans="1:5" x14ac:dyDescent="0.25">
      <c r="A1737">
        <v>1736</v>
      </c>
      <c r="B1737" s="5">
        <v>1</v>
      </c>
    </row>
    <row r="1738" spans="1:5" x14ac:dyDescent="0.25">
      <c r="A1738">
        <v>1737</v>
      </c>
      <c r="B1738" s="5">
        <v>1</v>
      </c>
    </row>
    <row r="1739" spans="1:5" x14ac:dyDescent="0.25">
      <c r="A1739">
        <v>1738</v>
      </c>
      <c r="B1739" s="5">
        <v>1</v>
      </c>
    </row>
    <row r="1740" spans="1:5" x14ac:dyDescent="0.25">
      <c r="A1740">
        <v>1739</v>
      </c>
      <c r="B1740" s="5">
        <v>1</v>
      </c>
      <c r="C1740" s="2">
        <v>2</v>
      </c>
    </row>
    <row r="1741" spans="1:5" x14ac:dyDescent="0.25">
      <c r="A1741">
        <v>1740</v>
      </c>
      <c r="B1741" s="5">
        <v>1</v>
      </c>
      <c r="C1741" s="2">
        <v>2</v>
      </c>
    </row>
    <row r="1742" spans="1:5" x14ac:dyDescent="0.25">
      <c r="A1742">
        <v>1741</v>
      </c>
      <c r="B1742" s="5">
        <v>1</v>
      </c>
      <c r="C1742" s="2">
        <v>2</v>
      </c>
    </row>
    <row r="1743" spans="1:5" x14ac:dyDescent="0.25">
      <c r="A1743">
        <v>1742</v>
      </c>
      <c r="B1743" s="5">
        <v>1</v>
      </c>
      <c r="C1743" s="2">
        <v>2</v>
      </c>
    </row>
    <row r="1744" spans="1:5" x14ac:dyDescent="0.25">
      <c r="A1744">
        <v>1743</v>
      </c>
      <c r="C1744" s="2">
        <v>2</v>
      </c>
    </row>
    <row r="1745" spans="1:5" x14ac:dyDescent="0.25">
      <c r="A1745">
        <v>1744</v>
      </c>
      <c r="C1745" s="2">
        <v>2</v>
      </c>
      <c r="D1745" s="3">
        <v>3</v>
      </c>
    </row>
    <row r="1746" spans="1:5" x14ac:dyDescent="0.25">
      <c r="A1746">
        <v>1745</v>
      </c>
      <c r="C1746" s="2">
        <v>2</v>
      </c>
      <c r="D1746" s="3">
        <v>3</v>
      </c>
    </row>
    <row r="1747" spans="1:5" x14ac:dyDescent="0.25">
      <c r="A1747">
        <v>1746</v>
      </c>
      <c r="C1747" s="2">
        <v>2</v>
      </c>
      <c r="D1747" s="3">
        <v>3</v>
      </c>
    </row>
    <row r="1748" spans="1:5" x14ac:dyDescent="0.25">
      <c r="A1748">
        <v>1747</v>
      </c>
      <c r="C1748" s="2">
        <v>2</v>
      </c>
      <c r="D1748" s="3">
        <v>3</v>
      </c>
    </row>
    <row r="1749" spans="1:5" x14ac:dyDescent="0.25">
      <c r="A1749">
        <v>1748</v>
      </c>
      <c r="C1749" s="2">
        <v>2</v>
      </c>
      <c r="D1749" s="3">
        <v>3</v>
      </c>
      <c r="E1749" s="4">
        <v>4</v>
      </c>
    </row>
    <row r="1750" spans="1:5" x14ac:dyDescent="0.25">
      <c r="A1750">
        <v>1749</v>
      </c>
      <c r="D1750" s="3">
        <v>3</v>
      </c>
      <c r="E1750" s="4">
        <v>4</v>
      </c>
    </row>
    <row r="1751" spans="1:5" x14ac:dyDescent="0.25">
      <c r="A1751">
        <v>1750</v>
      </c>
      <c r="D1751" s="3">
        <v>3</v>
      </c>
      <c r="E1751" s="4">
        <v>4</v>
      </c>
    </row>
    <row r="1752" spans="1:5" x14ac:dyDescent="0.25">
      <c r="A1752">
        <v>1751</v>
      </c>
      <c r="D1752" s="3">
        <v>3</v>
      </c>
      <c r="E1752" s="4">
        <v>4</v>
      </c>
    </row>
    <row r="1753" spans="1:5" x14ac:dyDescent="0.25">
      <c r="A1753">
        <v>1752</v>
      </c>
      <c r="D1753" s="3">
        <v>3</v>
      </c>
      <c r="E1753" s="4">
        <v>4</v>
      </c>
    </row>
    <row r="1754" spans="1:5" x14ac:dyDescent="0.25">
      <c r="A1754">
        <v>1753</v>
      </c>
      <c r="D1754" s="3">
        <v>3</v>
      </c>
      <c r="E1754" s="4">
        <v>4</v>
      </c>
    </row>
    <row r="1755" spans="1:5" x14ac:dyDescent="0.25">
      <c r="A1755">
        <v>1754</v>
      </c>
      <c r="D1755" s="3">
        <v>3</v>
      </c>
      <c r="E1755" s="4">
        <v>4</v>
      </c>
    </row>
    <row r="1756" spans="1:5" x14ac:dyDescent="0.25">
      <c r="A1756">
        <v>1755</v>
      </c>
      <c r="E1756" s="4">
        <v>4</v>
      </c>
    </row>
    <row r="1757" spans="1:5" x14ac:dyDescent="0.25">
      <c r="A1757">
        <v>1756</v>
      </c>
      <c r="E1757" s="4">
        <v>4</v>
      </c>
    </row>
    <row r="1758" spans="1:5" x14ac:dyDescent="0.25">
      <c r="A1758">
        <v>1757</v>
      </c>
      <c r="E1758" s="4">
        <v>4</v>
      </c>
    </row>
    <row r="1759" spans="1:5" x14ac:dyDescent="0.25">
      <c r="A1759">
        <v>1758</v>
      </c>
      <c r="B1759" s="5">
        <v>1</v>
      </c>
    </row>
    <row r="1760" spans="1:5" x14ac:dyDescent="0.25">
      <c r="A1760">
        <v>1759</v>
      </c>
      <c r="B1760" s="5">
        <v>1</v>
      </c>
    </row>
    <row r="1761" spans="1:5" x14ac:dyDescent="0.25">
      <c r="A1761">
        <v>1760</v>
      </c>
      <c r="B1761" s="5">
        <v>1</v>
      </c>
    </row>
    <row r="1762" spans="1:5" x14ac:dyDescent="0.25">
      <c r="A1762">
        <v>1761</v>
      </c>
      <c r="B1762" s="5">
        <v>1</v>
      </c>
    </row>
    <row r="1763" spans="1:5" x14ac:dyDescent="0.25">
      <c r="A1763">
        <v>1762</v>
      </c>
      <c r="B1763" s="5">
        <v>1</v>
      </c>
    </row>
    <row r="1764" spans="1:5" x14ac:dyDescent="0.25">
      <c r="A1764">
        <v>1763</v>
      </c>
      <c r="B1764" s="5">
        <v>1</v>
      </c>
    </row>
    <row r="1765" spans="1:5" x14ac:dyDescent="0.25">
      <c r="A1765">
        <v>1764</v>
      </c>
      <c r="B1765" s="5">
        <v>1</v>
      </c>
      <c r="C1765" s="2">
        <v>2</v>
      </c>
    </row>
    <row r="1766" spans="1:5" x14ac:dyDescent="0.25">
      <c r="A1766">
        <v>1765</v>
      </c>
      <c r="B1766" s="5">
        <v>1</v>
      </c>
      <c r="C1766" s="2">
        <v>2</v>
      </c>
    </row>
    <row r="1767" spans="1:5" x14ac:dyDescent="0.25">
      <c r="A1767">
        <v>1766</v>
      </c>
      <c r="B1767" s="5">
        <v>1</v>
      </c>
      <c r="C1767" s="2">
        <v>2</v>
      </c>
    </row>
    <row r="1768" spans="1:5" x14ac:dyDescent="0.25">
      <c r="A1768">
        <v>1767</v>
      </c>
      <c r="C1768" s="2">
        <v>2</v>
      </c>
    </row>
    <row r="1769" spans="1:5" x14ac:dyDescent="0.25">
      <c r="A1769">
        <v>1768</v>
      </c>
      <c r="C1769" s="2">
        <v>2</v>
      </c>
    </row>
    <row r="1770" spans="1:5" x14ac:dyDescent="0.25">
      <c r="A1770">
        <v>1769</v>
      </c>
      <c r="C1770" s="2">
        <v>2</v>
      </c>
    </row>
    <row r="1771" spans="1:5" x14ac:dyDescent="0.25">
      <c r="A1771">
        <v>1770</v>
      </c>
      <c r="C1771" s="2">
        <v>2</v>
      </c>
      <c r="D1771" s="3">
        <v>3</v>
      </c>
    </row>
    <row r="1772" spans="1:5" x14ac:dyDescent="0.25">
      <c r="A1772">
        <v>1771</v>
      </c>
      <c r="C1772" s="2">
        <v>2</v>
      </c>
      <c r="D1772" s="3">
        <v>3</v>
      </c>
    </row>
    <row r="1773" spans="1:5" x14ac:dyDescent="0.25">
      <c r="A1773">
        <v>1772</v>
      </c>
      <c r="D1773" s="3">
        <v>3</v>
      </c>
      <c r="E1773" s="4">
        <v>4</v>
      </c>
    </row>
    <row r="1774" spans="1:5" x14ac:dyDescent="0.25">
      <c r="A1774">
        <v>1773</v>
      </c>
      <c r="D1774" s="3">
        <v>3</v>
      </c>
      <c r="E1774" s="4">
        <v>4</v>
      </c>
    </row>
    <row r="1775" spans="1:5" x14ac:dyDescent="0.25">
      <c r="A1775">
        <v>1774</v>
      </c>
      <c r="D1775" s="3">
        <v>3</v>
      </c>
      <c r="E1775" s="4">
        <v>4</v>
      </c>
    </row>
    <row r="1776" spans="1:5" x14ac:dyDescent="0.25">
      <c r="A1776">
        <v>1775</v>
      </c>
      <c r="D1776" s="3">
        <v>3</v>
      </c>
      <c r="E1776" s="4">
        <v>4</v>
      </c>
    </row>
    <row r="1777" spans="1:5" x14ac:dyDescent="0.25">
      <c r="A1777">
        <v>1776</v>
      </c>
      <c r="D1777" s="3">
        <v>3</v>
      </c>
      <c r="E1777" s="4">
        <v>4</v>
      </c>
    </row>
    <row r="1778" spans="1:5" x14ac:dyDescent="0.25">
      <c r="A1778">
        <v>1777</v>
      </c>
      <c r="D1778" s="3">
        <v>3</v>
      </c>
      <c r="E1778" s="4">
        <v>4</v>
      </c>
    </row>
    <row r="1779" spans="1:5" x14ac:dyDescent="0.25">
      <c r="A1779">
        <v>1778</v>
      </c>
      <c r="D1779" s="3">
        <v>3</v>
      </c>
      <c r="E1779" s="4">
        <v>4</v>
      </c>
    </row>
    <row r="1780" spans="1:5" x14ac:dyDescent="0.25">
      <c r="A1780">
        <v>1779</v>
      </c>
      <c r="E1780" s="4">
        <v>4</v>
      </c>
    </row>
    <row r="1781" spans="1:5" x14ac:dyDescent="0.25">
      <c r="A1781">
        <v>1780</v>
      </c>
      <c r="E1781" s="4">
        <v>4</v>
      </c>
    </row>
    <row r="1782" spans="1:5" x14ac:dyDescent="0.25">
      <c r="A1782">
        <v>1781</v>
      </c>
      <c r="B1782" s="5">
        <v>1</v>
      </c>
    </row>
    <row r="1783" spans="1:5" x14ac:dyDescent="0.25">
      <c r="A1783">
        <v>1782</v>
      </c>
      <c r="B1783" s="5">
        <v>1</v>
      </c>
    </row>
    <row r="1784" spans="1:5" x14ac:dyDescent="0.25">
      <c r="A1784">
        <v>1783</v>
      </c>
      <c r="B1784" s="5">
        <v>1</v>
      </c>
    </row>
    <row r="1785" spans="1:5" x14ac:dyDescent="0.25">
      <c r="A1785">
        <v>1784</v>
      </c>
      <c r="B1785" s="5">
        <v>1</v>
      </c>
    </row>
    <row r="1786" spans="1:5" x14ac:dyDescent="0.25">
      <c r="A1786">
        <v>1785</v>
      </c>
      <c r="B1786" s="5">
        <v>1</v>
      </c>
      <c r="C1786" s="2">
        <v>2</v>
      </c>
    </row>
    <row r="1787" spans="1:5" x14ac:dyDescent="0.25">
      <c r="A1787">
        <v>1786</v>
      </c>
      <c r="B1787" s="5">
        <v>1</v>
      </c>
      <c r="C1787" s="2">
        <v>2</v>
      </c>
    </row>
    <row r="1788" spans="1:5" x14ac:dyDescent="0.25">
      <c r="A1788">
        <v>1787</v>
      </c>
      <c r="B1788" s="5">
        <v>1</v>
      </c>
      <c r="C1788" s="2">
        <v>2</v>
      </c>
    </row>
    <row r="1789" spans="1:5" x14ac:dyDescent="0.25">
      <c r="A1789">
        <v>1788</v>
      </c>
      <c r="B1789" s="5">
        <v>1</v>
      </c>
      <c r="C1789" s="2">
        <v>2</v>
      </c>
    </row>
    <row r="1790" spans="1:5" x14ac:dyDescent="0.25">
      <c r="A1790">
        <v>1789</v>
      </c>
      <c r="B1790" s="5">
        <v>1</v>
      </c>
      <c r="C1790" s="2">
        <v>2</v>
      </c>
    </row>
    <row r="1791" spans="1:5" x14ac:dyDescent="0.25">
      <c r="A1791">
        <v>1790</v>
      </c>
      <c r="B1791" s="5">
        <v>1</v>
      </c>
      <c r="C1791" s="2">
        <v>2</v>
      </c>
    </row>
    <row r="1792" spans="1:5" x14ac:dyDescent="0.25">
      <c r="A1792">
        <v>1791</v>
      </c>
      <c r="C1792" s="2">
        <v>2</v>
      </c>
    </row>
    <row r="1793" spans="1:5" x14ac:dyDescent="0.25">
      <c r="A1793">
        <v>1792</v>
      </c>
      <c r="C1793" s="2">
        <v>2</v>
      </c>
    </row>
    <row r="1794" spans="1:5" x14ac:dyDescent="0.25">
      <c r="A1794">
        <v>1793</v>
      </c>
      <c r="C1794" s="2">
        <v>2</v>
      </c>
      <c r="D1794" s="3">
        <v>3</v>
      </c>
    </row>
    <row r="1795" spans="1:5" x14ac:dyDescent="0.25">
      <c r="A1795">
        <v>1794</v>
      </c>
      <c r="C1795" s="2">
        <v>2</v>
      </c>
      <c r="D1795" s="3">
        <v>3</v>
      </c>
      <c r="E1795" s="4">
        <v>4</v>
      </c>
    </row>
    <row r="1796" spans="1:5" x14ac:dyDescent="0.25">
      <c r="A1796">
        <v>1795</v>
      </c>
      <c r="D1796" s="3">
        <v>3</v>
      </c>
      <c r="E1796" s="4">
        <v>4</v>
      </c>
    </row>
    <row r="1797" spans="1:5" x14ac:dyDescent="0.25">
      <c r="A1797">
        <v>1796</v>
      </c>
      <c r="D1797" s="3">
        <v>3</v>
      </c>
      <c r="E1797" s="4">
        <v>4</v>
      </c>
    </row>
    <row r="1798" spans="1:5" x14ac:dyDescent="0.25">
      <c r="A1798">
        <v>1797</v>
      </c>
      <c r="D1798" s="3">
        <v>3</v>
      </c>
      <c r="E1798" s="4">
        <v>4</v>
      </c>
    </row>
    <row r="1799" spans="1:5" x14ac:dyDescent="0.25">
      <c r="A1799">
        <v>1798</v>
      </c>
      <c r="D1799" s="3">
        <v>3</v>
      </c>
      <c r="E1799" s="4">
        <v>4</v>
      </c>
    </row>
    <row r="1800" spans="1:5" x14ac:dyDescent="0.25">
      <c r="A1800">
        <v>1799</v>
      </c>
      <c r="D1800" s="3">
        <v>3</v>
      </c>
      <c r="E1800" s="4">
        <v>4</v>
      </c>
    </row>
    <row r="1801" spans="1:5" x14ac:dyDescent="0.25">
      <c r="A1801">
        <v>1800</v>
      </c>
      <c r="D1801" s="3">
        <v>3</v>
      </c>
      <c r="E1801" s="4">
        <v>4</v>
      </c>
    </row>
    <row r="1802" spans="1:5" x14ac:dyDescent="0.25">
      <c r="A1802">
        <v>1801</v>
      </c>
      <c r="D1802" s="3">
        <v>3</v>
      </c>
      <c r="E1802" s="4">
        <v>4</v>
      </c>
    </row>
    <row r="1803" spans="1:5" x14ac:dyDescent="0.25">
      <c r="A1803">
        <v>1802</v>
      </c>
      <c r="E1803" s="4">
        <v>4</v>
      </c>
    </row>
    <row r="1804" spans="1:5" x14ac:dyDescent="0.25">
      <c r="A1804">
        <v>1803</v>
      </c>
    </row>
    <row r="1805" spans="1:5" x14ac:dyDescent="0.25">
      <c r="A1805">
        <v>1804</v>
      </c>
    </row>
    <row r="1806" spans="1:5" x14ac:dyDescent="0.25">
      <c r="A1806">
        <v>1805</v>
      </c>
    </row>
    <row r="1807" spans="1:5" x14ac:dyDescent="0.25">
      <c r="A1807">
        <v>1806</v>
      </c>
      <c r="B1807" s="5">
        <v>1</v>
      </c>
    </row>
    <row r="1808" spans="1:5" x14ac:dyDescent="0.25">
      <c r="A1808">
        <v>1807</v>
      </c>
      <c r="B1808" s="5">
        <v>1</v>
      </c>
    </row>
    <row r="1809" spans="1:5" x14ac:dyDescent="0.25">
      <c r="A1809">
        <v>1808</v>
      </c>
      <c r="B1809" s="5">
        <v>1</v>
      </c>
    </row>
    <row r="1810" spans="1:5" x14ac:dyDescent="0.25">
      <c r="A1810">
        <v>1809</v>
      </c>
      <c r="B1810" s="5">
        <v>1</v>
      </c>
    </row>
    <row r="1811" spans="1:5" x14ac:dyDescent="0.25">
      <c r="A1811">
        <v>1810</v>
      </c>
      <c r="B1811" s="5">
        <v>1</v>
      </c>
      <c r="C1811" s="2">
        <v>2</v>
      </c>
    </row>
    <row r="1812" spans="1:5" x14ac:dyDescent="0.25">
      <c r="A1812">
        <v>1811</v>
      </c>
      <c r="B1812" s="5">
        <v>1</v>
      </c>
      <c r="C1812" s="2">
        <v>2</v>
      </c>
    </row>
    <row r="1813" spans="1:5" x14ac:dyDescent="0.25">
      <c r="A1813">
        <v>1812</v>
      </c>
      <c r="B1813" s="5">
        <v>1</v>
      </c>
      <c r="C1813" s="2">
        <v>2</v>
      </c>
    </row>
    <row r="1814" spans="1:5" x14ac:dyDescent="0.25">
      <c r="A1814">
        <v>1813</v>
      </c>
      <c r="B1814" s="5">
        <v>1</v>
      </c>
      <c r="C1814" s="2">
        <v>2</v>
      </c>
    </row>
    <row r="1815" spans="1:5" x14ac:dyDescent="0.25">
      <c r="A1815">
        <v>1814</v>
      </c>
      <c r="B1815" s="5">
        <v>1</v>
      </c>
      <c r="C1815" s="2">
        <v>2</v>
      </c>
    </row>
    <row r="1816" spans="1:5" x14ac:dyDescent="0.25">
      <c r="A1816">
        <v>1815</v>
      </c>
      <c r="C1816" s="2">
        <v>2</v>
      </c>
    </row>
    <row r="1817" spans="1:5" x14ac:dyDescent="0.25">
      <c r="A1817">
        <v>1816</v>
      </c>
      <c r="C1817" s="2">
        <v>2</v>
      </c>
    </row>
    <row r="1818" spans="1:5" x14ac:dyDescent="0.25">
      <c r="A1818">
        <v>1817</v>
      </c>
      <c r="C1818" s="2">
        <v>2</v>
      </c>
      <c r="D1818" s="3">
        <v>3</v>
      </c>
    </row>
    <row r="1819" spans="1:5" x14ac:dyDescent="0.25">
      <c r="A1819">
        <v>1818</v>
      </c>
      <c r="D1819" s="3">
        <v>3</v>
      </c>
    </row>
    <row r="1820" spans="1:5" x14ac:dyDescent="0.25">
      <c r="A1820">
        <v>1819</v>
      </c>
      <c r="D1820" s="3">
        <v>3</v>
      </c>
      <c r="E1820" s="4">
        <v>4</v>
      </c>
    </row>
    <row r="1821" spans="1:5" x14ac:dyDescent="0.25">
      <c r="A1821">
        <v>1820</v>
      </c>
      <c r="D1821" s="3">
        <v>3</v>
      </c>
      <c r="E1821" s="4">
        <v>4</v>
      </c>
    </row>
    <row r="1822" spans="1:5" x14ac:dyDescent="0.25">
      <c r="A1822">
        <v>1821</v>
      </c>
      <c r="D1822" s="3">
        <v>3</v>
      </c>
      <c r="E1822" s="4">
        <v>4</v>
      </c>
    </row>
    <row r="1823" spans="1:5" x14ac:dyDescent="0.25">
      <c r="A1823">
        <v>1822</v>
      </c>
      <c r="D1823" s="3">
        <v>3</v>
      </c>
      <c r="E1823" s="4">
        <v>4</v>
      </c>
    </row>
    <row r="1824" spans="1:5" x14ac:dyDescent="0.25">
      <c r="A1824">
        <v>1823</v>
      </c>
      <c r="D1824" s="3">
        <v>3</v>
      </c>
      <c r="E1824" s="4">
        <v>4</v>
      </c>
    </row>
    <row r="1825" spans="1:5" x14ac:dyDescent="0.25">
      <c r="A1825">
        <v>1824</v>
      </c>
      <c r="D1825" s="3">
        <v>3</v>
      </c>
      <c r="E1825" s="4">
        <v>4</v>
      </c>
    </row>
    <row r="1826" spans="1:5" x14ac:dyDescent="0.25">
      <c r="A1826">
        <v>1825</v>
      </c>
      <c r="D1826" s="3">
        <v>3</v>
      </c>
      <c r="E1826" s="4">
        <v>4</v>
      </c>
    </row>
    <row r="1827" spans="1:5" x14ac:dyDescent="0.25">
      <c r="A1827">
        <v>1826</v>
      </c>
      <c r="E1827" s="4">
        <v>4</v>
      </c>
    </row>
    <row r="1828" spans="1:5" x14ac:dyDescent="0.25">
      <c r="A1828">
        <v>1827</v>
      </c>
    </row>
    <row r="1829" spans="1:5" x14ac:dyDescent="0.25">
      <c r="A1829">
        <v>1828</v>
      </c>
    </row>
    <row r="1830" spans="1:5" x14ac:dyDescent="0.25">
      <c r="A1830">
        <v>1829</v>
      </c>
    </row>
    <row r="1831" spans="1:5" x14ac:dyDescent="0.25">
      <c r="A1831">
        <v>1830</v>
      </c>
    </row>
    <row r="1832" spans="1:5" x14ac:dyDescent="0.25">
      <c r="A1832">
        <v>1831</v>
      </c>
      <c r="C1832" s="2">
        <v>2</v>
      </c>
    </row>
    <row r="1833" spans="1:5" x14ac:dyDescent="0.25">
      <c r="A1833">
        <v>1832</v>
      </c>
      <c r="C1833" s="2">
        <v>2</v>
      </c>
    </row>
    <row r="1834" spans="1:5" x14ac:dyDescent="0.25">
      <c r="A1834">
        <v>1833</v>
      </c>
      <c r="B1834" s="5">
        <v>1</v>
      </c>
      <c r="C1834" s="2">
        <v>2</v>
      </c>
    </row>
    <row r="1835" spans="1:5" x14ac:dyDescent="0.25">
      <c r="A1835">
        <v>1834</v>
      </c>
      <c r="B1835" s="5">
        <v>1</v>
      </c>
      <c r="C1835" s="2">
        <v>2</v>
      </c>
    </row>
    <row r="1836" spans="1:5" x14ac:dyDescent="0.25">
      <c r="A1836">
        <v>1835</v>
      </c>
      <c r="B1836" s="5">
        <v>1</v>
      </c>
      <c r="C1836" s="2">
        <v>2</v>
      </c>
    </row>
    <row r="1837" spans="1:5" x14ac:dyDescent="0.25">
      <c r="A1837">
        <v>1836</v>
      </c>
      <c r="B1837" s="5">
        <v>1</v>
      </c>
      <c r="C1837" s="2">
        <v>2</v>
      </c>
    </row>
    <row r="1838" spans="1:5" x14ac:dyDescent="0.25">
      <c r="A1838">
        <v>1837</v>
      </c>
      <c r="B1838" s="5">
        <v>1</v>
      </c>
      <c r="C1838" s="2">
        <v>2</v>
      </c>
    </row>
    <row r="1839" spans="1:5" x14ac:dyDescent="0.25">
      <c r="A1839">
        <v>1838</v>
      </c>
      <c r="B1839" s="5">
        <v>1</v>
      </c>
      <c r="C1839" s="2">
        <v>2</v>
      </c>
    </row>
    <row r="1840" spans="1:5" x14ac:dyDescent="0.25">
      <c r="A1840">
        <v>1839</v>
      </c>
      <c r="B1840" s="5">
        <v>1</v>
      </c>
      <c r="C1840" s="2">
        <v>2</v>
      </c>
    </row>
    <row r="1841" spans="1:5" x14ac:dyDescent="0.25">
      <c r="A1841">
        <v>1840</v>
      </c>
      <c r="B1841" s="5">
        <v>1</v>
      </c>
    </row>
    <row r="1842" spans="1:5" x14ac:dyDescent="0.25">
      <c r="A1842">
        <v>1841</v>
      </c>
      <c r="B1842" s="5">
        <v>1</v>
      </c>
      <c r="E1842" s="4">
        <v>4</v>
      </c>
    </row>
    <row r="1843" spans="1:5" x14ac:dyDescent="0.25">
      <c r="A1843">
        <v>1842</v>
      </c>
      <c r="D1843" s="3">
        <v>3</v>
      </c>
      <c r="E1843" s="4">
        <v>4</v>
      </c>
    </row>
    <row r="1844" spans="1:5" x14ac:dyDescent="0.25">
      <c r="A1844">
        <v>1843</v>
      </c>
      <c r="D1844" s="3">
        <v>3</v>
      </c>
      <c r="E1844" s="4">
        <v>4</v>
      </c>
    </row>
    <row r="1845" spans="1:5" x14ac:dyDescent="0.25">
      <c r="A1845">
        <v>1844</v>
      </c>
      <c r="D1845" s="3">
        <v>3</v>
      </c>
      <c r="E1845" s="4">
        <v>4</v>
      </c>
    </row>
    <row r="1846" spans="1:5" x14ac:dyDescent="0.25">
      <c r="A1846">
        <v>1845</v>
      </c>
      <c r="D1846" s="3">
        <v>3</v>
      </c>
      <c r="E1846" s="4">
        <v>4</v>
      </c>
    </row>
    <row r="1847" spans="1:5" x14ac:dyDescent="0.25">
      <c r="A1847">
        <v>1846</v>
      </c>
      <c r="D1847" s="3">
        <v>3</v>
      </c>
      <c r="E1847" s="4">
        <v>4</v>
      </c>
    </row>
    <row r="1848" spans="1:5" x14ac:dyDescent="0.25">
      <c r="A1848">
        <v>1847</v>
      </c>
      <c r="D1848" s="3">
        <v>3</v>
      </c>
      <c r="E1848" s="4">
        <v>4</v>
      </c>
    </row>
    <row r="1849" spans="1:5" x14ac:dyDescent="0.25">
      <c r="A1849">
        <v>1848</v>
      </c>
      <c r="D1849" s="3">
        <v>3</v>
      </c>
      <c r="E1849" s="4">
        <v>4</v>
      </c>
    </row>
    <row r="1850" spans="1:5" x14ac:dyDescent="0.25">
      <c r="A1850">
        <v>1849</v>
      </c>
      <c r="D1850" s="3">
        <v>3</v>
      </c>
      <c r="E1850" s="4">
        <v>4</v>
      </c>
    </row>
    <row r="1851" spans="1:5" x14ac:dyDescent="0.25">
      <c r="A1851">
        <v>1850</v>
      </c>
      <c r="D1851" s="3">
        <v>3</v>
      </c>
      <c r="E1851" s="4">
        <v>4</v>
      </c>
    </row>
    <row r="1852" spans="1:5" x14ac:dyDescent="0.25">
      <c r="A1852">
        <v>1851</v>
      </c>
    </row>
    <row r="1853" spans="1:5" x14ac:dyDescent="0.25">
      <c r="A1853">
        <v>1852</v>
      </c>
    </row>
    <row r="1854" spans="1:5" x14ac:dyDescent="0.25">
      <c r="A1854">
        <v>1853</v>
      </c>
      <c r="C1854" s="2">
        <v>2</v>
      </c>
    </row>
    <row r="1855" spans="1:5" x14ac:dyDescent="0.25">
      <c r="A1855">
        <v>1854</v>
      </c>
      <c r="C1855" s="2">
        <v>2</v>
      </c>
    </row>
    <row r="1856" spans="1:5" x14ac:dyDescent="0.25">
      <c r="A1856">
        <v>1855</v>
      </c>
      <c r="C1856" s="2">
        <v>2</v>
      </c>
    </row>
    <row r="1857" spans="1:5" x14ac:dyDescent="0.25">
      <c r="A1857">
        <v>1856</v>
      </c>
      <c r="C1857" s="2">
        <v>2</v>
      </c>
    </row>
    <row r="1858" spans="1:5" x14ac:dyDescent="0.25">
      <c r="A1858">
        <v>1857</v>
      </c>
      <c r="C1858" s="2">
        <v>2</v>
      </c>
    </row>
    <row r="1859" spans="1:5" x14ac:dyDescent="0.25">
      <c r="A1859">
        <v>1858</v>
      </c>
      <c r="C1859" s="2">
        <v>2</v>
      </c>
    </row>
    <row r="1860" spans="1:5" x14ac:dyDescent="0.25">
      <c r="A1860">
        <v>1859</v>
      </c>
      <c r="B1860" s="5">
        <v>1</v>
      </c>
      <c r="C1860" s="2">
        <v>2</v>
      </c>
    </row>
    <row r="1861" spans="1:5" x14ac:dyDescent="0.25">
      <c r="A1861">
        <v>1860</v>
      </c>
      <c r="B1861" s="5">
        <v>1</v>
      </c>
      <c r="C1861" s="2">
        <v>2</v>
      </c>
    </row>
    <row r="1862" spans="1:5" x14ac:dyDescent="0.25">
      <c r="A1862">
        <v>1861</v>
      </c>
      <c r="B1862" s="5">
        <v>1</v>
      </c>
      <c r="C1862" s="2">
        <v>2</v>
      </c>
    </row>
    <row r="1863" spans="1:5" x14ac:dyDescent="0.25">
      <c r="A1863">
        <v>1862</v>
      </c>
      <c r="B1863" s="5">
        <v>1</v>
      </c>
      <c r="C1863" s="2">
        <v>2</v>
      </c>
    </row>
    <row r="1864" spans="1:5" x14ac:dyDescent="0.25">
      <c r="A1864">
        <v>1863</v>
      </c>
      <c r="B1864" s="5">
        <v>1</v>
      </c>
      <c r="C1864" s="2">
        <v>2</v>
      </c>
    </row>
    <row r="1865" spans="1:5" x14ac:dyDescent="0.25">
      <c r="A1865">
        <v>1864</v>
      </c>
      <c r="B1865" s="5">
        <v>1</v>
      </c>
    </row>
    <row r="1866" spans="1:5" x14ac:dyDescent="0.25">
      <c r="A1866">
        <v>1865</v>
      </c>
      <c r="B1866" s="5">
        <v>1</v>
      </c>
    </row>
    <row r="1867" spans="1:5" x14ac:dyDescent="0.25">
      <c r="A1867">
        <v>1866</v>
      </c>
      <c r="B1867" s="5">
        <v>1</v>
      </c>
      <c r="E1867" s="4">
        <v>4</v>
      </c>
    </row>
    <row r="1868" spans="1:5" x14ac:dyDescent="0.25">
      <c r="A1868">
        <v>1867</v>
      </c>
      <c r="B1868" s="5">
        <v>1</v>
      </c>
      <c r="D1868" s="3">
        <v>3</v>
      </c>
      <c r="E1868" s="4">
        <v>4</v>
      </c>
    </row>
    <row r="1869" spans="1:5" x14ac:dyDescent="0.25">
      <c r="A1869">
        <v>1868</v>
      </c>
      <c r="D1869" s="3">
        <v>3</v>
      </c>
      <c r="E1869" s="4">
        <v>4</v>
      </c>
    </row>
    <row r="1870" spans="1:5" x14ac:dyDescent="0.25">
      <c r="A1870">
        <v>1869</v>
      </c>
      <c r="D1870" s="3">
        <v>3</v>
      </c>
      <c r="E1870" s="4">
        <v>4</v>
      </c>
    </row>
    <row r="1871" spans="1:5" x14ac:dyDescent="0.25">
      <c r="A1871">
        <v>1870</v>
      </c>
      <c r="D1871" s="3">
        <v>3</v>
      </c>
      <c r="E1871" s="4">
        <v>4</v>
      </c>
    </row>
    <row r="1872" spans="1:5" x14ac:dyDescent="0.25">
      <c r="A1872">
        <v>1871</v>
      </c>
      <c r="D1872" s="3">
        <v>3</v>
      </c>
      <c r="E1872" s="4">
        <v>4</v>
      </c>
    </row>
    <row r="1873" spans="1:5" x14ac:dyDescent="0.25">
      <c r="A1873">
        <v>1872</v>
      </c>
      <c r="D1873" s="3">
        <v>3</v>
      </c>
      <c r="E1873" s="4">
        <v>4</v>
      </c>
    </row>
    <row r="1874" spans="1:5" x14ac:dyDescent="0.25">
      <c r="A1874">
        <v>1873</v>
      </c>
      <c r="D1874" s="3">
        <v>3</v>
      </c>
      <c r="E1874" s="4">
        <v>4</v>
      </c>
    </row>
    <row r="1875" spans="1:5" x14ac:dyDescent="0.25">
      <c r="A1875">
        <v>1874</v>
      </c>
      <c r="D1875" s="3">
        <v>3</v>
      </c>
      <c r="E1875" s="4">
        <v>4</v>
      </c>
    </row>
    <row r="1876" spans="1:5" x14ac:dyDescent="0.25">
      <c r="A1876">
        <v>1875</v>
      </c>
      <c r="D1876" s="3">
        <v>3</v>
      </c>
      <c r="E1876" s="4">
        <v>4</v>
      </c>
    </row>
    <row r="1877" spans="1:5" x14ac:dyDescent="0.25">
      <c r="A1877">
        <v>1876</v>
      </c>
      <c r="C1877" s="2">
        <v>2</v>
      </c>
    </row>
    <row r="1878" spans="1:5" x14ac:dyDescent="0.25">
      <c r="A1878">
        <v>1877</v>
      </c>
      <c r="C1878" s="2">
        <v>2</v>
      </c>
    </row>
    <row r="1879" spans="1:5" x14ac:dyDescent="0.25">
      <c r="A1879">
        <v>1878</v>
      </c>
      <c r="C1879" s="2">
        <v>2</v>
      </c>
    </row>
    <row r="1880" spans="1:5" x14ac:dyDescent="0.25">
      <c r="A1880">
        <v>1879</v>
      </c>
      <c r="C1880" s="2">
        <v>2</v>
      </c>
    </row>
    <row r="1881" spans="1:5" x14ac:dyDescent="0.25">
      <c r="A1881">
        <v>1880</v>
      </c>
      <c r="C1881" s="2">
        <v>2</v>
      </c>
    </row>
    <row r="1882" spans="1:5" x14ac:dyDescent="0.25">
      <c r="A1882">
        <v>1881</v>
      </c>
      <c r="C1882" s="2">
        <v>2</v>
      </c>
    </row>
    <row r="1883" spans="1:5" x14ac:dyDescent="0.25">
      <c r="A1883">
        <v>1882</v>
      </c>
      <c r="B1883" s="5">
        <v>1</v>
      </c>
      <c r="C1883" s="2">
        <v>2</v>
      </c>
    </row>
    <row r="1884" spans="1:5" x14ac:dyDescent="0.25">
      <c r="A1884">
        <v>1883</v>
      </c>
      <c r="B1884" s="5">
        <v>1</v>
      </c>
      <c r="C1884" s="2">
        <v>2</v>
      </c>
    </row>
    <row r="1885" spans="1:5" x14ac:dyDescent="0.25">
      <c r="A1885">
        <v>1884</v>
      </c>
      <c r="B1885" s="5">
        <v>1</v>
      </c>
      <c r="C1885" s="2">
        <v>2</v>
      </c>
    </row>
    <row r="1886" spans="1:5" x14ac:dyDescent="0.25">
      <c r="A1886">
        <v>1885</v>
      </c>
      <c r="B1886" s="5">
        <v>1</v>
      </c>
      <c r="C1886" s="2">
        <v>2</v>
      </c>
    </row>
    <row r="1887" spans="1:5" x14ac:dyDescent="0.25">
      <c r="A1887">
        <v>1886</v>
      </c>
      <c r="B1887" s="5">
        <v>1</v>
      </c>
    </row>
    <row r="1888" spans="1:5" x14ac:dyDescent="0.25">
      <c r="A1888">
        <v>1887</v>
      </c>
      <c r="B1888" s="5">
        <v>1</v>
      </c>
    </row>
    <row r="1889" spans="1:5" x14ac:dyDescent="0.25">
      <c r="A1889">
        <v>1888</v>
      </c>
      <c r="B1889" s="5">
        <v>1</v>
      </c>
    </row>
    <row r="1890" spans="1:5" x14ac:dyDescent="0.25">
      <c r="A1890">
        <v>1889</v>
      </c>
      <c r="B1890" s="5">
        <v>1</v>
      </c>
    </row>
    <row r="1891" spans="1:5" x14ac:dyDescent="0.25">
      <c r="A1891">
        <v>1890</v>
      </c>
      <c r="B1891" s="5">
        <v>1</v>
      </c>
      <c r="E1891" s="4">
        <v>4</v>
      </c>
    </row>
    <row r="1892" spans="1:5" x14ac:dyDescent="0.25">
      <c r="A1892">
        <v>1891</v>
      </c>
      <c r="B1892" s="5">
        <v>1</v>
      </c>
      <c r="E1892" s="4">
        <v>4</v>
      </c>
    </row>
    <row r="1893" spans="1:5" x14ac:dyDescent="0.25">
      <c r="A1893">
        <v>1892</v>
      </c>
      <c r="D1893" s="3">
        <v>3</v>
      </c>
      <c r="E1893" s="4">
        <v>4</v>
      </c>
    </row>
    <row r="1894" spans="1:5" x14ac:dyDescent="0.25">
      <c r="A1894">
        <v>1893</v>
      </c>
      <c r="D1894" s="3">
        <v>3</v>
      </c>
      <c r="E1894" s="4">
        <v>4</v>
      </c>
    </row>
    <row r="1895" spans="1:5" x14ac:dyDescent="0.25">
      <c r="A1895">
        <v>1894</v>
      </c>
      <c r="D1895" s="3">
        <v>3</v>
      </c>
      <c r="E1895" s="4">
        <v>4</v>
      </c>
    </row>
    <row r="1896" spans="1:5" x14ac:dyDescent="0.25">
      <c r="A1896">
        <v>1895</v>
      </c>
      <c r="D1896" s="3">
        <v>3</v>
      </c>
      <c r="E1896" s="4">
        <v>4</v>
      </c>
    </row>
    <row r="1897" spans="1:5" x14ac:dyDescent="0.25">
      <c r="A1897">
        <v>1896</v>
      </c>
      <c r="D1897" s="3">
        <v>3</v>
      </c>
      <c r="E1897" s="4">
        <v>4</v>
      </c>
    </row>
    <row r="1898" spans="1:5" x14ac:dyDescent="0.25">
      <c r="A1898">
        <v>1897</v>
      </c>
      <c r="D1898" s="3">
        <v>3</v>
      </c>
      <c r="E1898" s="4">
        <v>4</v>
      </c>
    </row>
    <row r="1899" spans="1:5" x14ac:dyDescent="0.25">
      <c r="A1899">
        <v>1898</v>
      </c>
      <c r="C1899" s="2">
        <v>2</v>
      </c>
      <c r="D1899" s="3">
        <v>3</v>
      </c>
      <c r="E1899" s="4">
        <v>4</v>
      </c>
    </row>
    <row r="1900" spans="1:5" x14ac:dyDescent="0.25">
      <c r="A1900">
        <v>1899</v>
      </c>
      <c r="C1900" s="2">
        <v>2</v>
      </c>
      <c r="D1900" s="3">
        <v>3</v>
      </c>
    </row>
    <row r="1901" spans="1:5" x14ac:dyDescent="0.25">
      <c r="A1901">
        <v>1900</v>
      </c>
      <c r="C1901" s="2">
        <v>2</v>
      </c>
      <c r="D1901" s="3">
        <v>3</v>
      </c>
    </row>
    <row r="1902" spans="1:5" x14ac:dyDescent="0.25">
      <c r="A1902">
        <v>1901</v>
      </c>
      <c r="C1902" s="2">
        <v>2</v>
      </c>
      <c r="D1902" s="3">
        <v>3</v>
      </c>
    </row>
    <row r="1903" spans="1:5" x14ac:dyDescent="0.25">
      <c r="A1903">
        <v>1902</v>
      </c>
      <c r="C1903" s="2">
        <v>2</v>
      </c>
      <c r="D1903" s="3">
        <v>3</v>
      </c>
    </row>
    <row r="1904" spans="1:5" x14ac:dyDescent="0.25">
      <c r="A1904">
        <v>1903</v>
      </c>
      <c r="C1904" s="2">
        <v>2</v>
      </c>
    </row>
    <row r="1905" spans="1:5" x14ac:dyDescent="0.25">
      <c r="A1905">
        <v>1904</v>
      </c>
      <c r="C1905" s="2">
        <v>2</v>
      </c>
    </row>
    <row r="1906" spans="1:5" x14ac:dyDescent="0.25">
      <c r="A1906">
        <v>1905</v>
      </c>
      <c r="C1906" s="2">
        <v>2</v>
      </c>
    </row>
    <row r="1907" spans="1:5" x14ac:dyDescent="0.25">
      <c r="A1907">
        <v>1906</v>
      </c>
      <c r="C1907" s="2">
        <v>2</v>
      </c>
    </row>
    <row r="1908" spans="1:5" x14ac:dyDescent="0.25">
      <c r="A1908">
        <v>1907</v>
      </c>
      <c r="B1908" s="5">
        <v>1</v>
      </c>
      <c r="C1908" s="2">
        <v>2</v>
      </c>
    </row>
    <row r="1909" spans="1:5" x14ac:dyDescent="0.25">
      <c r="A1909">
        <v>1908</v>
      </c>
      <c r="B1909" s="5">
        <v>1</v>
      </c>
      <c r="C1909" s="2">
        <v>2</v>
      </c>
    </row>
    <row r="1910" spans="1:5" x14ac:dyDescent="0.25">
      <c r="A1910">
        <v>1909</v>
      </c>
      <c r="B1910" s="5">
        <v>1</v>
      </c>
      <c r="C1910" s="2">
        <v>2</v>
      </c>
    </row>
    <row r="1911" spans="1:5" x14ac:dyDescent="0.25">
      <c r="A1911">
        <v>1910</v>
      </c>
      <c r="B1911" s="5">
        <v>1</v>
      </c>
    </row>
    <row r="1912" spans="1:5" x14ac:dyDescent="0.25">
      <c r="A1912">
        <v>1911</v>
      </c>
      <c r="B1912" s="5">
        <v>1</v>
      </c>
    </row>
    <row r="1913" spans="1:5" x14ac:dyDescent="0.25">
      <c r="A1913">
        <v>1912</v>
      </c>
      <c r="B1913" s="5">
        <v>1</v>
      </c>
    </row>
    <row r="1914" spans="1:5" x14ac:dyDescent="0.25">
      <c r="A1914">
        <v>1913</v>
      </c>
      <c r="B1914" s="5">
        <v>1</v>
      </c>
    </row>
    <row r="1915" spans="1:5" x14ac:dyDescent="0.25">
      <c r="A1915">
        <v>1914</v>
      </c>
      <c r="B1915" s="5">
        <v>1</v>
      </c>
      <c r="E1915" s="4">
        <v>4</v>
      </c>
    </row>
    <row r="1916" spans="1:5" x14ac:dyDescent="0.25">
      <c r="A1916">
        <v>1915</v>
      </c>
      <c r="B1916" s="5">
        <v>1</v>
      </c>
      <c r="E1916" s="4">
        <v>4</v>
      </c>
    </row>
    <row r="1917" spans="1:5" x14ac:dyDescent="0.25">
      <c r="A1917">
        <v>1916</v>
      </c>
      <c r="B1917" s="5">
        <v>1</v>
      </c>
      <c r="E1917" s="4">
        <v>4</v>
      </c>
    </row>
    <row r="1918" spans="1:5" x14ac:dyDescent="0.25">
      <c r="A1918">
        <v>1917</v>
      </c>
      <c r="B1918" s="5">
        <v>1</v>
      </c>
      <c r="E1918" s="4">
        <v>4</v>
      </c>
    </row>
    <row r="1919" spans="1:5" x14ac:dyDescent="0.25">
      <c r="A1919">
        <v>1918</v>
      </c>
      <c r="B1919" s="5">
        <v>1</v>
      </c>
      <c r="D1919" s="3">
        <v>3</v>
      </c>
      <c r="E1919" s="4">
        <v>4</v>
      </c>
    </row>
    <row r="1920" spans="1:5" x14ac:dyDescent="0.25">
      <c r="A1920">
        <v>1919</v>
      </c>
      <c r="D1920" s="3">
        <v>3</v>
      </c>
      <c r="E1920" s="4">
        <v>4</v>
      </c>
    </row>
    <row r="1921" spans="1:6" x14ac:dyDescent="0.25">
      <c r="A1921">
        <v>1920</v>
      </c>
      <c r="D1921" s="3">
        <v>3</v>
      </c>
      <c r="E1921" s="4">
        <v>4</v>
      </c>
      <c r="F1921" t="s">
        <v>22</v>
      </c>
    </row>
    <row r="1922" spans="1:6" x14ac:dyDescent="0.25">
      <c r="A1922">
        <v>1921</v>
      </c>
    </row>
    <row r="1923" spans="1:6" x14ac:dyDescent="0.25">
      <c r="A1923">
        <v>1922</v>
      </c>
      <c r="F1923" t="s">
        <v>22</v>
      </c>
    </row>
    <row r="1924" spans="1:6" x14ac:dyDescent="0.25">
      <c r="A1924">
        <v>1923</v>
      </c>
      <c r="B1924" s="5">
        <v>1</v>
      </c>
    </row>
    <row r="1925" spans="1:6" x14ac:dyDescent="0.25">
      <c r="A1925">
        <v>1924</v>
      </c>
      <c r="B1925" s="5">
        <v>1</v>
      </c>
    </row>
    <row r="1926" spans="1:6" x14ac:dyDescent="0.25">
      <c r="A1926">
        <v>1925</v>
      </c>
      <c r="B1926" s="5">
        <v>1</v>
      </c>
    </row>
    <row r="1927" spans="1:6" x14ac:dyDescent="0.25">
      <c r="A1927">
        <v>1926</v>
      </c>
      <c r="B1927" s="5">
        <v>1</v>
      </c>
      <c r="C1927" s="2">
        <v>2</v>
      </c>
    </row>
    <row r="1928" spans="1:6" x14ac:dyDescent="0.25">
      <c r="A1928">
        <v>1927</v>
      </c>
      <c r="B1928" s="5">
        <v>1</v>
      </c>
      <c r="C1928" s="2">
        <v>2</v>
      </c>
    </row>
    <row r="1929" spans="1:6" x14ac:dyDescent="0.25">
      <c r="A1929">
        <v>1928</v>
      </c>
      <c r="B1929" s="5">
        <v>1</v>
      </c>
      <c r="C1929" s="2">
        <v>2</v>
      </c>
    </row>
    <row r="1930" spans="1:6" x14ac:dyDescent="0.25">
      <c r="A1930">
        <v>1929</v>
      </c>
      <c r="B1930" s="5">
        <v>1</v>
      </c>
      <c r="C1930" s="2">
        <v>2</v>
      </c>
    </row>
    <row r="1931" spans="1:6" x14ac:dyDescent="0.25">
      <c r="A1931">
        <v>1930</v>
      </c>
      <c r="B1931" s="5">
        <v>1</v>
      </c>
      <c r="C1931" s="2">
        <v>2</v>
      </c>
    </row>
    <row r="1932" spans="1:6" x14ac:dyDescent="0.25">
      <c r="A1932">
        <v>1931</v>
      </c>
      <c r="B1932" s="5">
        <v>1</v>
      </c>
      <c r="C1932" s="2">
        <v>2</v>
      </c>
    </row>
    <row r="1933" spans="1:6" x14ac:dyDescent="0.25">
      <c r="A1933">
        <v>1932</v>
      </c>
      <c r="B1933" s="5">
        <v>1</v>
      </c>
      <c r="C1933" s="2">
        <v>2</v>
      </c>
    </row>
    <row r="1934" spans="1:6" x14ac:dyDescent="0.25">
      <c r="A1934">
        <v>1933</v>
      </c>
      <c r="B1934" s="5">
        <v>1</v>
      </c>
      <c r="C1934" s="2">
        <v>2</v>
      </c>
    </row>
    <row r="1935" spans="1:6" x14ac:dyDescent="0.25">
      <c r="A1935">
        <v>1934</v>
      </c>
      <c r="C1935" s="2">
        <v>2</v>
      </c>
      <c r="D1935" s="3">
        <v>3</v>
      </c>
      <c r="E1935" s="4">
        <v>4</v>
      </c>
    </row>
    <row r="1936" spans="1:6" x14ac:dyDescent="0.25">
      <c r="A1936">
        <v>1935</v>
      </c>
      <c r="C1936" s="2">
        <v>2</v>
      </c>
      <c r="D1936" s="3">
        <v>3</v>
      </c>
      <c r="E1936" s="4">
        <v>4</v>
      </c>
    </row>
    <row r="1937" spans="1:5" x14ac:dyDescent="0.25">
      <c r="A1937">
        <v>1936</v>
      </c>
      <c r="D1937" s="3">
        <v>3</v>
      </c>
      <c r="E1937" s="4">
        <v>4</v>
      </c>
    </row>
    <row r="1938" spans="1:5" x14ac:dyDescent="0.25">
      <c r="A1938">
        <v>1937</v>
      </c>
      <c r="D1938" s="3">
        <v>3</v>
      </c>
      <c r="E1938" s="4">
        <v>4</v>
      </c>
    </row>
    <row r="1939" spans="1:5" x14ac:dyDescent="0.25">
      <c r="A1939">
        <v>1938</v>
      </c>
      <c r="D1939" s="3">
        <v>3</v>
      </c>
      <c r="E1939" s="4">
        <v>4</v>
      </c>
    </row>
    <row r="1940" spans="1:5" x14ac:dyDescent="0.25">
      <c r="A1940">
        <v>1939</v>
      </c>
      <c r="D1940" s="3">
        <v>3</v>
      </c>
      <c r="E1940" s="4">
        <v>4</v>
      </c>
    </row>
    <row r="1941" spans="1:5" x14ac:dyDescent="0.25">
      <c r="A1941">
        <v>1940</v>
      </c>
      <c r="D1941" s="3">
        <v>3</v>
      </c>
      <c r="E1941" s="4">
        <v>4</v>
      </c>
    </row>
    <row r="1942" spans="1:5" x14ac:dyDescent="0.25">
      <c r="A1942">
        <v>1941</v>
      </c>
      <c r="D1942" s="3">
        <v>3</v>
      </c>
      <c r="E1942" s="4">
        <v>4</v>
      </c>
    </row>
    <row r="1943" spans="1:5" x14ac:dyDescent="0.25">
      <c r="A1943">
        <v>1942</v>
      </c>
      <c r="D1943" s="3">
        <v>3</v>
      </c>
      <c r="E1943" s="4">
        <v>4</v>
      </c>
    </row>
    <row r="1944" spans="1:5" x14ac:dyDescent="0.25">
      <c r="A1944">
        <v>1943</v>
      </c>
      <c r="D1944" s="3">
        <v>3</v>
      </c>
      <c r="E1944" s="4">
        <v>4</v>
      </c>
    </row>
    <row r="1945" spans="1:5" x14ac:dyDescent="0.25">
      <c r="A1945">
        <v>1944</v>
      </c>
      <c r="E1945" s="4">
        <v>4</v>
      </c>
    </row>
    <row r="1946" spans="1:5" x14ac:dyDescent="0.25">
      <c r="A1946">
        <v>1945</v>
      </c>
    </row>
    <row r="1947" spans="1:5" x14ac:dyDescent="0.25">
      <c r="A1947">
        <v>1946</v>
      </c>
    </row>
    <row r="1948" spans="1:5" x14ac:dyDescent="0.25">
      <c r="A1948">
        <v>1947</v>
      </c>
    </row>
    <row r="1949" spans="1:5" x14ac:dyDescent="0.25">
      <c r="A1949">
        <v>1948</v>
      </c>
    </row>
    <row r="1950" spans="1:5" x14ac:dyDescent="0.25">
      <c r="A1950">
        <v>1949</v>
      </c>
    </row>
    <row r="1951" spans="1:5" x14ac:dyDescent="0.25">
      <c r="A1951">
        <v>1950</v>
      </c>
      <c r="C1951" s="2">
        <v>2</v>
      </c>
    </row>
    <row r="1952" spans="1:5" x14ac:dyDescent="0.25">
      <c r="A1952">
        <v>1951</v>
      </c>
      <c r="C1952" s="2">
        <v>2</v>
      </c>
    </row>
    <row r="1953" spans="1:5" x14ac:dyDescent="0.25">
      <c r="A1953">
        <v>1952</v>
      </c>
      <c r="B1953" s="5">
        <v>1</v>
      </c>
      <c r="C1953" s="2">
        <v>2</v>
      </c>
    </row>
    <row r="1954" spans="1:5" x14ac:dyDescent="0.25">
      <c r="A1954">
        <v>1953</v>
      </c>
      <c r="B1954" s="5">
        <v>1</v>
      </c>
      <c r="C1954" s="2">
        <v>2</v>
      </c>
    </row>
    <row r="1955" spans="1:5" x14ac:dyDescent="0.25">
      <c r="A1955">
        <v>1954</v>
      </c>
      <c r="B1955" s="5">
        <v>1</v>
      </c>
      <c r="C1955" s="2">
        <v>2</v>
      </c>
    </row>
    <row r="1956" spans="1:5" x14ac:dyDescent="0.25">
      <c r="A1956">
        <v>1955</v>
      </c>
      <c r="B1956" s="5">
        <v>1</v>
      </c>
      <c r="C1956" s="2">
        <v>2</v>
      </c>
    </row>
    <row r="1957" spans="1:5" x14ac:dyDescent="0.25">
      <c r="A1957">
        <v>1956</v>
      </c>
      <c r="B1957" s="5">
        <v>1</v>
      </c>
      <c r="C1957" s="2">
        <v>2</v>
      </c>
    </row>
    <row r="1958" spans="1:5" x14ac:dyDescent="0.25">
      <c r="A1958">
        <v>1957</v>
      </c>
      <c r="B1958" s="5">
        <v>1</v>
      </c>
      <c r="C1958" s="2">
        <v>2</v>
      </c>
    </row>
    <row r="1959" spans="1:5" x14ac:dyDescent="0.25">
      <c r="A1959">
        <v>1958</v>
      </c>
      <c r="B1959" s="5">
        <v>1</v>
      </c>
    </row>
    <row r="1960" spans="1:5" x14ac:dyDescent="0.25">
      <c r="A1960">
        <v>1959</v>
      </c>
      <c r="B1960" s="5">
        <v>1</v>
      </c>
      <c r="D1960" s="3">
        <v>3</v>
      </c>
      <c r="E1960" s="4">
        <v>4</v>
      </c>
    </row>
    <row r="1961" spans="1:5" x14ac:dyDescent="0.25">
      <c r="A1961">
        <v>1960</v>
      </c>
      <c r="D1961" s="3">
        <v>3</v>
      </c>
      <c r="E1961" s="4">
        <v>4</v>
      </c>
    </row>
    <row r="1962" spans="1:5" x14ac:dyDescent="0.25">
      <c r="A1962">
        <v>1961</v>
      </c>
      <c r="D1962" s="3">
        <v>3</v>
      </c>
      <c r="E1962" s="4">
        <v>4</v>
      </c>
    </row>
    <row r="1963" spans="1:5" x14ac:dyDescent="0.25">
      <c r="A1963">
        <v>1962</v>
      </c>
      <c r="D1963" s="3">
        <v>3</v>
      </c>
      <c r="E1963" s="4">
        <v>4</v>
      </c>
    </row>
    <row r="1964" spans="1:5" x14ac:dyDescent="0.25">
      <c r="A1964">
        <v>1963</v>
      </c>
      <c r="D1964" s="3">
        <v>3</v>
      </c>
      <c r="E1964" s="4">
        <v>4</v>
      </c>
    </row>
    <row r="1965" spans="1:5" x14ac:dyDescent="0.25">
      <c r="A1965">
        <v>1964</v>
      </c>
      <c r="D1965" s="3">
        <v>3</v>
      </c>
      <c r="E1965" s="4">
        <v>4</v>
      </c>
    </row>
    <row r="1966" spans="1:5" x14ac:dyDescent="0.25">
      <c r="A1966">
        <v>1965</v>
      </c>
      <c r="D1966" s="3">
        <v>3</v>
      </c>
      <c r="E1966" s="4">
        <v>4</v>
      </c>
    </row>
    <row r="1967" spans="1:5" x14ac:dyDescent="0.25">
      <c r="A1967">
        <v>1966</v>
      </c>
      <c r="D1967" s="3">
        <v>3</v>
      </c>
      <c r="E1967" s="4">
        <v>4</v>
      </c>
    </row>
    <row r="1968" spans="1:5" x14ac:dyDescent="0.25">
      <c r="A1968">
        <v>1967</v>
      </c>
      <c r="E1968" s="4">
        <v>4</v>
      </c>
    </row>
    <row r="1969" spans="1:5" x14ac:dyDescent="0.25">
      <c r="A1969">
        <v>1968</v>
      </c>
    </row>
    <row r="1970" spans="1:5" x14ac:dyDescent="0.25">
      <c r="A1970">
        <v>1969</v>
      </c>
    </row>
    <row r="1971" spans="1:5" x14ac:dyDescent="0.25">
      <c r="A1971">
        <v>1970</v>
      </c>
    </row>
    <row r="1972" spans="1:5" x14ac:dyDescent="0.25">
      <c r="A1972">
        <v>1971</v>
      </c>
    </row>
    <row r="1973" spans="1:5" x14ac:dyDescent="0.25">
      <c r="A1973">
        <v>1972</v>
      </c>
    </row>
    <row r="1974" spans="1:5" x14ac:dyDescent="0.25">
      <c r="A1974">
        <v>1973</v>
      </c>
    </row>
    <row r="1975" spans="1:5" x14ac:dyDescent="0.25">
      <c r="A1975">
        <v>1974</v>
      </c>
    </row>
    <row r="1976" spans="1:5" x14ac:dyDescent="0.25">
      <c r="A1976">
        <v>1975</v>
      </c>
      <c r="B1976" s="5">
        <v>1</v>
      </c>
    </row>
    <row r="1977" spans="1:5" x14ac:dyDescent="0.25">
      <c r="A1977">
        <v>1976</v>
      </c>
      <c r="B1977" s="5">
        <v>1</v>
      </c>
      <c r="C1977" s="2">
        <v>2</v>
      </c>
    </row>
    <row r="1978" spans="1:5" x14ac:dyDescent="0.25">
      <c r="A1978">
        <v>1977</v>
      </c>
      <c r="B1978" s="5">
        <v>1</v>
      </c>
      <c r="C1978" s="2">
        <v>2</v>
      </c>
    </row>
    <row r="1979" spans="1:5" x14ac:dyDescent="0.25">
      <c r="A1979">
        <v>1978</v>
      </c>
      <c r="B1979" s="5">
        <v>1</v>
      </c>
      <c r="C1979" s="2">
        <v>2</v>
      </c>
    </row>
    <row r="1980" spans="1:5" x14ac:dyDescent="0.25">
      <c r="A1980">
        <v>1979</v>
      </c>
      <c r="B1980" s="5">
        <v>1</v>
      </c>
      <c r="C1980" s="2">
        <v>2</v>
      </c>
    </row>
    <row r="1981" spans="1:5" x14ac:dyDescent="0.25">
      <c r="A1981">
        <v>1980</v>
      </c>
      <c r="B1981" s="5">
        <v>1</v>
      </c>
      <c r="C1981" s="2">
        <v>2</v>
      </c>
    </row>
    <row r="1982" spans="1:5" x14ac:dyDescent="0.25">
      <c r="A1982">
        <v>1981</v>
      </c>
      <c r="B1982" s="5">
        <v>1</v>
      </c>
      <c r="C1982" s="2">
        <v>2</v>
      </c>
    </row>
    <row r="1983" spans="1:5" x14ac:dyDescent="0.25">
      <c r="A1983">
        <v>1982</v>
      </c>
      <c r="B1983" s="5">
        <v>1</v>
      </c>
      <c r="C1983" s="2">
        <v>2</v>
      </c>
    </row>
    <row r="1984" spans="1:5" x14ac:dyDescent="0.25">
      <c r="A1984">
        <v>1983</v>
      </c>
      <c r="D1984" s="3">
        <v>3</v>
      </c>
      <c r="E1984" s="4">
        <v>4</v>
      </c>
    </row>
    <row r="1985" spans="1:5" x14ac:dyDescent="0.25">
      <c r="A1985">
        <v>1984</v>
      </c>
      <c r="D1985" s="3">
        <v>3</v>
      </c>
      <c r="E1985" s="4">
        <v>4</v>
      </c>
    </row>
    <row r="1986" spans="1:5" x14ac:dyDescent="0.25">
      <c r="A1986">
        <v>1985</v>
      </c>
      <c r="D1986" s="3">
        <v>3</v>
      </c>
      <c r="E1986" s="4">
        <v>4</v>
      </c>
    </row>
    <row r="1987" spans="1:5" x14ac:dyDescent="0.25">
      <c r="A1987">
        <v>1986</v>
      </c>
      <c r="D1987" s="3">
        <v>3</v>
      </c>
      <c r="E1987" s="4">
        <v>4</v>
      </c>
    </row>
    <row r="1988" spans="1:5" x14ac:dyDescent="0.25">
      <c r="A1988">
        <v>1987</v>
      </c>
      <c r="D1988" s="3">
        <v>3</v>
      </c>
      <c r="E1988" s="4">
        <v>4</v>
      </c>
    </row>
    <row r="1989" spans="1:5" x14ac:dyDescent="0.25">
      <c r="A1989">
        <v>1988</v>
      </c>
      <c r="D1989" s="3">
        <v>3</v>
      </c>
      <c r="E1989" s="4">
        <v>4</v>
      </c>
    </row>
    <row r="1990" spans="1:5" x14ac:dyDescent="0.25">
      <c r="A1990">
        <v>1989</v>
      </c>
      <c r="D1990" s="3">
        <v>3</v>
      </c>
      <c r="E1990" s="4">
        <v>4</v>
      </c>
    </row>
    <row r="1991" spans="1:5" x14ac:dyDescent="0.25">
      <c r="A1991">
        <v>1990</v>
      </c>
      <c r="D1991" s="3">
        <v>3</v>
      </c>
      <c r="E1991" s="4">
        <v>4</v>
      </c>
    </row>
    <row r="1992" spans="1:5" x14ac:dyDescent="0.25">
      <c r="A1992">
        <v>1991</v>
      </c>
      <c r="D1992" s="3">
        <v>3</v>
      </c>
      <c r="E1992" s="4">
        <v>4</v>
      </c>
    </row>
    <row r="1993" spans="1:5" x14ac:dyDescent="0.25">
      <c r="A1993">
        <v>1992</v>
      </c>
    </row>
    <row r="1994" spans="1:5" x14ac:dyDescent="0.25">
      <c r="A1994">
        <v>1993</v>
      </c>
    </row>
    <row r="1995" spans="1:5" x14ac:dyDescent="0.25">
      <c r="A1995">
        <v>1994</v>
      </c>
    </row>
    <row r="1996" spans="1:5" x14ac:dyDescent="0.25">
      <c r="A1996">
        <v>1995</v>
      </c>
      <c r="C1996" s="2">
        <v>2</v>
      </c>
    </row>
    <row r="1997" spans="1:5" x14ac:dyDescent="0.25">
      <c r="A1997">
        <v>1996</v>
      </c>
      <c r="C1997" s="2">
        <v>2</v>
      </c>
    </row>
    <row r="1998" spans="1:5" x14ac:dyDescent="0.25">
      <c r="A1998">
        <v>1997</v>
      </c>
      <c r="B1998" s="5">
        <v>1</v>
      </c>
      <c r="C1998" s="2">
        <v>2</v>
      </c>
    </row>
    <row r="1999" spans="1:5" x14ac:dyDescent="0.25">
      <c r="A1999">
        <v>1998</v>
      </c>
      <c r="B1999" s="5">
        <v>1</v>
      </c>
      <c r="C1999" s="2">
        <v>2</v>
      </c>
    </row>
    <row r="2000" spans="1:5" x14ac:dyDescent="0.25">
      <c r="A2000">
        <v>1999</v>
      </c>
      <c r="B2000" s="5">
        <v>1</v>
      </c>
      <c r="C2000" s="2">
        <v>2</v>
      </c>
    </row>
    <row r="2001" spans="1:5" x14ac:dyDescent="0.25">
      <c r="A2001">
        <v>2000</v>
      </c>
      <c r="B2001" s="5">
        <v>1</v>
      </c>
      <c r="C2001" s="2">
        <v>2</v>
      </c>
    </row>
    <row r="2002" spans="1:5" x14ac:dyDescent="0.25">
      <c r="A2002">
        <v>2001</v>
      </c>
      <c r="B2002" s="5">
        <v>1</v>
      </c>
      <c r="C2002" s="2">
        <v>2</v>
      </c>
    </row>
    <row r="2003" spans="1:5" x14ac:dyDescent="0.25">
      <c r="A2003">
        <v>2002</v>
      </c>
      <c r="B2003" s="5">
        <v>1</v>
      </c>
    </row>
    <row r="2004" spans="1:5" x14ac:dyDescent="0.25">
      <c r="A2004">
        <v>2003</v>
      </c>
      <c r="B2004" s="5">
        <v>1</v>
      </c>
    </row>
    <row r="2005" spans="1:5" x14ac:dyDescent="0.25">
      <c r="A2005">
        <v>2004</v>
      </c>
      <c r="B2005" s="5">
        <v>1</v>
      </c>
    </row>
    <row r="2006" spans="1:5" x14ac:dyDescent="0.25">
      <c r="A2006">
        <v>2005</v>
      </c>
      <c r="D2006" s="3">
        <v>3</v>
      </c>
      <c r="E2006" s="4">
        <v>4</v>
      </c>
    </row>
    <row r="2007" spans="1:5" x14ac:dyDescent="0.25">
      <c r="A2007">
        <v>2006</v>
      </c>
      <c r="D2007" s="3">
        <v>3</v>
      </c>
      <c r="E2007" s="4">
        <v>4</v>
      </c>
    </row>
    <row r="2008" spans="1:5" x14ac:dyDescent="0.25">
      <c r="A2008">
        <v>2007</v>
      </c>
      <c r="D2008" s="3">
        <v>3</v>
      </c>
      <c r="E2008" s="4">
        <v>4</v>
      </c>
    </row>
    <row r="2009" spans="1:5" x14ac:dyDescent="0.25">
      <c r="A2009">
        <v>2008</v>
      </c>
      <c r="D2009" s="3">
        <v>3</v>
      </c>
      <c r="E2009" s="4">
        <v>4</v>
      </c>
    </row>
    <row r="2010" spans="1:5" x14ac:dyDescent="0.25">
      <c r="A2010">
        <v>2009</v>
      </c>
      <c r="D2010" s="3">
        <v>3</v>
      </c>
      <c r="E2010" s="4">
        <v>4</v>
      </c>
    </row>
    <row r="2011" spans="1:5" x14ac:dyDescent="0.25">
      <c r="A2011">
        <v>2010</v>
      </c>
      <c r="D2011" s="3">
        <v>3</v>
      </c>
      <c r="E2011" s="4">
        <v>4</v>
      </c>
    </row>
    <row r="2012" spans="1:5" x14ac:dyDescent="0.25">
      <c r="A2012">
        <v>2011</v>
      </c>
      <c r="D2012" s="3">
        <v>3</v>
      </c>
      <c r="E2012" s="4">
        <v>4</v>
      </c>
    </row>
    <row r="2013" spans="1:5" x14ac:dyDescent="0.25">
      <c r="A2013">
        <v>2012</v>
      </c>
      <c r="D2013" s="3">
        <v>3</v>
      </c>
      <c r="E2013" s="4">
        <v>4</v>
      </c>
    </row>
    <row r="2014" spans="1:5" x14ac:dyDescent="0.25">
      <c r="A2014">
        <v>2013</v>
      </c>
      <c r="E2014" s="4">
        <v>4</v>
      </c>
    </row>
    <row r="2015" spans="1:5" x14ac:dyDescent="0.25">
      <c r="A2015">
        <v>2014</v>
      </c>
      <c r="C2015" s="2">
        <v>2</v>
      </c>
    </row>
    <row r="2016" spans="1:5" x14ac:dyDescent="0.25">
      <c r="A2016">
        <v>2015</v>
      </c>
      <c r="C2016" s="2">
        <v>2</v>
      </c>
    </row>
    <row r="2017" spans="1:5" x14ac:dyDescent="0.25">
      <c r="A2017">
        <v>2016</v>
      </c>
      <c r="C2017" s="2">
        <v>2</v>
      </c>
    </row>
    <row r="2018" spans="1:5" x14ac:dyDescent="0.25">
      <c r="A2018">
        <v>2017</v>
      </c>
      <c r="C2018" s="2">
        <v>2</v>
      </c>
    </row>
    <row r="2019" spans="1:5" x14ac:dyDescent="0.25">
      <c r="A2019">
        <v>2018</v>
      </c>
      <c r="C2019" s="2">
        <v>2</v>
      </c>
    </row>
    <row r="2020" spans="1:5" x14ac:dyDescent="0.25">
      <c r="A2020">
        <v>2019</v>
      </c>
      <c r="C2020" s="2">
        <v>2</v>
      </c>
    </row>
    <row r="2021" spans="1:5" x14ac:dyDescent="0.25">
      <c r="A2021">
        <v>2020</v>
      </c>
      <c r="B2021" s="5">
        <v>1</v>
      </c>
      <c r="C2021" s="2">
        <v>2</v>
      </c>
    </row>
    <row r="2022" spans="1:5" x14ac:dyDescent="0.25">
      <c r="A2022">
        <v>2021</v>
      </c>
      <c r="B2022" s="5">
        <v>1</v>
      </c>
      <c r="C2022" s="2">
        <v>2</v>
      </c>
    </row>
    <row r="2023" spans="1:5" x14ac:dyDescent="0.25">
      <c r="A2023">
        <v>2022</v>
      </c>
      <c r="B2023" s="5">
        <v>1</v>
      </c>
      <c r="C2023" s="2">
        <v>2</v>
      </c>
    </row>
    <row r="2024" spans="1:5" x14ac:dyDescent="0.25">
      <c r="A2024">
        <v>2023</v>
      </c>
      <c r="B2024" s="5">
        <v>1</v>
      </c>
      <c r="C2024" s="2">
        <v>2</v>
      </c>
    </row>
    <row r="2025" spans="1:5" x14ac:dyDescent="0.25">
      <c r="A2025">
        <v>2024</v>
      </c>
      <c r="B2025" s="5">
        <v>1</v>
      </c>
    </row>
    <row r="2026" spans="1:5" x14ac:dyDescent="0.25">
      <c r="A2026">
        <v>2025</v>
      </c>
      <c r="B2026" s="5">
        <v>1</v>
      </c>
    </row>
    <row r="2027" spans="1:5" x14ac:dyDescent="0.25">
      <c r="A2027">
        <v>2026</v>
      </c>
      <c r="B2027" s="5">
        <v>1</v>
      </c>
    </row>
    <row r="2028" spans="1:5" x14ac:dyDescent="0.25">
      <c r="A2028">
        <v>2027</v>
      </c>
      <c r="B2028" s="5">
        <v>1</v>
      </c>
      <c r="D2028" s="3">
        <v>3</v>
      </c>
    </row>
    <row r="2029" spans="1:5" x14ac:dyDescent="0.25">
      <c r="A2029">
        <v>2028</v>
      </c>
      <c r="D2029" s="3">
        <v>3</v>
      </c>
      <c r="E2029" s="4">
        <v>4</v>
      </c>
    </row>
    <row r="2030" spans="1:5" x14ac:dyDescent="0.25">
      <c r="A2030">
        <v>2029</v>
      </c>
      <c r="D2030" s="3">
        <v>3</v>
      </c>
      <c r="E2030" s="4">
        <v>4</v>
      </c>
    </row>
    <row r="2031" spans="1:5" x14ac:dyDescent="0.25">
      <c r="A2031">
        <v>2030</v>
      </c>
      <c r="D2031" s="3">
        <v>3</v>
      </c>
      <c r="E2031" s="4">
        <v>4</v>
      </c>
    </row>
    <row r="2032" spans="1:5" x14ac:dyDescent="0.25">
      <c r="A2032">
        <v>2031</v>
      </c>
      <c r="D2032" s="3">
        <v>3</v>
      </c>
      <c r="E2032" s="4">
        <v>4</v>
      </c>
    </row>
    <row r="2033" spans="1:5" x14ac:dyDescent="0.25">
      <c r="A2033">
        <v>2032</v>
      </c>
      <c r="D2033" s="3">
        <v>3</v>
      </c>
      <c r="E2033" s="4">
        <v>4</v>
      </c>
    </row>
    <row r="2034" spans="1:5" x14ac:dyDescent="0.25">
      <c r="A2034">
        <v>2033</v>
      </c>
      <c r="D2034" s="3">
        <v>3</v>
      </c>
      <c r="E2034" s="4">
        <v>4</v>
      </c>
    </row>
    <row r="2035" spans="1:5" x14ac:dyDescent="0.25">
      <c r="A2035">
        <v>2034</v>
      </c>
      <c r="D2035" s="3">
        <v>3</v>
      </c>
      <c r="E2035" s="4">
        <v>4</v>
      </c>
    </row>
    <row r="2036" spans="1:5" x14ac:dyDescent="0.25">
      <c r="A2036">
        <v>2035</v>
      </c>
      <c r="E2036" s="4">
        <v>4</v>
      </c>
    </row>
    <row r="2037" spans="1:5" x14ac:dyDescent="0.25">
      <c r="A2037">
        <v>2036</v>
      </c>
      <c r="E2037" s="4">
        <v>4</v>
      </c>
    </row>
    <row r="2038" spans="1:5" x14ac:dyDescent="0.25">
      <c r="A2038">
        <v>2037</v>
      </c>
    </row>
    <row r="2039" spans="1:5" x14ac:dyDescent="0.25">
      <c r="A2039">
        <v>2038</v>
      </c>
    </row>
    <row r="2040" spans="1:5" x14ac:dyDescent="0.25">
      <c r="A2040">
        <v>2039</v>
      </c>
    </row>
    <row r="2041" spans="1:5" x14ac:dyDescent="0.25">
      <c r="A2041">
        <v>2040</v>
      </c>
      <c r="C2041" s="2">
        <v>2</v>
      </c>
    </row>
    <row r="2042" spans="1:5" x14ac:dyDescent="0.25">
      <c r="A2042">
        <v>2041</v>
      </c>
      <c r="C2042" s="2">
        <v>2</v>
      </c>
    </row>
    <row r="2043" spans="1:5" x14ac:dyDescent="0.25">
      <c r="A2043">
        <v>2042</v>
      </c>
      <c r="C2043" s="2">
        <v>2</v>
      </c>
    </row>
    <row r="2044" spans="1:5" x14ac:dyDescent="0.25">
      <c r="A2044">
        <v>2043</v>
      </c>
      <c r="C2044" s="2">
        <v>2</v>
      </c>
    </row>
    <row r="2045" spans="1:5" x14ac:dyDescent="0.25">
      <c r="A2045">
        <v>2044</v>
      </c>
      <c r="C2045" s="2">
        <v>2</v>
      </c>
    </row>
    <row r="2046" spans="1:5" x14ac:dyDescent="0.25">
      <c r="A2046">
        <v>2045</v>
      </c>
      <c r="B2046" s="5">
        <v>1</v>
      </c>
      <c r="C2046" s="2">
        <v>2</v>
      </c>
    </row>
    <row r="2047" spans="1:5" x14ac:dyDescent="0.25">
      <c r="A2047">
        <v>2046</v>
      </c>
      <c r="B2047" s="5">
        <v>1</v>
      </c>
      <c r="C2047" s="2">
        <v>2</v>
      </c>
    </row>
    <row r="2048" spans="1:5" x14ac:dyDescent="0.25">
      <c r="A2048">
        <v>2047</v>
      </c>
      <c r="B2048" s="5">
        <v>1</v>
      </c>
      <c r="C2048" s="2">
        <v>2</v>
      </c>
    </row>
    <row r="2049" spans="1:5" x14ac:dyDescent="0.25">
      <c r="A2049">
        <v>2048</v>
      </c>
      <c r="B2049" s="5">
        <v>1</v>
      </c>
      <c r="C2049" s="2">
        <v>2</v>
      </c>
    </row>
    <row r="2050" spans="1:5" x14ac:dyDescent="0.25">
      <c r="A2050">
        <v>2049</v>
      </c>
      <c r="B2050" s="5">
        <v>1</v>
      </c>
    </row>
    <row r="2051" spans="1:5" x14ac:dyDescent="0.25">
      <c r="A2051">
        <v>2050</v>
      </c>
      <c r="B2051" s="5">
        <v>1</v>
      </c>
      <c r="E2051" s="4">
        <v>4</v>
      </c>
    </row>
    <row r="2052" spans="1:5" x14ac:dyDescent="0.25">
      <c r="A2052">
        <v>2051</v>
      </c>
      <c r="B2052" s="5">
        <v>1</v>
      </c>
      <c r="D2052" s="3">
        <v>3</v>
      </c>
      <c r="E2052" s="4">
        <v>4</v>
      </c>
    </row>
    <row r="2053" spans="1:5" x14ac:dyDescent="0.25">
      <c r="A2053">
        <v>2052</v>
      </c>
      <c r="B2053" s="5">
        <v>1</v>
      </c>
      <c r="D2053" s="3">
        <v>3</v>
      </c>
      <c r="E2053" s="4">
        <v>4</v>
      </c>
    </row>
    <row r="2054" spans="1:5" x14ac:dyDescent="0.25">
      <c r="A2054">
        <v>2053</v>
      </c>
      <c r="D2054" s="3">
        <v>3</v>
      </c>
      <c r="E2054" s="4">
        <v>4</v>
      </c>
    </row>
    <row r="2055" spans="1:5" x14ac:dyDescent="0.25">
      <c r="A2055">
        <v>2054</v>
      </c>
      <c r="D2055" s="3">
        <v>3</v>
      </c>
      <c r="E2055" s="4">
        <v>4</v>
      </c>
    </row>
    <row r="2056" spans="1:5" x14ac:dyDescent="0.25">
      <c r="A2056">
        <v>2055</v>
      </c>
      <c r="D2056" s="3">
        <v>3</v>
      </c>
      <c r="E2056" s="4">
        <v>4</v>
      </c>
    </row>
    <row r="2057" spans="1:5" x14ac:dyDescent="0.25">
      <c r="A2057">
        <v>2056</v>
      </c>
      <c r="D2057" s="3">
        <v>3</v>
      </c>
      <c r="E2057" s="4">
        <v>4</v>
      </c>
    </row>
    <row r="2058" spans="1:5" x14ac:dyDescent="0.25">
      <c r="A2058">
        <v>2057</v>
      </c>
      <c r="D2058" s="3">
        <v>3</v>
      </c>
      <c r="E2058" s="4">
        <v>4</v>
      </c>
    </row>
    <row r="2059" spans="1:5" x14ac:dyDescent="0.25">
      <c r="A2059">
        <v>2058</v>
      </c>
      <c r="D2059" s="3">
        <v>3</v>
      </c>
      <c r="E2059" s="4">
        <v>4</v>
      </c>
    </row>
    <row r="2060" spans="1:5" x14ac:dyDescent="0.25">
      <c r="A2060">
        <v>2059</v>
      </c>
      <c r="D2060" s="3">
        <v>3</v>
      </c>
      <c r="E2060" s="4">
        <v>4</v>
      </c>
    </row>
    <row r="2061" spans="1:5" x14ac:dyDescent="0.25">
      <c r="A2061">
        <v>2060</v>
      </c>
    </row>
    <row r="2062" spans="1:5" x14ac:dyDescent="0.25">
      <c r="A2062">
        <v>2061</v>
      </c>
    </row>
    <row r="2063" spans="1:5" x14ac:dyDescent="0.25">
      <c r="A2063">
        <v>2062</v>
      </c>
    </row>
    <row r="2064" spans="1:5" x14ac:dyDescent="0.25">
      <c r="A2064">
        <v>2063</v>
      </c>
      <c r="C2064" s="2">
        <v>2</v>
      </c>
    </row>
    <row r="2065" spans="1:5" x14ac:dyDescent="0.25">
      <c r="A2065">
        <v>2064</v>
      </c>
      <c r="C2065" s="2">
        <v>2</v>
      </c>
    </row>
    <row r="2066" spans="1:5" x14ac:dyDescent="0.25">
      <c r="A2066">
        <v>2065</v>
      </c>
      <c r="C2066" s="2">
        <v>2</v>
      </c>
    </row>
    <row r="2067" spans="1:5" x14ac:dyDescent="0.25">
      <c r="A2067">
        <v>2066</v>
      </c>
      <c r="C2067" s="2">
        <v>2</v>
      </c>
    </row>
    <row r="2068" spans="1:5" x14ac:dyDescent="0.25">
      <c r="A2068">
        <v>2067</v>
      </c>
      <c r="C2068" s="2">
        <v>2</v>
      </c>
    </row>
    <row r="2069" spans="1:5" x14ac:dyDescent="0.25">
      <c r="A2069">
        <v>2068</v>
      </c>
      <c r="B2069" s="5">
        <v>1</v>
      </c>
      <c r="C2069" s="2">
        <v>2</v>
      </c>
    </row>
    <row r="2070" spans="1:5" x14ac:dyDescent="0.25">
      <c r="A2070">
        <v>2069</v>
      </c>
      <c r="B2070" s="5">
        <v>1</v>
      </c>
      <c r="C2070" s="2">
        <v>2</v>
      </c>
    </row>
    <row r="2071" spans="1:5" x14ac:dyDescent="0.25">
      <c r="A2071">
        <v>2070</v>
      </c>
      <c r="B2071" s="5">
        <v>1</v>
      </c>
      <c r="C2071" s="2">
        <v>2</v>
      </c>
    </row>
    <row r="2072" spans="1:5" x14ac:dyDescent="0.25">
      <c r="A2072">
        <v>2071</v>
      </c>
      <c r="B2072" s="5">
        <v>1</v>
      </c>
      <c r="C2072" s="2">
        <v>2</v>
      </c>
    </row>
    <row r="2073" spans="1:5" x14ac:dyDescent="0.25">
      <c r="A2073">
        <v>2072</v>
      </c>
      <c r="B2073" s="5">
        <v>1</v>
      </c>
    </row>
    <row r="2074" spans="1:5" x14ac:dyDescent="0.25">
      <c r="A2074">
        <v>2073</v>
      </c>
      <c r="B2074" s="5">
        <v>1</v>
      </c>
    </row>
    <row r="2075" spans="1:5" x14ac:dyDescent="0.25">
      <c r="A2075">
        <v>2074</v>
      </c>
      <c r="B2075" s="5">
        <v>1</v>
      </c>
      <c r="E2075" s="4">
        <v>4</v>
      </c>
    </row>
    <row r="2076" spans="1:5" x14ac:dyDescent="0.25">
      <c r="A2076">
        <v>2075</v>
      </c>
      <c r="B2076" s="5">
        <v>1</v>
      </c>
      <c r="D2076" s="3">
        <v>3</v>
      </c>
      <c r="E2076" s="4">
        <v>4</v>
      </c>
    </row>
    <row r="2077" spans="1:5" x14ac:dyDescent="0.25">
      <c r="A2077">
        <v>2076</v>
      </c>
      <c r="D2077" s="3">
        <v>3</v>
      </c>
      <c r="E2077" s="4">
        <v>4</v>
      </c>
    </row>
    <row r="2078" spans="1:5" x14ac:dyDescent="0.25">
      <c r="A2078">
        <v>2077</v>
      </c>
      <c r="D2078" s="3">
        <v>3</v>
      </c>
      <c r="E2078" s="4">
        <v>4</v>
      </c>
    </row>
    <row r="2079" spans="1:5" x14ac:dyDescent="0.25">
      <c r="A2079">
        <v>2078</v>
      </c>
      <c r="D2079" s="3">
        <v>3</v>
      </c>
      <c r="E2079" s="4">
        <v>4</v>
      </c>
    </row>
    <row r="2080" spans="1:5" x14ac:dyDescent="0.25">
      <c r="A2080">
        <v>2079</v>
      </c>
      <c r="D2080" s="3">
        <v>3</v>
      </c>
      <c r="E2080" s="4">
        <v>4</v>
      </c>
    </row>
    <row r="2081" spans="1:5" x14ac:dyDescent="0.25">
      <c r="A2081">
        <v>2080</v>
      </c>
      <c r="D2081" s="3">
        <v>3</v>
      </c>
      <c r="E2081" s="4">
        <v>4</v>
      </c>
    </row>
    <row r="2082" spans="1:5" x14ac:dyDescent="0.25">
      <c r="A2082">
        <v>2081</v>
      </c>
      <c r="D2082" s="3">
        <v>3</v>
      </c>
      <c r="E2082" s="4">
        <v>4</v>
      </c>
    </row>
    <row r="2083" spans="1:5" x14ac:dyDescent="0.25">
      <c r="A2083">
        <v>2082</v>
      </c>
      <c r="D2083" s="3">
        <v>3</v>
      </c>
      <c r="E2083" s="4">
        <v>4</v>
      </c>
    </row>
    <row r="2084" spans="1:5" x14ac:dyDescent="0.25">
      <c r="A2084">
        <v>2083</v>
      </c>
    </row>
    <row r="2085" spans="1:5" x14ac:dyDescent="0.25">
      <c r="A2085">
        <v>2084</v>
      </c>
    </row>
    <row r="2086" spans="1:5" x14ac:dyDescent="0.25">
      <c r="A2086">
        <v>2085</v>
      </c>
      <c r="C2086" s="2">
        <v>2</v>
      </c>
    </row>
    <row r="2087" spans="1:5" x14ac:dyDescent="0.25">
      <c r="A2087">
        <v>2086</v>
      </c>
      <c r="C2087" s="2">
        <v>2</v>
      </c>
    </row>
    <row r="2088" spans="1:5" x14ac:dyDescent="0.25">
      <c r="A2088">
        <v>2087</v>
      </c>
      <c r="C2088" s="2">
        <v>2</v>
      </c>
    </row>
    <row r="2089" spans="1:5" x14ac:dyDescent="0.25">
      <c r="A2089">
        <v>2088</v>
      </c>
      <c r="C2089" s="2">
        <v>2</v>
      </c>
    </row>
    <row r="2090" spans="1:5" x14ac:dyDescent="0.25">
      <c r="A2090">
        <v>2089</v>
      </c>
      <c r="C2090" s="2">
        <v>2</v>
      </c>
    </row>
    <row r="2091" spans="1:5" x14ac:dyDescent="0.25">
      <c r="A2091">
        <v>2090</v>
      </c>
      <c r="C2091" s="2">
        <v>2</v>
      </c>
    </row>
    <row r="2092" spans="1:5" x14ac:dyDescent="0.25">
      <c r="A2092">
        <v>2091</v>
      </c>
      <c r="C2092" s="2">
        <v>2</v>
      </c>
    </row>
    <row r="2093" spans="1:5" x14ac:dyDescent="0.25">
      <c r="A2093">
        <v>2092</v>
      </c>
      <c r="B2093" s="5">
        <v>1</v>
      </c>
      <c r="C2093" s="2">
        <v>2</v>
      </c>
    </row>
    <row r="2094" spans="1:5" x14ac:dyDescent="0.25">
      <c r="A2094">
        <v>2093</v>
      </c>
      <c r="B2094" s="5">
        <v>1</v>
      </c>
      <c r="C2094" s="2">
        <v>2</v>
      </c>
    </row>
    <row r="2095" spans="1:5" x14ac:dyDescent="0.25">
      <c r="A2095">
        <v>2094</v>
      </c>
      <c r="B2095" s="5">
        <v>1</v>
      </c>
    </row>
    <row r="2096" spans="1:5" x14ac:dyDescent="0.25">
      <c r="A2096">
        <v>2095</v>
      </c>
      <c r="B2096" s="5">
        <v>1</v>
      </c>
    </row>
    <row r="2097" spans="1:5" x14ac:dyDescent="0.25">
      <c r="A2097">
        <v>2096</v>
      </c>
      <c r="B2097" s="5">
        <v>1</v>
      </c>
    </row>
    <row r="2098" spans="1:5" x14ac:dyDescent="0.25">
      <c r="A2098">
        <v>2097</v>
      </c>
      <c r="B2098" s="5">
        <v>1</v>
      </c>
      <c r="E2098" s="4">
        <v>4</v>
      </c>
    </row>
    <row r="2099" spans="1:5" x14ac:dyDescent="0.25">
      <c r="A2099">
        <v>2098</v>
      </c>
      <c r="B2099" s="5">
        <v>1</v>
      </c>
      <c r="E2099" s="4">
        <v>4</v>
      </c>
    </row>
    <row r="2100" spans="1:5" x14ac:dyDescent="0.25">
      <c r="A2100">
        <v>2099</v>
      </c>
      <c r="B2100" s="5">
        <v>1</v>
      </c>
      <c r="D2100" s="3">
        <v>3</v>
      </c>
      <c r="E2100" s="4">
        <v>4</v>
      </c>
    </row>
    <row r="2101" spans="1:5" x14ac:dyDescent="0.25">
      <c r="A2101">
        <v>2100</v>
      </c>
      <c r="D2101" s="3">
        <v>3</v>
      </c>
      <c r="E2101" s="4">
        <v>4</v>
      </c>
    </row>
    <row r="2102" spans="1:5" x14ac:dyDescent="0.25">
      <c r="A2102">
        <v>2101</v>
      </c>
      <c r="D2102" s="3">
        <v>3</v>
      </c>
      <c r="E2102" s="4">
        <v>4</v>
      </c>
    </row>
    <row r="2103" spans="1:5" x14ac:dyDescent="0.25">
      <c r="A2103">
        <v>2102</v>
      </c>
      <c r="D2103" s="3">
        <v>3</v>
      </c>
      <c r="E2103" s="4">
        <v>4</v>
      </c>
    </row>
    <row r="2104" spans="1:5" x14ac:dyDescent="0.25">
      <c r="A2104">
        <v>2103</v>
      </c>
      <c r="D2104" s="3">
        <v>3</v>
      </c>
      <c r="E2104" s="4">
        <v>4</v>
      </c>
    </row>
    <row r="2105" spans="1:5" x14ac:dyDescent="0.25">
      <c r="A2105">
        <v>2104</v>
      </c>
      <c r="D2105" s="3">
        <v>3</v>
      </c>
      <c r="E2105" s="4">
        <v>4</v>
      </c>
    </row>
    <row r="2106" spans="1:5" x14ac:dyDescent="0.25">
      <c r="A2106">
        <v>2105</v>
      </c>
      <c r="D2106" s="3">
        <v>3</v>
      </c>
      <c r="E2106" s="4">
        <v>4</v>
      </c>
    </row>
    <row r="2107" spans="1:5" x14ac:dyDescent="0.25">
      <c r="A2107">
        <v>2106</v>
      </c>
      <c r="C2107" s="2">
        <v>2</v>
      </c>
      <c r="D2107" s="3">
        <v>3</v>
      </c>
    </row>
    <row r="2108" spans="1:5" x14ac:dyDescent="0.25">
      <c r="A2108">
        <v>2107</v>
      </c>
      <c r="C2108" s="2">
        <v>2</v>
      </c>
      <c r="D2108" s="3">
        <v>3</v>
      </c>
    </row>
    <row r="2109" spans="1:5" x14ac:dyDescent="0.25">
      <c r="A2109">
        <v>2108</v>
      </c>
      <c r="C2109" s="2">
        <v>2</v>
      </c>
    </row>
    <row r="2110" spans="1:5" x14ac:dyDescent="0.25">
      <c r="A2110">
        <v>2109</v>
      </c>
      <c r="C2110" s="2">
        <v>2</v>
      </c>
    </row>
    <row r="2111" spans="1:5" x14ac:dyDescent="0.25">
      <c r="A2111">
        <v>2110</v>
      </c>
      <c r="C2111" s="2">
        <v>2</v>
      </c>
    </row>
    <row r="2112" spans="1:5" x14ac:dyDescent="0.25">
      <c r="A2112">
        <v>2111</v>
      </c>
      <c r="C2112" s="2">
        <v>2</v>
      </c>
    </row>
    <row r="2113" spans="1:5" x14ac:dyDescent="0.25">
      <c r="A2113">
        <v>2112</v>
      </c>
      <c r="C2113" s="2">
        <v>2</v>
      </c>
    </row>
    <row r="2114" spans="1:5" x14ac:dyDescent="0.25">
      <c r="A2114">
        <v>2113</v>
      </c>
      <c r="C2114" s="2">
        <v>2</v>
      </c>
    </row>
    <row r="2115" spans="1:5" x14ac:dyDescent="0.25">
      <c r="A2115">
        <v>2114</v>
      </c>
      <c r="B2115" s="5">
        <v>1</v>
      </c>
      <c r="C2115" s="2">
        <v>2</v>
      </c>
    </row>
    <row r="2116" spans="1:5" x14ac:dyDescent="0.25">
      <c r="A2116">
        <v>2115</v>
      </c>
      <c r="B2116" s="5">
        <v>1</v>
      </c>
      <c r="C2116" s="2">
        <v>2</v>
      </c>
    </row>
    <row r="2117" spans="1:5" x14ac:dyDescent="0.25">
      <c r="A2117">
        <v>2116</v>
      </c>
      <c r="B2117" s="5">
        <v>1</v>
      </c>
    </row>
    <row r="2118" spans="1:5" x14ac:dyDescent="0.25">
      <c r="A2118">
        <v>2117</v>
      </c>
      <c r="B2118" s="5">
        <v>1</v>
      </c>
    </row>
    <row r="2119" spans="1:5" x14ac:dyDescent="0.25">
      <c r="A2119">
        <v>2118</v>
      </c>
      <c r="B2119" s="5">
        <v>1</v>
      </c>
    </row>
    <row r="2120" spans="1:5" x14ac:dyDescent="0.25">
      <c r="A2120">
        <v>2119</v>
      </c>
      <c r="B2120" s="5">
        <v>1</v>
      </c>
    </row>
    <row r="2121" spans="1:5" x14ac:dyDescent="0.25">
      <c r="A2121">
        <v>2120</v>
      </c>
      <c r="B2121" s="5">
        <v>1</v>
      </c>
    </row>
    <row r="2122" spans="1:5" x14ac:dyDescent="0.25">
      <c r="A2122">
        <v>2121</v>
      </c>
      <c r="B2122" s="5">
        <v>1</v>
      </c>
      <c r="E2122" s="4">
        <v>4</v>
      </c>
    </row>
    <row r="2123" spans="1:5" x14ac:dyDescent="0.25">
      <c r="A2123">
        <v>2122</v>
      </c>
      <c r="B2123" s="5">
        <v>1</v>
      </c>
      <c r="E2123" s="4">
        <v>4</v>
      </c>
    </row>
    <row r="2124" spans="1:5" x14ac:dyDescent="0.25">
      <c r="A2124">
        <v>2123</v>
      </c>
      <c r="B2124" s="5">
        <v>1</v>
      </c>
      <c r="E2124" s="4">
        <v>4</v>
      </c>
    </row>
    <row r="2125" spans="1:5" x14ac:dyDescent="0.25">
      <c r="A2125">
        <v>2124</v>
      </c>
      <c r="D2125" s="3">
        <v>3</v>
      </c>
      <c r="E2125" s="4">
        <v>4</v>
      </c>
    </row>
    <row r="2126" spans="1:5" x14ac:dyDescent="0.25">
      <c r="A2126">
        <v>2125</v>
      </c>
      <c r="D2126" s="3">
        <v>3</v>
      </c>
      <c r="E2126" s="4">
        <v>4</v>
      </c>
    </row>
    <row r="2127" spans="1:5" x14ac:dyDescent="0.25">
      <c r="A2127">
        <v>2126</v>
      </c>
      <c r="D2127" s="3">
        <v>3</v>
      </c>
      <c r="E2127" s="4">
        <v>4</v>
      </c>
    </row>
    <row r="2128" spans="1:5" x14ac:dyDescent="0.25">
      <c r="A2128">
        <v>2127</v>
      </c>
      <c r="D2128" s="3">
        <v>3</v>
      </c>
      <c r="E2128" s="4">
        <v>4</v>
      </c>
    </row>
    <row r="2129" spans="1:6" x14ac:dyDescent="0.25">
      <c r="A2129">
        <v>2128</v>
      </c>
      <c r="D2129" s="3">
        <v>3</v>
      </c>
      <c r="E2129" s="4">
        <v>4</v>
      </c>
    </row>
    <row r="2130" spans="1:6" x14ac:dyDescent="0.25">
      <c r="A2130">
        <v>2129</v>
      </c>
      <c r="C2130" s="2">
        <v>2</v>
      </c>
      <c r="D2130" s="3">
        <v>3</v>
      </c>
      <c r="E2130" s="4">
        <v>4</v>
      </c>
    </row>
    <row r="2131" spans="1:6" x14ac:dyDescent="0.25">
      <c r="A2131">
        <v>2130</v>
      </c>
      <c r="C2131" s="2">
        <v>2</v>
      </c>
      <c r="D2131" s="3">
        <v>3</v>
      </c>
      <c r="E2131" s="4">
        <v>4</v>
      </c>
    </row>
    <row r="2132" spans="1:6" x14ac:dyDescent="0.25">
      <c r="A2132">
        <v>2131</v>
      </c>
      <c r="C2132" s="2">
        <v>2</v>
      </c>
      <c r="D2132" s="3">
        <v>3</v>
      </c>
    </row>
    <row r="2133" spans="1:6" x14ac:dyDescent="0.25">
      <c r="A2133">
        <v>2132</v>
      </c>
      <c r="C2133" s="2">
        <v>2</v>
      </c>
      <c r="D2133" s="3">
        <v>3</v>
      </c>
    </row>
    <row r="2134" spans="1:6" x14ac:dyDescent="0.25">
      <c r="A2134">
        <v>2133</v>
      </c>
      <c r="C2134" s="2">
        <v>2</v>
      </c>
      <c r="D2134" s="3">
        <v>3</v>
      </c>
    </row>
    <row r="2135" spans="1:6" x14ac:dyDescent="0.25">
      <c r="A2135">
        <v>2134</v>
      </c>
      <c r="C2135" s="2">
        <v>2</v>
      </c>
      <c r="D2135" s="3">
        <v>3</v>
      </c>
    </row>
    <row r="2136" spans="1:6" x14ac:dyDescent="0.25">
      <c r="A2136">
        <v>2135</v>
      </c>
      <c r="C2136" s="2">
        <v>2</v>
      </c>
      <c r="D2136" s="3">
        <v>3</v>
      </c>
    </row>
    <row r="2137" spans="1:6" x14ac:dyDescent="0.25">
      <c r="A2137">
        <v>2136</v>
      </c>
      <c r="C2137" s="2">
        <v>2</v>
      </c>
    </row>
    <row r="2138" spans="1:6" x14ac:dyDescent="0.25">
      <c r="A2138">
        <v>2137</v>
      </c>
      <c r="C2138" s="2">
        <v>2</v>
      </c>
    </row>
    <row r="2139" spans="1:6" x14ac:dyDescent="0.25">
      <c r="A2139">
        <v>2138</v>
      </c>
      <c r="C2139" s="2">
        <v>2</v>
      </c>
    </row>
    <row r="2140" spans="1:6" x14ac:dyDescent="0.25">
      <c r="A2140">
        <v>2139</v>
      </c>
      <c r="B2140" s="5">
        <v>1</v>
      </c>
      <c r="C2140" s="2">
        <v>2</v>
      </c>
    </row>
    <row r="2141" spans="1:6" x14ac:dyDescent="0.25">
      <c r="A2141">
        <v>2140</v>
      </c>
      <c r="B2141" s="5">
        <v>1</v>
      </c>
      <c r="C2141" s="2">
        <v>2</v>
      </c>
    </row>
    <row r="2142" spans="1:6" x14ac:dyDescent="0.25">
      <c r="A2142">
        <v>2141</v>
      </c>
      <c r="B2142" s="5">
        <v>1</v>
      </c>
      <c r="C2142" s="2">
        <v>2</v>
      </c>
    </row>
    <row r="2143" spans="1:6" x14ac:dyDescent="0.25">
      <c r="A2143">
        <v>2142</v>
      </c>
      <c r="B2143" s="5">
        <v>1</v>
      </c>
    </row>
    <row r="2144" spans="1:6" x14ac:dyDescent="0.25">
      <c r="A2144">
        <v>2143</v>
      </c>
      <c r="B2144" s="5">
        <v>1</v>
      </c>
      <c r="F2144" t="s">
        <v>22</v>
      </c>
    </row>
    <row r="2145" spans="1:6" x14ac:dyDescent="0.25">
      <c r="A2145">
        <v>2144</v>
      </c>
    </row>
    <row r="2146" spans="1:6" x14ac:dyDescent="0.25">
      <c r="A2146">
        <v>2145</v>
      </c>
      <c r="F2146" t="s">
        <v>22</v>
      </c>
    </row>
    <row r="2147" spans="1:6" x14ac:dyDescent="0.25">
      <c r="A2147">
        <v>2146</v>
      </c>
      <c r="B2147" s="5">
        <v>1</v>
      </c>
    </row>
    <row r="2148" spans="1:6" x14ac:dyDescent="0.25">
      <c r="A2148">
        <v>2147</v>
      </c>
      <c r="B2148" s="5">
        <v>1</v>
      </c>
    </row>
    <row r="2149" spans="1:6" x14ac:dyDescent="0.25">
      <c r="A2149">
        <v>2148</v>
      </c>
      <c r="B2149" s="5">
        <v>1</v>
      </c>
    </row>
    <row r="2150" spans="1:6" x14ac:dyDescent="0.25">
      <c r="A2150">
        <v>2149</v>
      </c>
      <c r="B2150" s="5">
        <v>1</v>
      </c>
    </row>
    <row r="2151" spans="1:6" x14ac:dyDescent="0.25">
      <c r="A2151">
        <v>2150</v>
      </c>
      <c r="B2151" s="5">
        <v>1</v>
      </c>
    </row>
    <row r="2152" spans="1:6" x14ac:dyDescent="0.25">
      <c r="A2152">
        <v>2151</v>
      </c>
      <c r="B2152" s="5">
        <v>1</v>
      </c>
    </row>
    <row r="2153" spans="1:6" x14ac:dyDescent="0.25">
      <c r="A2153">
        <v>2152</v>
      </c>
      <c r="B2153" s="5">
        <v>1</v>
      </c>
    </row>
    <row r="2154" spans="1:6" x14ac:dyDescent="0.25">
      <c r="A2154">
        <v>2153</v>
      </c>
      <c r="B2154" s="5">
        <v>1</v>
      </c>
    </row>
    <row r="2155" spans="1:6" x14ac:dyDescent="0.25">
      <c r="A2155">
        <v>2154</v>
      </c>
      <c r="B2155" s="5">
        <v>1</v>
      </c>
    </row>
    <row r="2156" spans="1:6" x14ac:dyDescent="0.25">
      <c r="A2156">
        <v>2155</v>
      </c>
      <c r="B2156" s="5">
        <v>1</v>
      </c>
    </row>
    <row r="2157" spans="1:6" x14ac:dyDescent="0.25">
      <c r="A2157">
        <v>2156</v>
      </c>
      <c r="B2157" s="5">
        <v>1</v>
      </c>
    </row>
    <row r="2158" spans="1:6" x14ac:dyDescent="0.25">
      <c r="A2158">
        <v>2157</v>
      </c>
      <c r="B2158" s="5">
        <v>1</v>
      </c>
    </row>
    <row r="2159" spans="1:6" x14ac:dyDescent="0.25">
      <c r="A2159">
        <v>2158</v>
      </c>
      <c r="B2159" s="5">
        <v>1</v>
      </c>
      <c r="C2159" s="2">
        <v>2</v>
      </c>
    </row>
    <row r="2160" spans="1:6" x14ac:dyDescent="0.25">
      <c r="A2160">
        <v>2159</v>
      </c>
      <c r="C2160" s="2">
        <v>2</v>
      </c>
    </row>
    <row r="2161" spans="1:5" x14ac:dyDescent="0.25">
      <c r="A2161">
        <v>2160</v>
      </c>
      <c r="C2161" s="2">
        <v>2</v>
      </c>
      <c r="D2161" s="3">
        <v>3</v>
      </c>
    </row>
    <row r="2162" spans="1:5" x14ac:dyDescent="0.25">
      <c r="A2162">
        <v>2161</v>
      </c>
      <c r="C2162" s="2">
        <v>2</v>
      </c>
      <c r="D2162" s="3">
        <v>3</v>
      </c>
    </row>
    <row r="2163" spans="1:5" x14ac:dyDescent="0.25">
      <c r="A2163">
        <v>2162</v>
      </c>
      <c r="C2163" s="2">
        <v>2</v>
      </c>
      <c r="D2163" s="3">
        <v>3</v>
      </c>
    </row>
    <row r="2164" spans="1:5" x14ac:dyDescent="0.25">
      <c r="A2164">
        <v>2163</v>
      </c>
      <c r="C2164" s="2">
        <v>2</v>
      </c>
      <c r="D2164" s="3">
        <v>3</v>
      </c>
    </row>
    <row r="2165" spans="1:5" x14ac:dyDescent="0.25">
      <c r="A2165">
        <v>2164</v>
      </c>
      <c r="C2165" s="2">
        <v>2</v>
      </c>
      <c r="D2165" s="3">
        <v>3</v>
      </c>
    </row>
    <row r="2166" spans="1:5" x14ac:dyDescent="0.25">
      <c r="A2166">
        <v>2165</v>
      </c>
      <c r="C2166" s="2">
        <v>2</v>
      </c>
      <c r="D2166" s="3">
        <v>3</v>
      </c>
      <c r="E2166" s="4">
        <v>4</v>
      </c>
    </row>
    <row r="2167" spans="1:5" x14ac:dyDescent="0.25">
      <c r="A2167">
        <v>2166</v>
      </c>
      <c r="C2167" s="2">
        <v>2</v>
      </c>
      <c r="D2167" s="3">
        <v>3</v>
      </c>
      <c r="E2167" s="4">
        <v>4</v>
      </c>
    </row>
    <row r="2168" spans="1:5" x14ac:dyDescent="0.25">
      <c r="A2168">
        <v>2167</v>
      </c>
      <c r="D2168" s="3">
        <v>3</v>
      </c>
      <c r="E2168" s="4">
        <v>4</v>
      </c>
    </row>
    <row r="2169" spans="1:5" x14ac:dyDescent="0.25">
      <c r="A2169">
        <v>2168</v>
      </c>
      <c r="D2169" s="3">
        <v>3</v>
      </c>
      <c r="E2169" s="4">
        <v>4</v>
      </c>
    </row>
    <row r="2170" spans="1:5" x14ac:dyDescent="0.25">
      <c r="A2170">
        <v>2169</v>
      </c>
      <c r="D2170" s="3">
        <v>3</v>
      </c>
      <c r="E2170" s="4">
        <v>4</v>
      </c>
    </row>
    <row r="2171" spans="1:5" x14ac:dyDescent="0.25">
      <c r="A2171">
        <v>2170</v>
      </c>
      <c r="E2171" s="4">
        <v>4</v>
      </c>
    </row>
    <row r="2172" spans="1:5" x14ac:dyDescent="0.25">
      <c r="A2172">
        <v>2171</v>
      </c>
      <c r="E2172" s="4">
        <v>4</v>
      </c>
    </row>
    <row r="2173" spans="1:5" x14ac:dyDescent="0.25">
      <c r="A2173">
        <v>2172</v>
      </c>
      <c r="E2173" s="4">
        <v>4</v>
      </c>
    </row>
    <row r="2174" spans="1:5" x14ac:dyDescent="0.25">
      <c r="A2174">
        <v>2173</v>
      </c>
      <c r="E2174" s="4">
        <v>4</v>
      </c>
    </row>
    <row r="2175" spans="1:5" x14ac:dyDescent="0.25">
      <c r="A2175">
        <v>2174</v>
      </c>
    </row>
    <row r="2176" spans="1:5" x14ac:dyDescent="0.25">
      <c r="A2176">
        <v>2175</v>
      </c>
    </row>
    <row r="2177" spans="1:5" x14ac:dyDescent="0.25">
      <c r="A2177">
        <v>2176</v>
      </c>
      <c r="B2177" s="5">
        <v>1</v>
      </c>
    </row>
    <row r="2178" spans="1:5" x14ac:dyDescent="0.25">
      <c r="A2178">
        <v>2177</v>
      </c>
      <c r="B2178" s="5">
        <v>1</v>
      </c>
    </row>
    <row r="2179" spans="1:5" x14ac:dyDescent="0.25">
      <c r="A2179">
        <v>2178</v>
      </c>
      <c r="B2179" s="5">
        <v>1</v>
      </c>
    </row>
    <row r="2180" spans="1:5" x14ac:dyDescent="0.25">
      <c r="A2180">
        <v>2179</v>
      </c>
      <c r="B2180" s="5">
        <v>1</v>
      </c>
      <c r="C2180" s="2">
        <v>2</v>
      </c>
    </row>
    <row r="2181" spans="1:5" x14ac:dyDescent="0.25">
      <c r="A2181">
        <v>2180</v>
      </c>
      <c r="B2181" s="5">
        <v>1</v>
      </c>
      <c r="C2181" s="2">
        <v>2</v>
      </c>
    </row>
    <row r="2182" spans="1:5" x14ac:dyDescent="0.25">
      <c r="A2182">
        <v>2181</v>
      </c>
      <c r="B2182" s="5">
        <v>1</v>
      </c>
      <c r="C2182" s="2">
        <v>2</v>
      </c>
    </row>
    <row r="2183" spans="1:5" x14ac:dyDescent="0.25">
      <c r="A2183">
        <v>2182</v>
      </c>
      <c r="B2183" s="5">
        <v>1</v>
      </c>
      <c r="C2183" s="2">
        <v>2</v>
      </c>
    </row>
    <row r="2184" spans="1:5" x14ac:dyDescent="0.25">
      <c r="A2184">
        <v>2183</v>
      </c>
      <c r="B2184" s="5">
        <v>1</v>
      </c>
      <c r="C2184" s="2">
        <v>2</v>
      </c>
    </row>
    <row r="2185" spans="1:5" x14ac:dyDescent="0.25">
      <c r="A2185">
        <v>2184</v>
      </c>
      <c r="B2185" s="5">
        <v>1</v>
      </c>
      <c r="C2185" s="2">
        <v>2</v>
      </c>
    </row>
    <row r="2186" spans="1:5" x14ac:dyDescent="0.25">
      <c r="A2186">
        <v>2185</v>
      </c>
      <c r="B2186" s="5">
        <v>1</v>
      </c>
      <c r="C2186" s="2">
        <v>2</v>
      </c>
    </row>
    <row r="2187" spans="1:5" x14ac:dyDescent="0.25">
      <c r="A2187">
        <v>2186</v>
      </c>
      <c r="C2187" s="2">
        <v>2</v>
      </c>
    </row>
    <row r="2188" spans="1:5" x14ac:dyDescent="0.25">
      <c r="A2188">
        <v>2187</v>
      </c>
      <c r="C2188" s="2">
        <v>2</v>
      </c>
      <c r="D2188" s="3">
        <v>3</v>
      </c>
    </row>
    <row r="2189" spans="1:5" x14ac:dyDescent="0.25">
      <c r="A2189">
        <v>2188</v>
      </c>
      <c r="C2189" s="2">
        <v>2</v>
      </c>
      <c r="D2189" s="3">
        <v>3</v>
      </c>
      <c r="E2189" s="4">
        <v>4</v>
      </c>
    </row>
    <row r="2190" spans="1:5" x14ac:dyDescent="0.25">
      <c r="A2190">
        <v>2189</v>
      </c>
      <c r="D2190" s="3">
        <v>3</v>
      </c>
      <c r="E2190" s="4">
        <v>4</v>
      </c>
    </row>
    <row r="2191" spans="1:5" x14ac:dyDescent="0.25">
      <c r="A2191">
        <v>2190</v>
      </c>
      <c r="D2191" s="3">
        <v>3</v>
      </c>
      <c r="E2191" s="4">
        <v>4</v>
      </c>
    </row>
    <row r="2192" spans="1:5" x14ac:dyDescent="0.25">
      <c r="A2192">
        <v>2191</v>
      </c>
      <c r="D2192" s="3">
        <v>3</v>
      </c>
      <c r="E2192" s="4">
        <v>4</v>
      </c>
    </row>
    <row r="2193" spans="1:5" x14ac:dyDescent="0.25">
      <c r="A2193">
        <v>2192</v>
      </c>
      <c r="D2193" s="3">
        <v>3</v>
      </c>
      <c r="E2193" s="4">
        <v>4</v>
      </c>
    </row>
    <row r="2194" spans="1:5" x14ac:dyDescent="0.25">
      <c r="A2194">
        <v>2193</v>
      </c>
      <c r="D2194" s="3">
        <v>3</v>
      </c>
      <c r="E2194" s="4">
        <v>4</v>
      </c>
    </row>
    <row r="2195" spans="1:5" x14ac:dyDescent="0.25">
      <c r="A2195">
        <v>2194</v>
      </c>
      <c r="D2195" s="3">
        <v>3</v>
      </c>
      <c r="E2195" s="4">
        <v>4</v>
      </c>
    </row>
    <row r="2196" spans="1:5" x14ac:dyDescent="0.25">
      <c r="A2196">
        <v>2195</v>
      </c>
      <c r="D2196" s="3">
        <v>3</v>
      </c>
      <c r="E2196" s="4">
        <v>4</v>
      </c>
    </row>
    <row r="2197" spans="1:5" x14ac:dyDescent="0.25">
      <c r="A2197">
        <v>2196</v>
      </c>
      <c r="E2197" s="4">
        <v>4</v>
      </c>
    </row>
    <row r="2198" spans="1:5" x14ac:dyDescent="0.25">
      <c r="A2198">
        <v>2197</v>
      </c>
    </row>
    <row r="2199" spans="1:5" x14ac:dyDescent="0.25">
      <c r="A2199">
        <v>2198</v>
      </c>
      <c r="C2199" s="2">
        <v>2</v>
      </c>
    </row>
    <row r="2200" spans="1:5" x14ac:dyDescent="0.25">
      <c r="A2200">
        <v>2199</v>
      </c>
      <c r="C2200" s="2">
        <v>2</v>
      </c>
    </row>
    <row r="2201" spans="1:5" x14ac:dyDescent="0.25">
      <c r="A2201">
        <v>2200</v>
      </c>
      <c r="C2201" s="2">
        <v>2</v>
      </c>
    </row>
    <row r="2202" spans="1:5" x14ac:dyDescent="0.25">
      <c r="A2202">
        <v>2201</v>
      </c>
      <c r="B2202" s="5">
        <v>1</v>
      </c>
      <c r="C2202" s="2">
        <v>2</v>
      </c>
    </row>
    <row r="2203" spans="1:5" x14ac:dyDescent="0.25">
      <c r="A2203">
        <v>2202</v>
      </c>
      <c r="B2203" s="5">
        <v>1</v>
      </c>
      <c r="C2203" s="2">
        <v>2</v>
      </c>
    </row>
    <row r="2204" spans="1:5" x14ac:dyDescent="0.25">
      <c r="A2204">
        <v>2203</v>
      </c>
      <c r="B2204" s="5">
        <v>1</v>
      </c>
      <c r="C2204" s="2">
        <v>2</v>
      </c>
    </row>
    <row r="2205" spans="1:5" x14ac:dyDescent="0.25">
      <c r="A2205">
        <v>2204</v>
      </c>
      <c r="B2205" s="5">
        <v>1</v>
      </c>
      <c r="C2205" s="2">
        <v>2</v>
      </c>
    </row>
    <row r="2206" spans="1:5" x14ac:dyDescent="0.25">
      <c r="A2206">
        <v>2205</v>
      </c>
      <c r="B2206" s="5">
        <v>1</v>
      </c>
      <c r="C2206" s="2">
        <v>2</v>
      </c>
    </row>
    <row r="2207" spans="1:5" x14ac:dyDescent="0.25">
      <c r="A2207">
        <v>2206</v>
      </c>
      <c r="B2207" s="5">
        <v>1</v>
      </c>
      <c r="C2207" s="2">
        <v>2</v>
      </c>
    </row>
    <row r="2208" spans="1:5" x14ac:dyDescent="0.25">
      <c r="A2208">
        <v>2207</v>
      </c>
      <c r="B2208" s="5">
        <v>1</v>
      </c>
      <c r="C2208" s="2">
        <v>2</v>
      </c>
    </row>
    <row r="2209" spans="1:5" x14ac:dyDescent="0.25">
      <c r="A2209">
        <v>2208</v>
      </c>
      <c r="B2209" s="5">
        <v>1</v>
      </c>
    </row>
    <row r="2210" spans="1:5" x14ac:dyDescent="0.25">
      <c r="A2210">
        <v>2209</v>
      </c>
      <c r="B2210" s="5">
        <v>1</v>
      </c>
    </row>
    <row r="2211" spans="1:5" x14ac:dyDescent="0.25">
      <c r="A2211">
        <v>2210</v>
      </c>
      <c r="B2211" s="5">
        <v>1</v>
      </c>
      <c r="D2211" s="3">
        <v>3</v>
      </c>
      <c r="E2211" s="4">
        <v>4</v>
      </c>
    </row>
    <row r="2212" spans="1:5" x14ac:dyDescent="0.25">
      <c r="A2212">
        <v>2211</v>
      </c>
      <c r="D2212" s="3">
        <v>3</v>
      </c>
      <c r="E2212" s="4">
        <v>4</v>
      </c>
    </row>
    <row r="2213" spans="1:5" x14ac:dyDescent="0.25">
      <c r="A2213">
        <v>2212</v>
      </c>
      <c r="D2213" s="3">
        <v>3</v>
      </c>
      <c r="E2213" s="4">
        <v>4</v>
      </c>
    </row>
    <row r="2214" spans="1:5" x14ac:dyDescent="0.25">
      <c r="A2214">
        <v>2213</v>
      </c>
      <c r="D2214" s="3">
        <v>3</v>
      </c>
      <c r="E2214" s="4">
        <v>4</v>
      </c>
    </row>
    <row r="2215" spans="1:5" x14ac:dyDescent="0.25">
      <c r="A2215">
        <v>2214</v>
      </c>
      <c r="D2215" s="3">
        <v>3</v>
      </c>
      <c r="E2215" s="4">
        <v>4</v>
      </c>
    </row>
    <row r="2216" spans="1:5" x14ac:dyDescent="0.25">
      <c r="A2216">
        <v>2215</v>
      </c>
      <c r="D2216" s="3">
        <v>3</v>
      </c>
      <c r="E2216" s="4">
        <v>4</v>
      </c>
    </row>
    <row r="2217" spans="1:5" x14ac:dyDescent="0.25">
      <c r="A2217">
        <v>2216</v>
      </c>
      <c r="D2217" s="3">
        <v>3</v>
      </c>
      <c r="E2217" s="4">
        <v>4</v>
      </c>
    </row>
    <row r="2218" spans="1:5" x14ac:dyDescent="0.25">
      <c r="A2218">
        <v>2217</v>
      </c>
      <c r="D2218" s="3">
        <v>3</v>
      </c>
      <c r="E2218" s="4">
        <v>4</v>
      </c>
    </row>
    <row r="2219" spans="1:5" x14ac:dyDescent="0.25">
      <c r="A2219">
        <v>2218</v>
      </c>
      <c r="D2219" s="3">
        <v>3</v>
      </c>
      <c r="E2219" s="4">
        <v>4</v>
      </c>
    </row>
    <row r="2220" spans="1:5" x14ac:dyDescent="0.25">
      <c r="A2220">
        <v>2219</v>
      </c>
    </row>
    <row r="2221" spans="1:5" x14ac:dyDescent="0.25">
      <c r="A2221">
        <v>2220</v>
      </c>
    </row>
    <row r="2222" spans="1:5" x14ac:dyDescent="0.25">
      <c r="A2222">
        <v>2221</v>
      </c>
    </row>
    <row r="2223" spans="1:5" x14ac:dyDescent="0.25">
      <c r="A2223">
        <v>2222</v>
      </c>
      <c r="C2223" s="2">
        <v>2</v>
      </c>
    </row>
    <row r="2224" spans="1:5" x14ac:dyDescent="0.25">
      <c r="A2224">
        <v>2223</v>
      </c>
      <c r="C2224" s="2">
        <v>2</v>
      </c>
    </row>
    <row r="2225" spans="1:5" x14ac:dyDescent="0.25">
      <c r="A2225">
        <v>2224</v>
      </c>
      <c r="C2225" s="2">
        <v>2</v>
      </c>
    </row>
    <row r="2226" spans="1:5" x14ac:dyDescent="0.25">
      <c r="A2226">
        <v>2225</v>
      </c>
      <c r="C2226" s="2">
        <v>2</v>
      </c>
    </row>
    <row r="2227" spans="1:5" x14ac:dyDescent="0.25">
      <c r="A2227">
        <v>2226</v>
      </c>
      <c r="B2227" s="5">
        <v>1</v>
      </c>
      <c r="C2227" s="2">
        <v>2</v>
      </c>
    </row>
    <row r="2228" spans="1:5" x14ac:dyDescent="0.25">
      <c r="A2228">
        <v>2227</v>
      </c>
      <c r="B2228" s="5">
        <v>1</v>
      </c>
      <c r="C2228" s="2">
        <v>2</v>
      </c>
    </row>
    <row r="2229" spans="1:5" x14ac:dyDescent="0.25">
      <c r="A2229">
        <v>2228</v>
      </c>
      <c r="B2229" s="5">
        <v>1</v>
      </c>
      <c r="C2229" s="2">
        <v>2</v>
      </c>
    </row>
    <row r="2230" spans="1:5" x14ac:dyDescent="0.25">
      <c r="A2230">
        <v>2229</v>
      </c>
      <c r="B2230" s="5">
        <v>1</v>
      </c>
      <c r="C2230" s="2">
        <v>2</v>
      </c>
    </row>
    <row r="2231" spans="1:5" x14ac:dyDescent="0.25">
      <c r="A2231">
        <v>2230</v>
      </c>
      <c r="B2231" s="5">
        <v>1</v>
      </c>
      <c r="C2231" s="2">
        <v>2</v>
      </c>
    </row>
    <row r="2232" spans="1:5" x14ac:dyDescent="0.25">
      <c r="A2232">
        <v>2231</v>
      </c>
      <c r="B2232" s="5">
        <v>1</v>
      </c>
    </row>
    <row r="2233" spans="1:5" x14ac:dyDescent="0.25">
      <c r="A2233">
        <v>2232</v>
      </c>
      <c r="B2233" s="5">
        <v>1</v>
      </c>
    </row>
    <row r="2234" spans="1:5" x14ac:dyDescent="0.25">
      <c r="A2234">
        <v>2233</v>
      </c>
      <c r="B2234" s="5">
        <v>1</v>
      </c>
    </row>
    <row r="2235" spans="1:5" x14ac:dyDescent="0.25">
      <c r="A2235">
        <v>2234</v>
      </c>
      <c r="B2235" s="5">
        <v>1</v>
      </c>
      <c r="D2235" s="3">
        <v>3</v>
      </c>
      <c r="E2235" s="4">
        <v>4</v>
      </c>
    </row>
    <row r="2236" spans="1:5" x14ac:dyDescent="0.25">
      <c r="A2236">
        <v>2235</v>
      </c>
      <c r="D2236" s="3">
        <v>3</v>
      </c>
      <c r="E2236" s="4">
        <v>4</v>
      </c>
    </row>
    <row r="2237" spans="1:5" x14ac:dyDescent="0.25">
      <c r="A2237">
        <v>2236</v>
      </c>
      <c r="D2237" s="3">
        <v>3</v>
      </c>
      <c r="E2237" s="4">
        <v>4</v>
      </c>
    </row>
    <row r="2238" spans="1:5" x14ac:dyDescent="0.25">
      <c r="A2238">
        <v>2237</v>
      </c>
      <c r="D2238" s="3">
        <v>3</v>
      </c>
      <c r="E2238" s="4">
        <v>4</v>
      </c>
    </row>
    <row r="2239" spans="1:5" x14ac:dyDescent="0.25">
      <c r="A2239">
        <v>2238</v>
      </c>
      <c r="D2239" s="3">
        <v>3</v>
      </c>
      <c r="E2239" s="4">
        <v>4</v>
      </c>
    </row>
    <row r="2240" spans="1:5" x14ac:dyDescent="0.25">
      <c r="A2240">
        <v>2239</v>
      </c>
      <c r="D2240" s="3">
        <v>3</v>
      </c>
      <c r="E2240" s="4">
        <v>4</v>
      </c>
    </row>
    <row r="2241" spans="1:5" x14ac:dyDescent="0.25">
      <c r="A2241">
        <v>2240</v>
      </c>
      <c r="D2241" s="3">
        <v>3</v>
      </c>
      <c r="E2241" s="4">
        <v>4</v>
      </c>
    </row>
    <row r="2242" spans="1:5" x14ac:dyDescent="0.25">
      <c r="A2242">
        <v>2241</v>
      </c>
      <c r="D2242" s="3">
        <v>3</v>
      </c>
      <c r="E2242" s="4">
        <v>4</v>
      </c>
    </row>
    <row r="2243" spans="1:5" x14ac:dyDescent="0.25">
      <c r="A2243">
        <v>2242</v>
      </c>
      <c r="D2243" s="3">
        <v>3</v>
      </c>
      <c r="E2243" s="4">
        <v>4</v>
      </c>
    </row>
    <row r="2244" spans="1:5" x14ac:dyDescent="0.25">
      <c r="A2244">
        <v>2243</v>
      </c>
    </row>
    <row r="2245" spans="1:5" x14ac:dyDescent="0.25">
      <c r="A2245">
        <v>2244</v>
      </c>
    </row>
    <row r="2246" spans="1:5" x14ac:dyDescent="0.25">
      <c r="A2246">
        <v>2245</v>
      </c>
      <c r="C2246" s="2">
        <v>2</v>
      </c>
    </row>
    <row r="2247" spans="1:5" x14ac:dyDescent="0.25">
      <c r="A2247">
        <v>2246</v>
      </c>
      <c r="C2247" s="2">
        <v>2</v>
      </c>
    </row>
    <row r="2248" spans="1:5" x14ac:dyDescent="0.25">
      <c r="A2248">
        <v>2247</v>
      </c>
      <c r="C2248" s="2">
        <v>2</v>
      </c>
    </row>
    <row r="2249" spans="1:5" x14ac:dyDescent="0.25">
      <c r="A2249">
        <v>2248</v>
      </c>
      <c r="C2249" s="2">
        <v>2</v>
      </c>
    </row>
    <row r="2250" spans="1:5" x14ac:dyDescent="0.25">
      <c r="A2250">
        <v>2249</v>
      </c>
      <c r="C2250" s="2">
        <v>2</v>
      </c>
    </row>
    <row r="2251" spans="1:5" x14ac:dyDescent="0.25">
      <c r="A2251">
        <v>2250</v>
      </c>
      <c r="B2251" s="5">
        <v>1</v>
      </c>
      <c r="C2251" s="2">
        <v>2</v>
      </c>
    </row>
    <row r="2252" spans="1:5" x14ac:dyDescent="0.25">
      <c r="A2252">
        <v>2251</v>
      </c>
      <c r="B2252" s="5">
        <v>1</v>
      </c>
      <c r="C2252" s="2">
        <v>2</v>
      </c>
    </row>
    <row r="2253" spans="1:5" x14ac:dyDescent="0.25">
      <c r="A2253">
        <v>2252</v>
      </c>
      <c r="B2253" s="5">
        <v>1</v>
      </c>
      <c r="C2253" s="2">
        <v>2</v>
      </c>
    </row>
    <row r="2254" spans="1:5" x14ac:dyDescent="0.25">
      <c r="A2254">
        <v>2253</v>
      </c>
      <c r="B2254" s="5">
        <v>1</v>
      </c>
      <c r="C2254" s="2">
        <v>2</v>
      </c>
    </row>
    <row r="2255" spans="1:5" x14ac:dyDescent="0.25">
      <c r="A2255">
        <v>2254</v>
      </c>
      <c r="B2255" s="5">
        <v>1</v>
      </c>
    </row>
    <row r="2256" spans="1:5" x14ac:dyDescent="0.25">
      <c r="A2256">
        <v>2255</v>
      </c>
      <c r="B2256" s="5">
        <v>1</v>
      </c>
    </row>
    <row r="2257" spans="1:5" x14ac:dyDescent="0.25">
      <c r="A2257">
        <v>2256</v>
      </c>
      <c r="B2257" s="5">
        <v>1</v>
      </c>
    </row>
    <row r="2258" spans="1:5" x14ac:dyDescent="0.25">
      <c r="A2258">
        <v>2257</v>
      </c>
      <c r="B2258" s="5">
        <v>1</v>
      </c>
      <c r="E2258" s="4">
        <v>4</v>
      </c>
    </row>
    <row r="2259" spans="1:5" x14ac:dyDescent="0.25">
      <c r="A2259">
        <v>2258</v>
      </c>
      <c r="D2259" s="3">
        <v>3</v>
      </c>
      <c r="E2259" s="4">
        <v>4</v>
      </c>
    </row>
    <row r="2260" spans="1:5" x14ac:dyDescent="0.25">
      <c r="A2260">
        <v>2259</v>
      </c>
      <c r="D2260" s="3">
        <v>3</v>
      </c>
      <c r="E2260" s="4">
        <v>4</v>
      </c>
    </row>
    <row r="2261" spans="1:5" x14ac:dyDescent="0.25">
      <c r="A2261">
        <v>2260</v>
      </c>
      <c r="D2261" s="3">
        <v>3</v>
      </c>
      <c r="E2261" s="4">
        <v>4</v>
      </c>
    </row>
    <row r="2262" spans="1:5" x14ac:dyDescent="0.25">
      <c r="A2262">
        <v>2261</v>
      </c>
      <c r="D2262" s="3">
        <v>3</v>
      </c>
      <c r="E2262" s="4">
        <v>4</v>
      </c>
    </row>
    <row r="2263" spans="1:5" x14ac:dyDescent="0.25">
      <c r="A2263">
        <v>2262</v>
      </c>
      <c r="D2263" s="3">
        <v>3</v>
      </c>
      <c r="E2263" s="4">
        <v>4</v>
      </c>
    </row>
    <row r="2264" spans="1:5" x14ac:dyDescent="0.25">
      <c r="A2264">
        <v>2263</v>
      </c>
      <c r="D2264" s="3">
        <v>3</v>
      </c>
      <c r="E2264" s="4">
        <v>4</v>
      </c>
    </row>
    <row r="2265" spans="1:5" x14ac:dyDescent="0.25">
      <c r="A2265">
        <v>2264</v>
      </c>
      <c r="D2265" s="3">
        <v>3</v>
      </c>
      <c r="E2265" s="4">
        <v>4</v>
      </c>
    </row>
    <row r="2266" spans="1:5" x14ac:dyDescent="0.25">
      <c r="A2266">
        <v>2265</v>
      </c>
    </row>
    <row r="2267" spans="1:5" x14ac:dyDescent="0.25">
      <c r="A2267">
        <v>2266</v>
      </c>
    </row>
    <row r="2268" spans="1:5" x14ac:dyDescent="0.25">
      <c r="A2268">
        <v>2267</v>
      </c>
    </row>
    <row r="2269" spans="1:5" x14ac:dyDescent="0.25">
      <c r="A2269">
        <v>2268</v>
      </c>
    </row>
    <row r="2270" spans="1:5" x14ac:dyDescent="0.25">
      <c r="A2270">
        <v>2269</v>
      </c>
    </row>
    <row r="2271" spans="1:5" x14ac:dyDescent="0.25">
      <c r="A2271">
        <v>2270</v>
      </c>
      <c r="C2271" s="2">
        <v>2</v>
      </c>
    </row>
    <row r="2272" spans="1:5" x14ac:dyDescent="0.25">
      <c r="A2272">
        <v>2271</v>
      </c>
      <c r="C2272" s="2">
        <v>2</v>
      </c>
    </row>
    <row r="2273" spans="1:5" x14ac:dyDescent="0.25">
      <c r="A2273">
        <v>2272</v>
      </c>
      <c r="C2273" s="2">
        <v>2</v>
      </c>
    </row>
    <row r="2274" spans="1:5" x14ac:dyDescent="0.25">
      <c r="A2274">
        <v>2273</v>
      </c>
      <c r="C2274" s="2">
        <v>2</v>
      </c>
    </row>
    <row r="2275" spans="1:5" x14ac:dyDescent="0.25">
      <c r="A2275">
        <v>2274</v>
      </c>
      <c r="B2275" s="5">
        <v>1</v>
      </c>
      <c r="C2275" s="2">
        <v>2</v>
      </c>
    </row>
    <row r="2276" spans="1:5" x14ac:dyDescent="0.25">
      <c r="A2276">
        <v>2275</v>
      </c>
      <c r="B2276" s="5">
        <v>1</v>
      </c>
      <c r="C2276" s="2">
        <v>2</v>
      </c>
    </row>
    <row r="2277" spans="1:5" x14ac:dyDescent="0.25">
      <c r="A2277">
        <v>2276</v>
      </c>
      <c r="B2277" s="5">
        <v>1</v>
      </c>
      <c r="C2277" s="2">
        <v>2</v>
      </c>
    </row>
    <row r="2278" spans="1:5" x14ac:dyDescent="0.25">
      <c r="A2278">
        <v>2277</v>
      </c>
      <c r="B2278" s="5">
        <v>1</v>
      </c>
      <c r="C2278" s="2">
        <v>2</v>
      </c>
    </row>
    <row r="2279" spans="1:5" x14ac:dyDescent="0.25">
      <c r="A2279">
        <v>2278</v>
      </c>
      <c r="B2279" s="5">
        <v>1</v>
      </c>
      <c r="C2279" s="2">
        <v>2</v>
      </c>
    </row>
    <row r="2280" spans="1:5" x14ac:dyDescent="0.25">
      <c r="A2280">
        <v>2279</v>
      </c>
      <c r="B2280" s="5">
        <v>1</v>
      </c>
    </row>
    <row r="2281" spans="1:5" x14ac:dyDescent="0.25">
      <c r="A2281">
        <v>2280</v>
      </c>
      <c r="B2281" s="5">
        <v>1</v>
      </c>
    </row>
    <row r="2282" spans="1:5" x14ac:dyDescent="0.25">
      <c r="A2282">
        <v>2281</v>
      </c>
      <c r="B2282" s="5">
        <v>1</v>
      </c>
      <c r="D2282" s="3">
        <v>3</v>
      </c>
    </row>
    <row r="2283" spans="1:5" x14ac:dyDescent="0.25">
      <c r="A2283">
        <v>2282</v>
      </c>
      <c r="D2283" s="3">
        <v>3</v>
      </c>
      <c r="E2283" s="4">
        <v>4</v>
      </c>
    </row>
    <row r="2284" spans="1:5" x14ac:dyDescent="0.25">
      <c r="A2284">
        <v>2283</v>
      </c>
      <c r="D2284" s="3">
        <v>3</v>
      </c>
      <c r="E2284" s="4">
        <v>4</v>
      </c>
    </row>
    <row r="2285" spans="1:5" x14ac:dyDescent="0.25">
      <c r="A2285">
        <v>2284</v>
      </c>
      <c r="D2285" s="3">
        <v>3</v>
      </c>
      <c r="E2285" s="4">
        <v>4</v>
      </c>
    </row>
    <row r="2286" spans="1:5" x14ac:dyDescent="0.25">
      <c r="A2286">
        <v>2285</v>
      </c>
      <c r="D2286" s="3">
        <v>3</v>
      </c>
      <c r="E2286" s="4">
        <v>4</v>
      </c>
    </row>
    <row r="2287" spans="1:5" x14ac:dyDescent="0.25">
      <c r="A2287">
        <v>2286</v>
      </c>
      <c r="D2287" s="3">
        <v>3</v>
      </c>
      <c r="E2287" s="4">
        <v>4</v>
      </c>
    </row>
    <row r="2288" spans="1:5" x14ac:dyDescent="0.25">
      <c r="A2288">
        <v>2287</v>
      </c>
      <c r="D2288" s="3">
        <v>3</v>
      </c>
      <c r="E2288" s="4">
        <v>4</v>
      </c>
    </row>
    <row r="2289" spans="1:5" x14ac:dyDescent="0.25">
      <c r="A2289">
        <v>2288</v>
      </c>
      <c r="D2289" s="3">
        <v>3</v>
      </c>
      <c r="E2289" s="4">
        <v>4</v>
      </c>
    </row>
    <row r="2290" spans="1:5" x14ac:dyDescent="0.25">
      <c r="A2290">
        <v>2289</v>
      </c>
      <c r="D2290" s="3">
        <v>3</v>
      </c>
      <c r="E2290" s="4">
        <v>4</v>
      </c>
    </row>
    <row r="2291" spans="1:5" x14ac:dyDescent="0.25">
      <c r="A2291">
        <v>2290</v>
      </c>
    </row>
    <row r="2292" spans="1:5" x14ac:dyDescent="0.25">
      <c r="A2292">
        <v>2291</v>
      </c>
    </row>
    <row r="2293" spans="1:5" x14ac:dyDescent="0.25">
      <c r="A2293">
        <v>2292</v>
      </c>
      <c r="C2293" s="2">
        <v>2</v>
      </c>
    </row>
    <row r="2294" spans="1:5" x14ac:dyDescent="0.25">
      <c r="A2294">
        <v>2293</v>
      </c>
      <c r="C2294" s="2">
        <v>2</v>
      </c>
    </row>
    <row r="2295" spans="1:5" x14ac:dyDescent="0.25">
      <c r="A2295">
        <v>2294</v>
      </c>
      <c r="C2295" s="2">
        <v>2</v>
      </c>
    </row>
    <row r="2296" spans="1:5" x14ac:dyDescent="0.25">
      <c r="A2296">
        <v>2295</v>
      </c>
      <c r="C2296" s="2">
        <v>2</v>
      </c>
    </row>
    <row r="2297" spans="1:5" x14ac:dyDescent="0.25">
      <c r="A2297">
        <v>2296</v>
      </c>
      <c r="C2297" s="2">
        <v>2</v>
      </c>
    </row>
    <row r="2298" spans="1:5" x14ac:dyDescent="0.25">
      <c r="A2298">
        <v>2297</v>
      </c>
      <c r="B2298" s="5">
        <v>1</v>
      </c>
      <c r="C2298" s="2">
        <v>2</v>
      </c>
    </row>
    <row r="2299" spans="1:5" x14ac:dyDescent="0.25">
      <c r="A2299">
        <v>2298</v>
      </c>
      <c r="B2299" s="5">
        <v>1</v>
      </c>
      <c r="C2299" s="2">
        <v>2</v>
      </c>
    </row>
    <row r="2300" spans="1:5" x14ac:dyDescent="0.25">
      <c r="A2300">
        <v>2299</v>
      </c>
      <c r="B2300" s="5">
        <v>1</v>
      </c>
      <c r="C2300" s="2">
        <v>2</v>
      </c>
    </row>
    <row r="2301" spans="1:5" x14ac:dyDescent="0.25">
      <c r="A2301">
        <v>2300</v>
      </c>
      <c r="B2301" s="5">
        <v>1</v>
      </c>
      <c r="C2301" s="2">
        <v>2</v>
      </c>
    </row>
    <row r="2302" spans="1:5" x14ac:dyDescent="0.25">
      <c r="A2302">
        <v>2301</v>
      </c>
      <c r="B2302" s="5">
        <v>1</v>
      </c>
      <c r="C2302" s="2">
        <v>2</v>
      </c>
    </row>
    <row r="2303" spans="1:5" x14ac:dyDescent="0.25">
      <c r="A2303">
        <v>2302</v>
      </c>
      <c r="B2303" s="5">
        <v>1</v>
      </c>
    </row>
    <row r="2304" spans="1:5" x14ac:dyDescent="0.25">
      <c r="A2304">
        <v>2303</v>
      </c>
      <c r="B2304" s="5">
        <v>1</v>
      </c>
    </row>
    <row r="2305" spans="1:5" x14ac:dyDescent="0.25">
      <c r="A2305">
        <v>2304</v>
      </c>
      <c r="B2305" s="5">
        <v>1</v>
      </c>
      <c r="E2305" s="4">
        <v>4</v>
      </c>
    </row>
    <row r="2306" spans="1:5" x14ac:dyDescent="0.25">
      <c r="A2306">
        <v>2305</v>
      </c>
      <c r="D2306" s="3">
        <v>3</v>
      </c>
      <c r="E2306" s="4">
        <v>4</v>
      </c>
    </row>
    <row r="2307" spans="1:5" x14ac:dyDescent="0.25">
      <c r="A2307">
        <v>2306</v>
      </c>
      <c r="D2307" s="3">
        <v>3</v>
      </c>
      <c r="E2307" s="4">
        <v>4</v>
      </c>
    </row>
    <row r="2308" spans="1:5" x14ac:dyDescent="0.25">
      <c r="A2308">
        <v>2307</v>
      </c>
      <c r="D2308" s="3">
        <v>3</v>
      </c>
      <c r="E2308" s="4">
        <v>4</v>
      </c>
    </row>
    <row r="2309" spans="1:5" x14ac:dyDescent="0.25">
      <c r="A2309">
        <v>2308</v>
      </c>
      <c r="D2309" s="3">
        <v>3</v>
      </c>
      <c r="E2309" s="4">
        <v>4</v>
      </c>
    </row>
    <row r="2310" spans="1:5" x14ac:dyDescent="0.25">
      <c r="A2310">
        <v>2309</v>
      </c>
      <c r="D2310" s="3">
        <v>3</v>
      </c>
      <c r="E2310" s="4">
        <v>4</v>
      </c>
    </row>
    <row r="2311" spans="1:5" x14ac:dyDescent="0.25">
      <c r="A2311">
        <v>2310</v>
      </c>
      <c r="D2311" s="3">
        <v>3</v>
      </c>
      <c r="E2311" s="4">
        <v>4</v>
      </c>
    </row>
    <row r="2312" spans="1:5" x14ac:dyDescent="0.25">
      <c r="A2312">
        <v>2311</v>
      </c>
      <c r="D2312" s="3">
        <v>3</v>
      </c>
      <c r="E2312" s="4">
        <v>4</v>
      </c>
    </row>
    <row r="2313" spans="1:5" x14ac:dyDescent="0.25">
      <c r="A2313">
        <v>2312</v>
      </c>
      <c r="D2313" s="3">
        <v>3</v>
      </c>
      <c r="E2313" s="4">
        <v>4</v>
      </c>
    </row>
    <row r="2314" spans="1:5" x14ac:dyDescent="0.25">
      <c r="A2314">
        <v>2313</v>
      </c>
      <c r="D2314" s="3">
        <v>3</v>
      </c>
    </row>
    <row r="2315" spans="1:5" x14ac:dyDescent="0.25">
      <c r="A2315">
        <v>2314</v>
      </c>
      <c r="C2315" s="2">
        <v>2</v>
      </c>
    </row>
    <row r="2316" spans="1:5" x14ac:dyDescent="0.25">
      <c r="A2316">
        <v>2315</v>
      </c>
      <c r="C2316" s="2">
        <v>2</v>
      </c>
    </row>
    <row r="2317" spans="1:5" x14ac:dyDescent="0.25">
      <c r="A2317">
        <v>2316</v>
      </c>
      <c r="C2317" s="2">
        <v>2</v>
      </c>
    </row>
    <row r="2318" spans="1:5" x14ac:dyDescent="0.25">
      <c r="A2318">
        <v>2317</v>
      </c>
      <c r="C2318" s="2">
        <v>2</v>
      </c>
    </row>
    <row r="2319" spans="1:5" x14ac:dyDescent="0.25">
      <c r="A2319">
        <v>2318</v>
      </c>
      <c r="C2319" s="2">
        <v>2</v>
      </c>
    </row>
    <row r="2320" spans="1:5" x14ac:dyDescent="0.25">
      <c r="A2320">
        <v>2319</v>
      </c>
      <c r="C2320" s="2">
        <v>2</v>
      </c>
    </row>
    <row r="2321" spans="1:5" x14ac:dyDescent="0.25">
      <c r="A2321">
        <v>2320</v>
      </c>
      <c r="C2321" s="2">
        <v>2</v>
      </c>
    </row>
    <row r="2322" spans="1:5" x14ac:dyDescent="0.25">
      <c r="A2322">
        <v>2321</v>
      </c>
      <c r="B2322" s="5">
        <v>1</v>
      </c>
      <c r="C2322" s="2">
        <v>2</v>
      </c>
    </row>
    <row r="2323" spans="1:5" x14ac:dyDescent="0.25">
      <c r="A2323">
        <v>2322</v>
      </c>
      <c r="B2323" s="5">
        <v>1</v>
      </c>
      <c r="C2323" s="2">
        <v>2</v>
      </c>
    </row>
    <row r="2324" spans="1:5" x14ac:dyDescent="0.25">
      <c r="A2324">
        <v>2323</v>
      </c>
      <c r="B2324" s="5">
        <v>1</v>
      </c>
    </row>
    <row r="2325" spans="1:5" x14ac:dyDescent="0.25">
      <c r="A2325">
        <v>2324</v>
      </c>
      <c r="B2325" s="5">
        <v>1</v>
      </c>
    </row>
    <row r="2326" spans="1:5" x14ac:dyDescent="0.25">
      <c r="A2326">
        <v>2325</v>
      </c>
      <c r="B2326" s="5">
        <v>1</v>
      </c>
    </row>
    <row r="2327" spans="1:5" x14ac:dyDescent="0.25">
      <c r="A2327">
        <v>2326</v>
      </c>
      <c r="B2327" s="5">
        <v>1</v>
      </c>
    </row>
    <row r="2328" spans="1:5" x14ac:dyDescent="0.25">
      <c r="A2328">
        <v>2327</v>
      </c>
      <c r="B2328" s="5">
        <v>1</v>
      </c>
      <c r="E2328" s="4">
        <v>4</v>
      </c>
    </row>
    <row r="2329" spans="1:5" x14ac:dyDescent="0.25">
      <c r="A2329">
        <v>2328</v>
      </c>
      <c r="B2329" s="5">
        <v>1</v>
      </c>
      <c r="E2329" s="4">
        <v>4</v>
      </c>
    </row>
    <row r="2330" spans="1:5" x14ac:dyDescent="0.25">
      <c r="A2330">
        <v>2329</v>
      </c>
      <c r="B2330" s="5">
        <v>1</v>
      </c>
      <c r="E2330" s="4">
        <v>4</v>
      </c>
    </row>
    <row r="2331" spans="1:5" x14ac:dyDescent="0.25">
      <c r="A2331">
        <v>2330</v>
      </c>
      <c r="D2331" s="3">
        <v>3</v>
      </c>
      <c r="E2331" s="4">
        <v>4</v>
      </c>
    </row>
    <row r="2332" spans="1:5" x14ac:dyDescent="0.25">
      <c r="A2332">
        <v>2331</v>
      </c>
      <c r="D2332" s="3">
        <v>3</v>
      </c>
      <c r="E2332" s="4">
        <v>4</v>
      </c>
    </row>
    <row r="2333" spans="1:5" x14ac:dyDescent="0.25">
      <c r="A2333">
        <v>2332</v>
      </c>
      <c r="D2333" s="3">
        <v>3</v>
      </c>
      <c r="E2333" s="4">
        <v>4</v>
      </c>
    </row>
    <row r="2334" spans="1:5" x14ac:dyDescent="0.25">
      <c r="A2334">
        <v>2333</v>
      </c>
      <c r="D2334" s="3">
        <v>3</v>
      </c>
      <c r="E2334" s="4">
        <v>4</v>
      </c>
    </row>
    <row r="2335" spans="1:5" x14ac:dyDescent="0.25">
      <c r="A2335">
        <v>2334</v>
      </c>
      <c r="D2335" s="3">
        <v>3</v>
      </c>
      <c r="E2335" s="4">
        <v>4</v>
      </c>
    </row>
    <row r="2336" spans="1:5" x14ac:dyDescent="0.25">
      <c r="A2336">
        <v>2335</v>
      </c>
      <c r="D2336" s="3">
        <v>3</v>
      </c>
      <c r="E2336" s="4">
        <v>4</v>
      </c>
    </row>
    <row r="2337" spans="1:5" x14ac:dyDescent="0.25">
      <c r="A2337">
        <v>2336</v>
      </c>
      <c r="C2337" s="2">
        <v>2</v>
      </c>
      <c r="D2337" s="3">
        <v>3</v>
      </c>
    </row>
    <row r="2338" spans="1:5" x14ac:dyDescent="0.25">
      <c r="A2338">
        <v>2337</v>
      </c>
      <c r="C2338" s="2">
        <v>2</v>
      </c>
      <c r="D2338" s="3">
        <v>3</v>
      </c>
    </row>
    <row r="2339" spans="1:5" x14ac:dyDescent="0.25">
      <c r="A2339">
        <v>2338</v>
      </c>
      <c r="C2339" s="2">
        <v>2</v>
      </c>
      <c r="D2339" s="3">
        <v>3</v>
      </c>
    </row>
    <row r="2340" spans="1:5" x14ac:dyDescent="0.25">
      <c r="A2340">
        <v>2339</v>
      </c>
      <c r="C2340" s="2">
        <v>2</v>
      </c>
    </row>
    <row r="2341" spans="1:5" x14ac:dyDescent="0.25">
      <c r="A2341">
        <v>2340</v>
      </c>
      <c r="C2341" s="2">
        <v>2</v>
      </c>
    </row>
    <row r="2342" spans="1:5" x14ac:dyDescent="0.25">
      <c r="A2342">
        <v>2341</v>
      </c>
      <c r="C2342" s="2">
        <v>2</v>
      </c>
    </row>
    <row r="2343" spans="1:5" x14ac:dyDescent="0.25">
      <c r="A2343">
        <v>2342</v>
      </c>
      <c r="C2343" s="2">
        <v>2</v>
      </c>
    </row>
    <row r="2344" spans="1:5" x14ac:dyDescent="0.25">
      <c r="A2344">
        <v>2343</v>
      </c>
      <c r="C2344" s="2">
        <v>2</v>
      </c>
    </row>
    <row r="2345" spans="1:5" x14ac:dyDescent="0.25">
      <c r="A2345">
        <v>2344</v>
      </c>
      <c r="C2345" s="2">
        <v>2</v>
      </c>
    </row>
    <row r="2346" spans="1:5" x14ac:dyDescent="0.25">
      <c r="A2346">
        <v>2345</v>
      </c>
      <c r="B2346" s="5">
        <v>1</v>
      </c>
      <c r="C2346" s="2">
        <v>2</v>
      </c>
    </row>
    <row r="2347" spans="1:5" x14ac:dyDescent="0.25">
      <c r="A2347">
        <v>2346</v>
      </c>
      <c r="B2347" s="5">
        <v>1</v>
      </c>
      <c r="C2347" s="2">
        <v>2</v>
      </c>
    </row>
    <row r="2348" spans="1:5" x14ac:dyDescent="0.25">
      <c r="A2348">
        <v>2347</v>
      </c>
      <c r="B2348" s="5">
        <v>1</v>
      </c>
      <c r="C2348" s="2">
        <v>2</v>
      </c>
    </row>
    <row r="2349" spans="1:5" x14ac:dyDescent="0.25">
      <c r="A2349">
        <v>2348</v>
      </c>
      <c r="B2349" s="5">
        <v>1</v>
      </c>
    </row>
    <row r="2350" spans="1:5" x14ac:dyDescent="0.25">
      <c r="A2350">
        <v>2349</v>
      </c>
      <c r="B2350" s="5">
        <v>1</v>
      </c>
    </row>
    <row r="2351" spans="1:5" x14ac:dyDescent="0.25">
      <c r="A2351">
        <v>2350</v>
      </c>
      <c r="B2351" s="5">
        <v>1</v>
      </c>
    </row>
    <row r="2352" spans="1:5" x14ac:dyDescent="0.25">
      <c r="A2352">
        <v>2351</v>
      </c>
      <c r="B2352" s="5">
        <v>1</v>
      </c>
      <c r="E2352" s="4">
        <v>4</v>
      </c>
    </row>
    <row r="2353" spans="1:6" x14ac:dyDescent="0.25">
      <c r="A2353">
        <v>2352</v>
      </c>
      <c r="B2353" s="5">
        <v>1</v>
      </c>
      <c r="E2353" s="4">
        <v>4</v>
      </c>
    </row>
    <row r="2354" spans="1:6" x14ac:dyDescent="0.25">
      <c r="A2354">
        <v>2353</v>
      </c>
      <c r="B2354" s="5">
        <v>1</v>
      </c>
      <c r="E2354" s="4">
        <v>4</v>
      </c>
    </row>
    <row r="2355" spans="1:6" x14ac:dyDescent="0.25">
      <c r="A2355">
        <v>2354</v>
      </c>
      <c r="B2355" s="5">
        <v>1</v>
      </c>
      <c r="E2355" s="4">
        <v>4</v>
      </c>
    </row>
    <row r="2356" spans="1:6" x14ac:dyDescent="0.25">
      <c r="A2356">
        <v>2355</v>
      </c>
      <c r="B2356" s="5">
        <v>1</v>
      </c>
      <c r="D2356" s="3">
        <v>3</v>
      </c>
      <c r="E2356" s="4">
        <v>4</v>
      </c>
    </row>
    <row r="2357" spans="1:6" x14ac:dyDescent="0.25">
      <c r="A2357">
        <v>2356</v>
      </c>
      <c r="D2357" s="3">
        <v>3</v>
      </c>
      <c r="E2357" s="4">
        <v>4</v>
      </c>
    </row>
    <row r="2358" spans="1:6" x14ac:dyDescent="0.25">
      <c r="A2358">
        <v>2357</v>
      </c>
      <c r="D2358" s="3">
        <v>3</v>
      </c>
      <c r="E2358" s="4">
        <v>4</v>
      </c>
      <c r="F2358" t="s">
        <v>22</v>
      </c>
    </row>
    <row r="2359" spans="1:6" x14ac:dyDescent="0.25">
      <c r="A2359">
        <v>2358</v>
      </c>
    </row>
    <row r="2360" spans="1:6" x14ac:dyDescent="0.25">
      <c r="A2360">
        <v>2359</v>
      </c>
      <c r="F2360" t="s">
        <v>22</v>
      </c>
    </row>
    <row r="2361" spans="1:6" x14ac:dyDescent="0.25">
      <c r="A2361">
        <v>2360</v>
      </c>
      <c r="C2361" s="2">
        <v>2</v>
      </c>
    </row>
    <row r="2362" spans="1:6" x14ac:dyDescent="0.25">
      <c r="A2362">
        <v>2361</v>
      </c>
      <c r="C2362" s="2">
        <v>2</v>
      </c>
    </row>
    <row r="2363" spans="1:6" x14ac:dyDescent="0.25">
      <c r="A2363">
        <v>2362</v>
      </c>
      <c r="C2363" s="2">
        <v>2</v>
      </c>
    </row>
    <row r="2364" spans="1:6" x14ac:dyDescent="0.25">
      <c r="A2364">
        <v>2363</v>
      </c>
      <c r="C2364" s="2">
        <v>2</v>
      </c>
    </row>
    <row r="2365" spans="1:6" x14ac:dyDescent="0.25">
      <c r="A2365">
        <v>2364</v>
      </c>
      <c r="C2365" s="2">
        <v>2</v>
      </c>
    </row>
    <row r="2366" spans="1:6" x14ac:dyDescent="0.25">
      <c r="A2366">
        <v>2365</v>
      </c>
      <c r="B2366" s="5">
        <v>1</v>
      </c>
      <c r="C2366" s="2">
        <v>2</v>
      </c>
    </row>
    <row r="2367" spans="1:6" x14ac:dyDescent="0.25">
      <c r="A2367">
        <v>2366</v>
      </c>
      <c r="B2367" s="5">
        <v>1</v>
      </c>
      <c r="C2367" s="2">
        <v>2</v>
      </c>
    </row>
    <row r="2368" spans="1:6" x14ac:dyDescent="0.25">
      <c r="A2368">
        <v>2367</v>
      </c>
      <c r="B2368" s="5">
        <v>1</v>
      </c>
      <c r="C2368" s="2">
        <v>2</v>
      </c>
    </row>
    <row r="2369" spans="1:5" x14ac:dyDescent="0.25">
      <c r="A2369">
        <v>2368</v>
      </c>
      <c r="B2369" s="5">
        <v>1</v>
      </c>
      <c r="C2369" s="2">
        <v>2</v>
      </c>
    </row>
    <row r="2370" spans="1:5" x14ac:dyDescent="0.25">
      <c r="A2370">
        <v>2369</v>
      </c>
      <c r="B2370" s="5">
        <v>1</v>
      </c>
      <c r="C2370" s="2">
        <v>2</v>
      </c>
    </row>
    <row r="2371" spans="1:5" x14ac:dyDescent="0.25">
      <c r="A2371">
        <v>2370</v>
      </c>
      <c r="B2371" s="5">
        <v>1</v>
      </c>
      <c r="C2371" s="2">
        <v>2</v>
      </c>
    </row>
    <row r="2372" spans="1:5" x14ac:dyDescent="0.25">
      <c r="A2372">
        <v>2371</v>
      </c>
      <c r="B2372" s="5">
        <v>1</v>
      </c>
      <c r="D2372" s="3">
        <v>3</v>
      </c>
      <c r="E2372" s="4">
        <v>4</v>
      </c>
    </row>
    <row r="2373" spans="1:5" x14ac:dyDescent="0.25">
      <c r="A2373">
        <v>2372</v>
      </c>
      <c r="B2373" s="5">
        <v>1</v>
      </c>
      <c r="D2373" s="3">
        <v>3</v>
      </c>
      <c r="E2373" s="4">
        <v>4</v>
      </c>
    </row>
    <row r="2374" spans="1:5" x14ac:dyDescent="0.25">
      <c r="A2374">
        <v>2373</v>
      </c>
      <c r="B2374" s="5">
        <v>1</v>
      </c>
      <c r="D2374" s="3">
        <v>3</v>
      </c>
      <c r="E2374" s="4">
        <v>4</v>
      </c>
    </row>
    <row r="2375" spans="1:5" x14ac:dyDescent="0.25">
      <c r="A2375">
        <v>2374</v>
      </c>
      <c r="D2375" s="3">
        <v>3</v>
      </c>
      <c r="E2375" s="4">
        <v>4</v>
      </c>
    </row>
    <row r="2376" spans="1:5" x14ac:dyDescent="0.25">
      <c r="A2376">
        <v>2375</v>
      </c>
      <c r="D2376" s="3">
        <v>3</v>
      </c>
      <c r="E2376" s="4">
        <v>4</v>
      </c>
    </row>
    <row r="2377" spans="1:5" x14ac:dyDescent="0.25">
      <c r="A2377">
        <v>2376</v>
      </c>
      <c r="D2377" s="3">
        <v>3</v>
      </c>
      <c r="E2377" s="4">
        <v>4</v>
      </c>
    </row>
    <row r="2378" spans="1:5" x14ac:dyDescent="0.25">
      <c r="A2378">
        <v>2377</v>
      </c>
      <c r="D2378" s="3">
        <v>3</v>
      </c>
      <c r="E2378" s="4">
        <v>4</v>
      </c>
    </row>
    <row r="2379" spans="1:5" x14ac:dyDescent="0.25">
      <c r="A2379">
        <v>2378</v>
      </c>
      <c r="D2379" s="3">
        <v>3</v>
      </c>
      <c r="E2379" s="4">
        <v>4</v>
      </c>
    </row>
    <row r="2380" spans="1:5" x14ac:dyDescent="0.25">
      <c r="A2380">
        <v>2379</v>
      </c>
      <c r="D2380" s="3">
        <v>3</v>
      </c>
      <c r="E2380" s="4">
        <v>4</v>
      </c>
    </row>
    <row r="2381" spans="1:5" x14ac:dyDescent="0.25">
      <c r="A2381">
        <v>2380</v>
      </c>
      <c r="E2381" s="4">
        <v>4</v>
      </c>
    </row>
    <row r="2382" spans="1:5" x14ac:dyDescent="0.25">
      <c r="A2382">
        <v>2381</v>
      </c>
    </row>
    <row r="2383" spans="1:5" x14ac:dyDescent="0.25">
      <c r="A2383">
        <v>2382</v>
      </c>
    </row>
    <row r="2384" spans="1:5" x14ac:dyDescent="0.25">
      <c r="A2384">
        <v>2383</v>
      </c>
    </row>
    <row r="2385" spans="1:5" x14ac:dyDescent="0.25">
      <c r="A2385">
        <v>2384</v>
      </c>
    </row>
    <row r="2386" spans="1:5" x14ac:dyDescent="0.25">
      <c r="A2386">
        <v>2385</v>
      </c>
    </row>
    <row r="2387" spans="1:5" x14ac:dyDescent="0.25">
      <c r="A2387">
        <v>2386</v>
      </c>
    </row>
    <row r="2388" spans="1:5" x14ac:dyDescent="0.25">
      <c r="A2388">
        <v>2387</v>
      </c>
    </row>
    <row r="2389" spans="1:5" x14ac:dyDescent="0.25">
      <c r="A2389">
        <v>2388</v>
      </c>
      <c r="C2389" s="2">
        <v>2</v>
      </c>
    </row>
    <row r="2390" spans="1:5" x14ac:dyDescent="0.25">
      <c r="A2390">
        <v>2389</v>
      </c>
      <c r="C2390" s="2">
        <v>2</v>
      </c>
    </row>
    <row r="2391" spans="1:5" x14ac:dyDescent="0.25">
      <c r="A2391">
        <v>2390</v>
      </c>
      <c r="C2391" s="2">
        <v>2</v>
      </c>
    </row>
    <row r="2392" spans="1:5" x14ac:dyDescent="0.25">
      <c r="A2392">
        <v>2391</v>
      </c>
      <c r="C2392" s="2">
        <v>2</v>
      </c>
    </row>
    <row r="2393" spans="1:5" x14ac:dyDescent="0.25">
      <c r="A2393">
        <v>2392</v>
      </c>
      <c r="B2393" s="5">
        <v>1</v>
      </c>
      <c r="C2393" s="2">
        <v>2</v>
      </c>
    </row>
    <row r="2394" spans="1:5" x14ac:dyDescent="0.25">
      <c r="A2394">
        <v>2393</v>
      </c>
      <c r="B2394" s="5">
        <v>1</v>
      </c>
      <c r="C2394" s="2">
        <v>2</v>
      </c>
    </row>
    <row r="2395" spans="1:5" x14ac:dyDescent="0.25">
      <c r="A2395">
        <v>2394</v>
      </c>
      <c r="B2395" s="5">
        <v>1</v>
      </c>
      <c r="C2395" s="2">
        <v>2</v>
      </c>
    </row>
    <row r="2396" spans="1:5" x14ac:dyDescent="0.25">
      <c r="A2396">
        <v>2395</v>
      </c>
      <c r="B2396" s="5">
        <v>1</v>
      </c>
      <c r="C2396" s="2">
        <v>2</v>
      </c>
    </row>
    <row r="2397" spans="1:5" x14ac:dyDescent="0.25">
      <c r="A2397">
        <v>2396</v>
      </c>
      <c r="B2397" s="5">
        <v>1</v>
      </c>
      <c r="D2397" s="3">
        <v>3</v>
      </c>
      <c r="E2397" s="4">
        <v>4</v>
      </c>
    </row>
    <row r="2398" spans="1:5" x14ac:dyDescent="0.25">
      <c r="A2398">
        <v>2397</v>
      </c>
      <c r="B2398" s="5">
        <v>1</v>
      </c>
      <c r="D2398" s="3">
        <v>3</v>
      </c>
      <c r="E2398" s="4">
        <v>4</v>
      </c>
    </row>
    <row r="2399" spans="1:5" x14ac:dyDescent="0.25">
      <c r="A2399">
        <v>2398</v>
      </c>
      <c r="B2399" s="5">
        <v>1</v>
      </c>
      <c r="D2399" s="3">
        <v>3</v>
      </c>
      <c r="E2399" s="4">
        <v>4</v>
      </c>
    </row>
    <row r="2400" spans="1:5" x14ac:dyDescent="0.25">
      <c r="A2400">
        <v>2399</v>
      </c>
      <c r="D2400" s="3">
        <v>3</v>
      </c>
      <c r="E2400" s="4">
        <v>4</v>
      </c>
    </row>
    <row r="2401" spans="1:5" x14ac:dyDescent="0.25">
      <c r="A2401">
        <v>2400</v>
      </c>
      <c r="D2401" s="3">
        <v>3</v>
      </c>
      <c r="E2401" s="4">
        <v>4</v>
      </c>
    </row>
    <row r="2402" spans="1:5" x14ac:dyDescent="0.25">
      <c r="A2402">
        <v>2401</v>
      </c>
      <c r="D2402" s="3">
        <v>3</v>
      </c>
      <c r="E2402" s="4">
        <v>4</v>
      </c>
    </row>
    <row r="2403" spans="1:5" x14ac:dyDescent="0.25">
      <c r="A2403">
        <v>2402</v>
      </c>
      <c r="D2403" s="3">
        <v>3</v>
      </c>
      <c r="E2403" s="4">
        <v>4</v>
      </c>
    </row>
    <row r="2404" spans="1:5" x14ac:dyDescent="0.25">
      <c r="A2404">
        <v>2403</v>
      </c>
      <c r="D2404" s="3">
        <v>3</v>
      </c>
      <c r="E2404" s="4">
        <v>4</v>
      </c>
    </row>
    <row r="2405" spans="1:5" x14ac:dyDescent="0.25">
      <c r="A2405">
        <v>2404</v>
      </c>
      <c r="D2405" s="3">
        <v>3</v>
      </c>
    </row>
    <row r="2406" spans="1:5" x14ac:dyDescent="0.25">
      <c r="A2406">
        <v>2405</v>
      </c>
    </row>
    <row r="2407" spans="1:5" x14ac:dyDescent="0.25">
      <c r="A2407">
        <v>2406</v>
      </c>
    </row>
    <row r="2408" spans="1:5" x14ac:dyDescent="0.25">
      <c r="A2408">
        <v>2407</v>
      </c>
    </row>
    <row r="2409" spans="1:5" x14ac:dyDescent="0.25">
      <c r="A2409">
        <v>2408</v>
      </c>
    </row>
    <row r="2410" spans="1:5" x14ac:dyDescent="0.25">
      <c r="A2410">
        <v>2409</v>
      </c>
      <c r="C2410" s="2">
        <v>2</v>
      </c>
    </row>
    <row r="2411" spans="1:5" x14ac:dyDescent="0.25">
      <c r="A2411">
        <v>2410</v>
      </c>
      <c r="C2411" s="2">
        <v>2</v>
      </c>
    </row>
    <row r="2412" spans="1:5" x14ac:dyDescent="0.25">
      <c r="A2412">
        <v>2411</v>
      </c>
      <c r="C2412" s="2">
        <v>2</v>
      </c>
    </row>
    <row r="2413" spans="1:5" x14ac:dyDescent="0.25">
      <c r="A2413">
        <v>2412</v>
      </c>
      <c r="C2413" s="2">
        <v>2</v>
      </c>
    </row>
    <row r="2414" spans="1:5" x14ac:dyDescent="0.25">
      <c r="A2414">
        <v>2413</v>
      </c>
      <c r="B2414" s="5">
        <v>1</v>
      </c>
      <c r="C2414" s="2">
        <v>2</v>
      </c>
    </row>
    <row r="2415" spans="1:5" x14ac:dyDescent="0.25">
      <c r="A2415">
        <v>2414</v>
      </c>
      <c r="B2415" s="5">
        <v>1</v>
      </c>
      <c r="C2415" s="2">
        <v>2</v>
      </c>
    </row>
    <row r="2416" spans="1:5" x14ac:dyDescent="0.25">
      <c r="A2416">
        <v>2415</v>
      </c>
      <c r="B2416" s="5">
        <v>1</v>
      </c>
      <c r="C2416" s="2">
        <v>2</v>
      </c>
    </row>
    <row r="2417" spans="1:5" x14ac:dyDescent="0.25">
      <c r="A2417">
        <v>2416</v>
      </c>
      <c r="B2417" s="5">
        <v>1</v>
      </c>
      <c r="C2417" s="2">
        <v>2</v>
      </c>
    </row>
    <row r="2418" spans="1:5" x14ac:dyDescent="0.25">
      <c r="A2418">
        <v>2417</v>
      </c>
      <c r="B2418" s="5">
        <v>1</v>
      </c>
      <c r="C2418" s="2">
        <v>2</v>
      </c>
    </row>
    <row r="2419" spans="1:5" x14ac:dyDescent="0.25">
      <c r="A2419">
        <v>2418</v>
      </c>
      <c r="B2419" s="5">
        <v>1</v>
      </c>
    </row>
    <row r="2420" spans="1:5" x14ac:dyDescent="0.25">
      <c r="A2420">
        <v>2419</v>
      </c>
      <c r="B2420" s="5">
        <v>1</v>
      </c>
      <c r="D2420" s="3">
        <v>3</v>
      </c>
      <c r="E2420" s="4">
        <v>4</v>
      </c>
    </row>
    <row r="2421" spans="1:5" x14ac:dyDescent="0.25">
      <c r="A2421">
        <v>2420</v>
      </c>
      <c r="B2421" s="5">
        <v>1</v>
      </c>
      <c r="D2421" s="3">
        <v>3</v>
      </c>
      <c r="E2421" s="4">
        <v>4</v>
      </c>
    </row>
    <row r="2422" spans="1:5" x14ac:dyDescent="0.25">
      <c r="A2422">
        <v>2421</v>
      </c>
      <c r="D2422" s="3">
        <v>3</v>
      </c>
      <c r="E2422" s="4">
        <v>4</v>
      </c>
    </row>
    <row r="2423" spans="1:5" x14ac:dyDescent="0.25">
      <c r="A2423">
        <v>2422</v>
      </c>
      <c r="D2423" s="3">
        <v>3</v>
      </c>
      <c r="E2423" s="4">
        <v>4</v>
      </c>
    </row>
    <row r="2424" spans="1:5" x14ac:dyDescent="0.25">
      <c r="A2424">
        <v>2423</v>
      </c>
      <c r="D2424" s="3">
        <v>3</v>
      </c>
      <c r="E2424" s="4">
        <v>4</v>
      </c>
    </row>
    <row r="2425" spans="1:5" x14ac:dyDescent="0.25">
      <c r="A2425">
        <v>2424</v>
      </c>
      <c r="D2425" s="3">
        <v>3</v>
      </c>
      <c r="E2425" s="4">
        <v>4</v>
      </c>
    </row>
    <row r="2426" spans="1:5" x14ac:dyDescent="0.25">
      <c r="A2426">
        <v>2425</v>
      </c>
      <c r="D2426" s="3">
        <v>3</v>
      </c>
      <c r="E2426" s="4">
        <v>4</v>
      </c>
    </row>
    <row r="2427" spans="1:5" x14ac:dyDescent="0.25">
      <c r="A2427">
        <v>2426</v>
      </c>
      <c r="D2427" s="3">
        <v>3</v>
      </c>
      <c r="E2427" s="4">
        <v>4</v>
      </c>
    </row>
    <row r="2428" spans="1:5" x14ac:dyDescent="0.25">
      <c r="A2428">
        <v>2427</v>
      </c>
      <c r="D2428" s="3">
        <v>3</v>
      </c>
      <c r="E2428" s="4">
        <v>4</v>
      </c>
    </row>
    <row r="2429" spans="1:5" x14ac:dyDescent="0.25">
      <c r="A2429">
        <v>2428</v>
      </c>
      <c r="E2429" s="4">
        <v>4</v>
      </c>
    </row>
    <row r="2430" spans="1:5" x14ac:dyDescent="0.25">
      <c r="A2430">
        <v>2429</v>
      </c>
    </row>
    <row r="2431" spans="1:5" x14ac:dyDescent="0.25">
      <c r="A2431">
        <v>2430</v>
      </c>
    </row>
    <row r="2432" spans="1:5" x14ac:dyDescent="0.25">
      <c r="A2432">
        <v>2431</v>
      </c>
      <c r="C2432" s="2">
        <v>2</v>
      </c>
    </row>
    <row r="2433" spans="1:5" x14ac:dyDescent="0.25">
      <c r="A2433">
        <v>2432</v>
      </c>
      <c r="C2433" s="2">
        <v>2</v>
      </c>
    </row>
    <row r="2434" spans="1:5" x14ac:dyDescent="0.25">
      <c r="A2434">
        <v>2433</v>
      </c>
      <c r="C2434" s="2">
        <v>2</v>
      </c>
    </row>
    <row r="2435" spans="1:5" x14ac:dyDescent="0.25">
      <c r="A2435">
        <v>2434</v>
      </c>
      <c r="C2435" s="2">
        <v>2</v>
      </c>
    </row>
    <row r="2436" spans="1:5" x14ac:dyDescent="0.25">
      <c r="A2436">
        <v>2435</v>
      </c>
      <c r="B2436" s="5">
        <v>1</v>
      </c>
      <c r="C2436" s="2">
        <v>2</v>
      </c>
    </row>
    <row r="2437" spans="1:5" x14ac:dyDescent="0.25">
      <c r="A2437">
        <v>2436</v>
      </c>
      <c r="B2437" s="5">
        <v>1</v>
      </c>
      <c r="C2437" s="2">
        <v>2</v>
      </c>
    </row>
    <row r="2438" spans="1:5" x14ac:dyDescent="0.25">
      <c r="A2438">
        <v>2437</v>
      </c>
      <c r="B2438" s="5">
        <v>1</v>
      </c>
      <c r="C2438" s="2">
        <v>2</v>
      </c>
    </row>
    <row r="2439" spans="1:5" x14ac:dyDescent="0.25">
      <c r="A2439">
        <v>2438</v>
      </c>
      <c r="B2439" s="5">
        <v>1</v>
      </c>
      <c r="C2439" s="2">
        <v>2</v>
      </c>
    </row>
    <row r="2440" spans="1:5" x14ac:dyDescent="0.25">
      <c r="A2440">
        <v>2439</v>
      </c>
      <c r="B2440" s="5">
        <v>1</v>
      </c>
      <c r="C2440" s="2">
        <v>2</v>
      </c>
    </row>
    <row r="2441" spans="1:5" x14ac:dyDescent="0.25">
      <c r="A2441">
        <v>2440</v>
      </c>
      <c r="B2441" s="5">
        <v>1</v>
      </c>
    </row>
    <row r="2442" spans="1:5" x14ac:dyDescent="0.25">
      <c r="A2442">
        <v>2441</v>
      </c>
      <c r="B2442" s="5">
        <v>1</v>
      </c>
    </row>
    <row r="2443" spans="1:5" x14ac:dyDescent="0.25">
      <c r="A2443">
        <v>2442</v>
      </c>
      <c r="B2443" s="5">
        <v>1</v>
      </c>
    </row>
    <row r="2444" spans="1:5" x14ac:dyDescent="0.25">
      <c r="A2444">
        <v>2443</v>
      </c>
      <c r="D2444" s="3">
        <v>3</v>
      </c>
      <c r="E2444" s="4">
        <v>4</v>
      </c>
    </row>
    <row r="2445" spans="1:5" x14ac:dyDescent="0.25">
      <c r="A2445">
        <v>2444</v>
      </c>
      <c r="D2445" s="3">
        <v>3</v>
      </c>
      <c r="E2445" s="4">
        <v>4</v>
      </c>
    </row>
    <row r="2446" spans="1:5" x14ac:dyDescent="0.25">
      <c r="A2446">
        <v>2445</v>
      </c>
      <c r="D2446" s="3">
        <v>3</v>
      </c>
      <c r="E2446" s="4">
        <v>4</v>
      </c>
    </row>
    <row r="2447" spans="1:5" x14ac:dyDescent="0.25">
      <c r="A2447">
        <v>2446</v>
      </c>
      <c r="D2447" s="3">
        <v>3</v>
      </c>
      <c r="E2447" s="4">
        <v>4</v>
      </c>
    </row>
    <row r="2448" spans="1:5" x14ac:dyDescent="0.25">
      <c r="A2448">
        <v>2447</v>
      </c>
      <c r="D2448" s="3">
        <v>3</v>
      </c>
      <c r="E2448" s="4">
        <v>4</v>
      </c>
    </row>
    <row r="2449" spans="1:5" x14ac:dyDescent="0.25">
      <c r="A2449">
        <v>2448</v>
      </c>
      <c r="D2449" s="3">
        <v>3</v>
      </c>
      <c r="E2449" s="4">
        <v>4</v>
      </c>
    </row>
    <row r="2450" spans="1:5" x14ac:dyDescent="0.25">
      <c r="A2450">
        <v>2449</v>
      </c>
      <c r="D2450" s="3">
        <v>3</v>
      </c>
      <c r="E2450" s="4">
        <v>4</v>
      </c>
    </row>
    <row r="2451" spans="1:5" x14ac:dyDescent="0.25">
      <c r="A2451">
        <v>2450</v>
      </c>
      <c r="D2451" s="3">
        <v>3</v>
      </c>
      <c r="E2451" s="4">
        <v>4</v>
      </c>
    </row>
    <row r="2452" spans="1:5" x14ac:dyDescent="0.25">
      <c r="A2452">
        <v>2451</v>
      </c>
    </row>
    <row r="2453" spans="1:5" x14ac:dyDescent="0.25">
      <c r="A2453">
        <v>2452</v>
      </c>
    </row>
    <row r="2454" spans="1:5" x14ac:dyDescent="0.25">
      <c r="A2454">
        <v>2453</v>
      </c>
    </row>
    <row r="2455" spans="1:5" x14ac:dyDescent="0.25">
      <c r="A2455">
        <v>2454</v>
      </c>
    </row>
    <row r="2456" spans="1:5" x14ac:dyDescent="0.25">
      <c r="A2456">
        <v>2455</v>
      </c>
      <c r="C2456" s="2">
        <v>2</v>
      </c>
    </row>
    <row r="2457" spans="1:5" x14ac:dyDescent="0.25">
      <c r="A2457">
        <v>2456</v>
      </c>
      <c r="C2457" s="2">
        <v>2</v>
      </c>
    </row>
    <row r="2458" spans="1:5" x14ac:dyDescent="0.25">
      <c r="A2458">
        <v>2457</v>
      </c>
      <c r="C2458" s="2">
        <v>2</v>
      </c>
    </row>
    <row r="2459" spans="1:5" x14ac:dyDescent="0.25">
      <c r="A2459">
        <v>2458</v>
      </c>
      <c r="B2459" s="5">
        <v>1</v>
      </c>
      <c r="C2459" s="2">
        <v>2</v>
      </c>
    </row>
    <row r="2460" spans="1:5" x14ac:dyDescent="0.25">
      <c r="A2460">
        <v>2459</v>
      </c>
      <c r="B2460" s="5">
        <v>1</v>
      </c>
      <c r="C2460" s="2">
        <v>2</v>
      </c>
    </row>
    <row r="2461" spans="1:5" x14ac:dyDescent="0.25">
      <c r="A2461">
        <v>2460</v>
      </c>
      <c r="B2461" s="5">
        <v>1</v>
      </c>
      <c r="C2461" s="2">
        <v>2</v>
      </c>
    </row>
    <row r="2462" spans="1:5" x14ac:dyDescent="0.25">
      <c r="A2462">
        <v>2461</v>
      </c>
      <c r="B2462" s="5">
        <v>1</v>
      </c>
      <c r="C2462" s="2">
        <v>2</v>
      </c>
    </row>
    <row r="2463" spans="1:5" x14ac:dyDescent="0.25">
      <c r="A2463">
        <v>2462</v>
      </c>
      <c r="B2463" s="5">
        <v>1</v>
      </c>
      <c r="C2463" s="2">
        <v>2</v>
      </c>
    </row>
    <row r="2464" spans="1:5" x14ac:dyDescent="0.25">
      <c r="A2464">
        <v>2463</v>
      </c>
      <c r="B2464" s="5">
        <v>1</v>
      </c>
    </row>
    <row r="2465" spans="1:5" x14ac:dyDescent="0.25">
      <c r="A2465">
        <v>2464</v>
      </c>
      <c r="B2465" s="5">
        <v>1</v>
      </c>
    </row>
    <row r="2466" spans="1:5" x14ac:dyDescent="0.25">
      <c r="A2466">
        <v>2465</v>
      </c>
      <c r="B2466" s="5">
        <v>1</v>
      </c>
    </row>
    <row r="2467" spans="1:5" x14ac:dyDescent="0.25">
      <c r="A2467">
        <v>2466</v>
      </c>
      <c r="D2467" s="3">
        <v>3</v>
      </c>
      <c r="E2467" s="4">
        <v>4</v>
      </c>
    </row>
    <row r="2468" spans="1:5" x14ac:dyDescent="0.25">
      <c r="A2468">
        <v>2467</v>
      </c>
      <c r="D2468" s="3">
        <v>3</v>
      </c>
      <c r="E2468" s="4">
        <v>4</v>
      </c>
    </row>
    <row r="2469" spans="1:5" x14ac:dyDescent="0.25">
      <c r="A2469">
        <v>2468</v>
      </c>
      <c r="D2469" s="3">
        <v>3</v>
      </c>
      <c r="E2469" s="4">
        <v>4</v>
      </c>
    </row>
    <row r="2470" spans="1:5" x14ac:dyDescent="0.25">
      <c r="A2470">
        <v>2469</v>
      </c>
      <c r="D2470" s="3">
        <v>3</v>
      </c>
      <c r="E2470" s="4">
        <v>4</v>
      </c>
    </row>
    <row r="2471" spans="1:5" x14ac:dyDescent="0.25">
      <c r="A2471">
        <v>2470</v>
      </c>
      <c r="D2471" s="3">
        <v>3</v>
      </c>
      <c r="E2471" s="4">
        <v>4</v>
      </c>
    </row>
    <row r="2472" spans="1:5" x14ac:dyDescent="0.25">
      <c r="A2472">
        <v>2471</v>
      </c>
      <c r="D2472" s="3">
        <v>3</v>
      </c>
      <c r="E2472" s="4">
        <v>4</v>
      </c>
    </row>
    <row r="2473" spans="1:5" x14ac:dyDescent="0.25">
      <c r="A2473">
        <v>2472</v>
      </c>
      <c r="D2473" s="3">
        <v>3</v>
      </c>
      <c r="E2473" s="4">
        <v>4</v>
      </c>
    </row>
    <row r="2474" spans="1:5" x14ac:dyDescent="0.25">
      <c r="A2474">
        <v>2473</v>
      </c>
      <c r="D2474" s="3">
        <v>3</v>
      </c>
      <c r="E2474" s="4">
        <v>4</v>
      </c>
    </row>
    <row r="2475" spans="1:5" x14ac:dyDescent="0.25">
      <c r="A2475">
        <v>2474</v>
      </c>
      <c r="D2475" s="3">
        <v>3</v>
      </c>
      <c r="E2475" s="4">
        <v>4</v>
      </c>
    </row>
    <row r="2476" spans="1:5" x14ac:dyDescent="0.25">
      <c r="A2476">
        <v>2475</v>
      </c>
    </row>
    <row r="2477" spans="1:5" x14ac:dyDescent="0.25">
      <c r="A2477">
        <v>2476</v>
      </c>
    </row>
    <row r="2478" spans="1:5" x14ac:dyDescent="0.25">
      <c r="A2478">
        <v>2477</v>
      </c>
      <c r="C2478" s="2">
        <v>2</v>
      </c>
    </row>
    <row r="2479" spans="1:5" x14ac:dyDescent="0.25">
      <c r="A2479">
        <v>2478</v>
      </c>
      <c r="C2479" s="2">
        <v>2</v>
      </c>
    </row>
    <row r="2480" spans="1:5" x14ac:dyDescent="0.25">
      <c r="A2480">
        <v>2479</v>
      </c>
      <c r="C2480" s="2">
        <v>2</v>
      </c>
    </row>
    <row r="2481" spans="1:5" x14ac:dyDescent="0.25">
      <c r="A2481">
        <v>2480</v>
      </c>
      <c r="C2481" s="2">
        <v>2</v>
      </c>
    </row>
    <row r="2482" spans="1:5" x14ac:dyDescent="0.25">
      <c r="A2482">
        <v>2481</v>
      </c>
      <c r="B2482" s="5">
        <v>1</v>
      </c>
      <c r="C2482" s="2">
        <v>2</v>
      </c>
    </row>
    <row r="2483" spans="1:5" x14ac:dyDescent="0.25">
      <c r="A2483">
        <v>2482</v>
      </c>
      <c r="B2483" s="5">
        <v>1</v>
      </c>
      <c r="C2483" s="2">
        <v>2</v>
      </c>
    </row>
    <row r="2484" spans="1:5" x14ac:dyDescent="0.25">
      <c r="A2484">
        <v>2483</v>
      </c>
      <c r="B2484" s="5">
        <v>1</v>
      </c>
      <c r="C2484" s="2">
        <v>2</v>
      </c>
    </row>
    <row r="2485" spans="1:5" x14ac:dyDescent="0.25">
      <c r="A2485">
        <v>2484</v>
      </c>
      <c r="B2485" s="5">
        <v>1</v>
      </c>
      <c r="C2485" s="2">
        <v>2</v>
      </c>
    </row>
    <row r="2486" spans="1:5" x14ac:dyDescent="0.25">
      <c r="A2486">
        <v>2485</v>
      </c>
      <c r="B2486" s="5">
        <v>1</v>
      </c>
      <c r="C2486" s="2">
        <v>2</v>
      </c>
    </row>
    <row r="2487" spans="1:5" x14ac:dyDescent="0.25">
      <c r="A2487">
        <v>2486</v>
      </c>
      <c r="B2487" s="5">
        <v>1</v>
      </c>
    </row>
    <row r="2488" spans="1:5" x14ac:dyDescent="0.25">
      <c r="A2488">
        <v>2487</v>
      </c>
      <c r="B2488" s="5">
        <v>1</v>
      </c>
    </row>
    <row r="2489" spans="1:5" x14ac:dyDescent="0.25">
      <c r="A2489">
        <v>2488</v>
      </c>
      <c r="B2489" s="5">
        <v>1</v>
      </c>
      <c r="E2489" s="4">
        <v>4</v>
      </c>
    </row>
    <row r="2490" spans="1:5" x14ac:dyDescent="0.25">
      <c r="A2490">
        <v>2489</v>
      </c>
      <c r="D2490" s="3">
        <v>3</v>
      </c>
      <c r="E2490" s="4">
        <v>4</v>
      </c>
    </row>
    <row r="2491" spans="1:5" x14ac:dyDescent="0.25">
      <c r="A2491">
        <v>2490</v>
      </c>
      <c r="D2491" s="3">
        <v>3</v>
      </c>
      <c r="E2491" s="4">
        <v>4</v>
      </c>
    </row>
    <row r="2492" spans="1:5" x14ac:dyDescent="0.25">
      <c r="A2492">
        <v>2491</v>
      </c>
      <c r="D2492" s="3">
        <v>3</v>
      </c>
      <c r="E2492" s="4">
        <v>4</v>
      </c>
    </row>
    <row r="2493" spans="1:5" x14ac:dyDescent="0.25">
      <c r="A2493">
        <v>2492</v>
      </c>
      <c r="D2493" s="3">
        <v>3</v>
      </c>
      <c r="E2493" s="4">
        <v>4</v>
      </c>
    </row>
    <row r="2494" spans="1:5" x14ac:dyDescent="0.25">
      <c r="A2494">
        <v>2493</v>
      </c>
      <c r="D2494" s="3">
        <v>3</v>
      </c>
      <c r="E2494" s="4">
        <v>4</v>
      </c>
    </row>
    <row r="2495" spans="1:5" x14ac:dyDescent="0.25">
      <c r="A2495">
        <v>2494</v>
      </c>
      <c r="D2495" s="3">
        <v>3</v>
      </c>
      <c r="E2495" s="4">
        <v>4</v>
      </c>
    </row>
    <row r="2496" spans="1:5" x14ac:dyDescent="0.25">
      <c r="A2496">
        <v>2495</v>
      </c>
      <c r="D2496" s="3">
        <v>3</v>
      </c>
      <c r="E2496" s="4">
        <v>4</v>
      </c>
    </row>
    <row r="2497" spans="1:5" x14ac:dyDescent="0.25">
      <c r="A2497">
        <v>2496</v>
      </c>
      <c r="D2497" s="3">
        <v>3</v>
      </c>
      <c r="E2497" s="4">
        <v>4</v>
      </c>
    </row>
    <row r="2498" spans="1:5" x14ac:dyDescent="0.25">
      <c r="A2498">
        <v>2497</v>
      </c>
    </row>
    <row r="2499" spans="1:5" x14ac:dyDescent="0.25">
      <c r="A2499">
        <v>2498</v>
      </c>
      <c r="C2499" s="2">
        <v>2</v>
      </c>
    </row>
    <row r="2500" spans="1:5" x14ac:dyDescent="0.25">
      <c r="A2500">
        <v>2499</v>
      </c>
      <c r="C2500" s="2">
        <v>2</v>
      </c>
    </row>
    <row r="2501" spans="1:5" x14ac:dyDescent="0.25">
      <c r="A2501">
        <v>2500</v>
      </c>
      <c r="C2501" s="2">
        <v>2</v>
      </c>
    </row>
    <row r="2502" spans="1:5" x14ac:dyDescent="0.25">
      <c r="A2502">
        <v>2501</v>
      </c>
      <c r="C2502" s="2">
        <v>2</v>
      </c>
    </row>
    <row r="2503" spans="1:5" x14ac:dyDescent="0.25">
      <c r="A2503">
        <v>2502</v>
      </c>
      <c r="C2503" s="2">
        <v>2</v>
      </c>
    </row>
    <row r="2504" spans="1:5" x14ac:dyDescent="0.25">
      <c r="A2504">
        <v>2503</v>
      </c>
      <c r="C2504" s="2">
        <v>2</v>
      </c>
    </row>
    <row r="2505" spans="1:5" x14ac:dyDescent="0.25">
      <c r="A2505">
        <v>2504</v>
      </c>
      <c r="C2505" s="2">
        <v>2</v>
      </c>
    </row>
    <row r="2506" spans="1:5" x14ac:dyDescent="0.25">
      <c r="A2506">
        <v>2505</v>
      </c>
      <c r="B2506" s="5">
        <v>1</v>
      </c>
      <c r="C2506" s="2">
        <v>2</v>
      </c>
    </row>
    <row r="2507" spans="1:5" x14ac:dyDescent="0.25">
      <c r="A2507">
        <v>2506</v>
      </c>
      <c r="B2507" s="5">
        <v>1</v>
      </c>
      <c r="C2507" s="2">
        <v>2</v>
      </c>
    </row>
    <row r="2508" spans="1:5" x14ac:dyDescent="0.25">
      <c r="A2508">
        <v>2507</v>
      </c>
      <c r="B2508" s="5">
        <v>1</v>
      </c>
      <c r="C2508" s="2">
        <v>2</v>
      </c>
    </row>
    <row r="2509" spans="1:5" x14ac:dyDescent="0.25">
      <c r="A2509">
        <v>2508</v>
      </c>
      <c r="B2509" s="5">
        <v>1</v>
      </c>
    </row>
    <row r="2510" spans="1:5" x14ac:dyDescent="0.25">
      <c r="A2510">
        <v>2509</v>
      </c>
      <c r="B2510" s="5">
        <v>1</v>
      </c>
    </row>
    <row r="2511" spans="1:5" x14ac:dyDescent="0.25">
      <c r="A2511">
        <v>2510</v>
      </c>
      <c r="B2511" s="5">
        <v>1</v>
      </c>
    </row>
    <row r="2512" spans="1:5" x14ac:dyDescent="0.25">
      <c r="A2512">
        <v>2511</v>
      </c>
      <c r="B2512" s="5">
        <v>1</v>
      </c>
    </row>
    <row r="2513" spans="1:5" x14ac:dyDescent="0.25">
      <c r="A2513">
        <v>2512</v>
      </c>
      <c r="B2513" s="5">
        <v>1</v>
      </c>
      <c r="E2513" s="4">
        <v>4</v>
      </c>
    </row>
    <row r="2514" spans="1:5" x14ac:dyDescent="0.25">
      <c r="A2514">
        <v>2513</v>
      </c>
      <c r="D2514" s="3">
        <v>3</v>
      </c>
      <c r="E2514" s="4">
        <v>4</v>
      </c>
    </row>
    <row r="2515" spans="1:5" x14ac:dyDescent="0.25">
      <c r="A2515">
        <v>2514</v>
      </c>
      <c r="D2515" s="3">
        <v>3</v>
      </c>
      <c r="E2515" s="4">
        <v>4</v>
      </c>
    </row>
    <row r="2516" spans="1:5" x14ac:dyDescent="0.25">
      <c r="A2516">
        <v>2515</v>
      </c>
      <c r="D2516" s="3">
        <v>3</v>
      </c>
      <c r="E2516" s="4">
        <v>4</v>
      </c>
    </row>
    <row r="2517" spans="1:5" x14ac:dyDescent="0.25">
      <c r="A2517">
        <v>2516</v>
      </c>
      <c r="D2517" s="3">
        <v>3</v>
      </c>
      <c r="E2517" s="4">
        <v>4</v>
      </c>
    </row>
    <row r="2518" spans="1:5" x14ac:dyDescent="0.25">
      <c r="A2518">
        <v>2517</v>
      </c>
      <c r="D2518" s="3">
        <v>3</v>
      </c>
      <c r="E2518" s="4">
        <v>4</v>
      </c>
    </row>
    <row r="2519" spans="1:5" x14ac:dyDescent="0.25">
      <c r="A2519">
        <v>2518</v>
      </c>
      <c r="D2519" s="3">
        <v>3</v>
      </c>
      <c r="E2519" s="4">
        <v>4</v>
      </c>
    </row>
    <row r="2520" spans="1:5" x14ac:dyDescent="0.25">
      <c r="A2520">
        <v>2519</v>
      </c>
      <c r="D2520" s="3">
        <v>3</v>
      </c>
      <c r="E2520" s="4">
        <v>4</v>
      </c>
    </row>
    <row r="2521" spans="1:5" x14ac:dyDescent="0.25">
      <c r="A2521">
        <v>2520</v>
      </c>
      <c r="C2521" s="2">
        <v>2</v>
      </c>
      <c r="D2521" s="3">
        <v>3</v>
      </c>
      <c r="E2521" s="4">
        <v>4</v>
      </c>
    </row>
    <row r="2522" spans="1:5" x14ac:dyDescent="0.25">
      <c r="A2522">
        <v>2521</v>
      </c>
      <c r="C2522" s="2">
        <v>2</v>
      </c>
      <c r="D2522" s="3">
        <v>3</v>
      </c>
    </row>
    <row r="2523" spans="1:5" x14ac:dyDescent="0.25">
      <c r="A2523">
        <v>2522</v>
      </c>
      <c r="C2523" s="2">
        <v>2</v>
      </c>
    </row>
    <row r="2524" spans="1:5" x14ac:dyDescent="0.25">
      <c r="A2524">
        <v>2523</v>
      </c>
      <c r="C2524" s="2">
        <v>2</v>
      </c>
    </row>
    <row r="2525" spans="1:5" x14ac:dyDescent="0.25">
      <c r="A2525">
        <v>2524</v>
      </c>
      <c r="C2525" s="2">
        <v>2</v>
      </c>
    </row>
    <row r="2526" spans="1:5" x14ac:dyDescent="0.25">
      <c r="A2526">
        <v>2525</v>
      </c>
      <c r="C2526" s="2">
        <v>2</v>
      </c>
    </row>
    <row r="2527" spans="1:5" x14ac:dyDescent="0.25">
      <c r="A2527">
        <v>2526</v>
      </c>
      <c r="C2527" s="2">
        <v>2</v>
      </c>
    </row>
    <row r="2528" spans="1:5" x14ac:dyDescent="0.25">
      <c r="A2528">
        <v>2527</v>
      </c>
      <c r="B2528" s="5">
        <v>1</v>
      </c>
      <c r="C2528" s="2">
        <v>2</v>
      </c>
    </row>
    <row r="2529" spans="1:5" x14ac:dyDescent="0.25">
      <c r="A2529">
        <v>2528</v>
      </c>
      <c r="B2529" s="5">
        <v>1</v>
      </c>
      <c r="C2529" s="2">
        <v>2</v>
      </c>
    </row>
    <row r="2530" spans="1:5" x14ac:dyDescent="0.25">
      <c r="A2530">
        <v>2529</v>
      </c>
      <c r="B2530" s="5">
        <v>1</v>
      </c>
      <c r="C2530" s="2">
        <v>2</v>
      </c>
    </row>
    <row r="2531" spans="1:5" x14ac:dyDescent="0.25">
      <c r="A2531">
        <v>2530</v>
      </c>
      <c r="B2531" s="5">
        <v>1</v>
      </c>
    </row>
    <row r="2532" spans="1:5" x14ac:dyDescent="0.25">
      <c r="A2532">
        <v>2531</v>
      </c>
      <c r="B2532" s="5">
        <v>1</v>
      </c>
    </row>
    <row r="2533" spans="1:5" x14ac:dyDescent="0.25">
      <c r="A2533">
        <v>2532</v>
      </c>
      <c r="B2533" s="5">
        <v>1</v>
      </c>
    </row>
    <row r="2534" spans="1:5" x14ac:dyDescent="0.25">
      <c r="A2534">
        <v>2533</v>
      </c>
      <c r="B2534" s="5">
        <v>1</v>
      </c>
    </row>
    <row r="2535" spans="1:5" x14ac:dyDescent="0.25">
      <c r="A2535">
        <v>2534</v>
      </c>
      <c r="B2535" s="5">
        <v>1</v>
      </c>
      <c r="E2535" s="4">
        <v>4</v>
      </c>
    </row>
    <row r="2536" spans="1:5" x14ac:dyDescent="0.25">
      <c r="A2536">
        <v>2535</v>
      </c>
      <c r="B2536" s="5">
        <v>1</v>
      </c>
      <c r="E2536" s="4">
        <v>4</v>
      </c>
    </row>
    <row r="2537" spans="1:5" x14ac:dyDescent="0.25">
      <c r="A2537">
        <v>2536</v>
      </c>
      <c r="B2537" s="5">
        <v>1</v>
      </c>
      <c r="E2537" s="4">
        <v>4</v>
      </c>
    </row>
    <row r="2538" spans="1:5" x14ac:dyDescent="0.25">
      <c r="A2538">
        <v>2537</v>
      </c>
      <c r="D2538" s="3">
        <v>3</v>
      </c>
      <c r="E2538" s="4">
        <v>4</v>
      </c>
    </row>
    <row r="2539" spans="1:5" x14ac:dyDescent="0.25">
      <c r="A2539">
        <v>2538</v>
      </c>
      <c r="D2539" s="3">
        <v>3</v>
      </c>
      <c r="E2539" s="4">
        <v>4</v>
      </c>
    </row>
    <row r="2540" spans="1:5" x14ac:dyDescent="0.25">
      <c r="A2540">
        <v>2539</v>
      </c>
      <c r="D2540" s="3">
        <v>3</v>
      </c>
      <c r="E2540" s="4">
        <v>4</v>
      </c>
    </row>
    <row r="2541" spans="1:5" x14ac:dyDescent="0.25">
      <c r="A2541">
        <v>2540</v>
      </c>
      <c r="D2541" s="3">
        <v>3</v>
      </c>
      <c r="E2541" s="4">
        <v>4</v>
      </c>
    </row>
    <row r="2542" spans="1:5" x14ac:dyDescent="0.25">
      <c r="A2542">
        <v>2541</v>
      </c>
      <c r="C2542" s="2">
        <v>2</v>
      </c>
      <c r="D2542" s="3">
        <v>3</v>
      </c>
      <c r="E2542" s="4">
        <v>4</v>
      </c>
    </row>
    <row r="2543" spans="1:5" x14ac:dyDescent="0.25">
      <c r="A2543">
        <v>2542</v>
      </c>
      <c r="C2543" s="2">
        <v>2</v>
      </c>
      <c r="D2543" s="3">
        <v>3</v>
      </c>
      <c r="E2543" s="4">
        <v>4</v>
      </c>
    </row>
    <row r="2544" spans="1:5" x14ac:dyDescent="0.25">
      <c r="A2544">
        <v>2543</v>
      </c>
      <c r="C2544" s="2">
        <v>2</v>
      </c>
      <c r="D2544" s="3">
        <v>3</v>
      </c>
    </row>
    <row r="2545" spans="1:6" x14ac:dyDescent="0.25">
      <c r="A2545">
        <v>2544</v>
      </c>
      <c r="C2545" s="2">
        <v>2</v>
      </c>
      <c r="D2545" s="3">
        <v>3</v>
      </c>
    </row>
    <row r="2546" spans="1:6" x14ac:dyDescent="0.25">
      <c r="A2546">
        <v>2545</v>
      </c>
      <c r="C2546" s="2">
        <v>2</v>
      </c>
      <c r="D2546" s="3">
        <v>3</v>
      </c>
    </row>
    <row r="2547" spans="1:6" x14ac:dyDescent="0.25">
      <c r="A2547">
        <v>2546</v>
      </c>
      <c r="C2547" s="2">
        <v>2</v>
      </c>
      <c r="D2547" s="3">
        <v>3</v>
      </c>
    </row>
    <row r="2548" spans="1:6" x14ac:dyDescent="0.25">
      <c r="A2548">
        <v>2547</v>
      </c>
      <c r="C2548" s="2">
        <v>2</v>
      </c>
      <c r="D2548" s="3">
        <v>3</v>
      </c>
    </row>
    <row r="2549" spans="1:6" x14ac:dyDescent="0.25">
      <c r="A2549">
        <v>2548</v>
      </c>
      <c r="C2549" s="2">
        <v>2</v>
      </c>
      <c r="D2549" s="3">
        <v>3</v>
      </c>
    </row>
    <row r="2550" spans="1:6" x14ac:dyDescent="0.25">
      <c r="A2550">
        <v>2549</v>
      </c>
      <c r="C2550" s="2">
        <v>2</v>
      </c>
    </row>
    <row r="2551" spans="1:6" x14ac:dyDescent="0.25">
      <c r="A2551">
        <v>2550</v>
      </c>
      <c r="B2551" s="5">
        <v>1</v>
      </c>
      <c r="C2551" s="2">
        <v>2</v>
      </c>
    </row>
    <row r="2552" spans="1:6" x14ac:dyDescent="0.25">
      <c r="A2552">
        <v>2551</v>
      </c>
      <c r="B2552" s="5">
        <v>1</v>
      </c>
      <c r="C2552" s="2">
        <v>2</v>
      </c>
    </row>
    <row r="2553" spans="1:6" x14ac:dyDescent="0.25">
      <c r="A2553">
        <v>2552</v>
      </c>
      <c r="B2553" s="5">
        <v>1</v>
      </c>
      <c r="C2553" s="2">
        <v>2</v>
      </c>
    </row>
    <row r="2554" spans="1:6" x14ac:dyDescent="0.25">
      <c r="A2554">
        <v>2553</v>
      </c>
      <c r="B2554" s="5">
        <v>1</v>
      </c>
      <c r="C2554" s="2">
        <v>2</v>
      </c>
    </row>
    <row r="2555" spans="1:6" x14ac:dyDescent="0.25">
      <c r="A2555">
        <v>2554</v>
      </c>
      <c r="B2555" s="5">
        <v>1</v>
      </c>
      <c r="C2555" s="2">
        <v>2</v>
      </c>
    </row>
    <row r="2556" spans="1:6" x14ac:dyDescent="0.25">
      <c r="A2556">
        <v>2555</v>
      </c>
      <c r="B2556" s="5">
        <v>1</v>
      </c>
    </row>
    <row r="2557" spans="1:6" x14ac:dyDescent="0.25">
      <c r="A2557">
        <v>2556</v>
      </c>
      <c r="B2557" s="5">
        <v>1</v>
      </c>
      <c r="F2557" t="s">
        <v>22</v>
      </c>
    </row>
    <row r="2558" spans="1:6" x14ac:dyDescent="0.25">
      <c r="A2558">
        <v>2557</v>
      </c>
    </row>
    <row r="2559" spans="1:6" x14ac:dyDescent="0.25">
      <c r="A2559">
        <v>2558</v>
      </c>
      <c r="F2559" t="s">
        <v>22</v>
      </c>
    </row>
    <row r="2560" spans="1:6" x14ac:dyDescent="0.25">
      <c r="A2560">
        <v>2559</v>
      </c>
      <c r="B2560" s="5">
        <v>1</v>
      </c>
    </row>
    <row r="2561" spans="1:5" x14ac:dyDescent="0.25">
      <c r="A2561">
        <v>2560</v>
      </c>
      <c r="B2561" s="5">
        <v>1</v>
      </c>
    </row>
    <row r="2562" spans="1:5" x14ac:dyDescent="0.25">
      <c r="A2562">
        <v>2561</v>
      </c>
      <c r="B2562" s="5">
        <v>1</v>
      </c>
    </row>
    <row r="2563" spans="1:5" x14ac:dyDescent="0.25">
      <c r="A2563">
        <v>2562</v>
      </c>
      <c r="B2563" s="5">
        <v>1</v>
      </c>
    </row>
    <row r="2564" spans="1:5" x14ac:dyDescent="0.25">
      <c r="A2564">
        <v>2563</v>
      </c>
      <c r="B2564" s="5">
        <v>1</v>
      </c>
    </row>
    <row r="2565" spans="1:5" x14ac:dyDescent="0.25">
      <c r="A2565">
        <v>2564</v>
      </c>
      <c r="B2565" s="5">
        <v>1</v>
      </c>
      <c r="C2565" s="2">
        <v>2</v>
      </c>
    </row>
    <row r="2566" spans="1:5" x14ac:dyDescent="0.25">
      <c r="A2566">
        <v>2565</v>
      </c>
      <c r="B2566" s="5">
        <v>1</v>
      </c>
      <c r="C2566" s="2">
        <v>2</v>
      </c>
    </row>
    <row r="2567" spans="1:5" x14ac:dyDescent="0.25">
      <c r="A2567">
        <v>2566</v>
      </c>
      <c r="B2567" s="5">
        <v>1</v>
      </c>
      <c r="C2567" s="2">
        <v>2</v>
      </c>
    </row>
    <row r="2568" spans="1:5" x14ac:dyDescent="0.25">
      <c r="A2568">
        <v>2567</v>
      </c>
      <c r="B2568" s="5">
        <v>1</v>
      </c>
      <c r="C2568" s="2">
        <v>2</v>
      </c>
    </row>
    <row r="2569" spans="1:5" x14ac:dyDescent="0.25">
      <c r="A2569">
        <v>2568</v>
      </c>
      <c r="B2569" s="5">
        <v>1</v>
      </c>
      <c r="C2569" s="2">
        <v>2</v>
      </c>
    </row>
    <row r="2570" spans="1:5" x14ac:dyDescent="0.25">
      <c r="A2570">
        <v>2569</v>
      </c>
      <c r="C2570" s="2">
        <v>2</v>
      </c>
    </row>
    <row r="2571" spans="1:5" x14ac:dyDescent="0.25">
      <c r="A2571">
        <v>2570</v>
      </c>
      <c r="C2571" s="2">
        <v>2</v>
      </c>
      <c r="D2571" s="3">
        <v>3</v>
      </c>
      <c r="E2571" s="4">
        <v>4</v>
      </c>
    </row>
    <row r="2572" spans="1:5" x14ac:dyDescent="0.25">
      <c r="A2572">
        <v>2571</v>
      </c>
      <c r="C2572" s="2">
        <v>2</v>
      </c>
      <c r="D2572" s="3">
        <v>3</v>
      </c>
      <c r="E2572" s="4">
        <v>4</v>
      </c>
    </row>
    <row r="2573" spans="1:5" x14ac:dyDescent="0.25">
      <c r="A2573">
        <v>2572</v>
      </c>
      <c r="D2573" s="3">
        <v>3</v>
      </c>
      <c r="E2573" s="4">
        <v>4</v>
      </c>
    </row>
    <row r="2574" spans="1:5" x14ac:dyDescent="0.25">
      <c r="A2574">
        <v>2573</v>
      </c>
      <c r="D2574" s="3">
        <v>3</v>
      </c>
      <c r="E2574" s="4">
        <v>4</v>
      </c>
    </row>
    <row r="2575" spans="1:5" x14ac:dyDescent="0.25">
      <c r="A2575">
        <v>2574</v>
      </c>
      <c r="D2575" s="3">
        <v>3</v>
      </c>
      <c r="E2575" s="4">
        <v>4</v>
      </c>
    </row>
    <row r="2576" spans="1:5" x14ac:dyDescent="0.25">
      <c r="A2576">
        <v>2575</v>
      </c>
      <c r="D2576" s="3">
        <v>3</v>
      </c>
      <c r="E2576" s="4">
        <v>4</v>
      </c>
    </row>
    <row r="2577" spans="1:5" x14ac:dyDescent="0.25">
      <c r="A2577">
        <v>2576</v>
      </c>
      <c r="D2577" s="3">
        <v>3</v>
      </c>
      <c r="E2577" s="4">
        <v>4</v>
      </c>
    </row>
    <row r="2578" spans="1:5" x14ac:dyDescent="0.25">
      <c r="A2578">
        <v>2577</v>
      </c>
      <c r="E2578" s="4">
        <v>4</v>
      </c>
    </row>
    <row r="2579" spans="1:5" x14ac:dyDescent="0.25">
      <c r="A2579">
        <v>2578</v>
      </c>
    </row>
    <row r="2580" spans="1:5" x14ac:dyDescent="0.25">
      <c r="A2580">
        <v>2579</v>
      </c>
    </row>
    <row r="2581" spans="1:5" x14ac:dyDescent="0.25">
      <c r="A2581">
        <v>2580</v>
      </c>
    </row>
    <row r="2582" spans="1:5" x14ac:dyDescent="0.25">
      <c r="A2582">
        <v>2581</v>
      </c>
    </row>
    <row r="2583" spans="1:5" x14ac:dyDescent="0.25">
      <c r="A2583">
        <v>2582</v>
      </c>
    </row>
    <row r="2584" spans="1:5" x14ac:dyDescent="0.25">
      <c r="A2584">
        <v>2583</v>
      </c>
    </row>
    <row r="2585" spans="1:5" x14ac:dyDescent="0.25">
      <c r="A2585">
        <v>2584</v>
      </c>
      <c r="C2585" s="2">
        <v>2</v>
      </c>
    </row>
    <row r="2586" spans="1:5" x14ac:dyDescent="0.25">
      <c r="A2586">
        <v>2585</v>
      </c>
      <c r="C2586" s="2">
        <v>2</v>
      </c>
    </row>
    <row r="2587" spans="1:5" x14ac:dyDescent="0.25">
      <c r="A2587">
        <v>2586</v>
      </c>
      <c r="C2587" s="2">
        <v>2</v>
      </c>
    </row>
    <row r="2588" spans="1:5" x14ac:dyDescent="0.25">
      <c r="A2588">
        <v>2587</v>
      </c>
      <c r="B2588" s="5">
        <v>1</v>
      </c>
      <c r="C2588" s="2">
        <v>2</v>
      </c>
    </row>
    <row r="2589" spans="1:5" x14ac:dyDescent="0.25">
      <c r="A2589">
        <v>2588</v>
      </c>
      <c r="B2589" s="5">
        <v>1</v>
      </c>
      <c r="C2589" s="2">
        <v>2</v>
      </c>
    </row>
    <row r="2590" spans="1:5" x14ac:dyDescent="0.25">
      <c r="A2590">
        <v>2589</v>
      </c>
      <c r="B2590" s="5">
        <v>1</v>
      </c>
      <c r="C2590" s="2">
        <v>2</v>
      </c>
    </row>
    <row r="2591" spans="1:5" x14ac:dyDescent="0.25">
      <c r="A2591">
        <v>2590</v>
      </c>
      <c r="B2591" s="5">
        <v>1</v>
      </c>
      <c r="C2591" s="2">
        <v>2</v>
      </c>
    </row>
    <row r="2592" spans="1:5" x14ac:dyDescent="0.25">
      <c r="A2592">
        <v>2591</v>
      </c>
      <c r="B2592" s="5">
        <v>1</v>
      </c>
    </row>
    <row r="2593" spans="1:5" x14ac:dyDescent="0.25">
      <c r="A2593">
        <v>2592</v>
      </c>
      <c r="B2593" s="5">
        <v>1</v>
      </c>
      <c r="D2593" s="3">
        <v>3</v>
      </c>
      <c r="E2593" s="4">
        <v>4</v>
      </c>
    </row>
    <row r="2594" spans="1:5" x14ac:dyDescent="0.25">
      <c r="A2594">
        <v>2593</v>
      </c>
      <c r="D2594" s="3">
        <v>3</v>
      </c>
      <c r="E2594" s="4">
        <v>4</v>
      </c>
    </row>
    <row r="2595" spans="1:5" x14ac:dyDescent="0.25">
      <c r="A2595">
        <v>2594</v>
      </c>
      <c r="D2595" s="3">
        <v>3</v>
      </c>
      <c r="E2595" s="4">
        <v>4</v>
      </c>
    </row>
    <row r="2596" spans="1:5" x14ac:dyDescent="0.25">
      <c r="A2596">
        <v>2595</v>
      </c>
      <c r="D2596" s="3">
        <v>3</v>
      </c>
      <c r="E2596" s="4">
        <v>4</v>
      </c>
    </row>
    <row r="2597" spans="1:5" x14ac:dyDescent="0.25">
      <c r="A2597">
        <v>2596</v>
      </c>
      <c r="D2597" s="3">
        <v>3</v>
      </c>
      <c r="E2597" s="4">
        <v>4</v>
      </c>
    </row>
    <row r="2598" spans="1:5" x14ac:dyDescent="0.25">
      <c r="A2598">
        <v>2597</v>
      </c>
      <c r="D2598" s="3">
        <v>3</v>
      </c>
      <c r="E2598" s="4">
        <v>4</v>
      </c>
    </row>
    <row r="2599" spans="1:5" x14ac:dyDescent="0.25">
      <c r="A2599">
        <v>2598</v>
      </c>
      <c r="D2599" s="3">
        <v>3</v>
      </c>
      <c r="E2599" s="4">
        <v>4</v>
      </c>
    </row>
    <row r="2600" spans="1:5" x14ac:dyDescent="0.25">
      <c r="A2600">
        <v>2599</v>
      </c>
    </row>
    <row r="2601" spans="1:5" x14ac:dyDescent="0.25">
      <c r="A2601">
        <v>2600</v>
      </c>
    </row>
    <row r="2602" spans="1:5" x14ac:dyDescent="0.25">
      <c r="A2602">
        <v>2601</v>
      </c>
    </row>
    <row r="2603" spans="1:5" x14ac:dyDescent="0.25">
      <c r="A2603">
        <v>2602</v>
      </c>
    </row>
    <row r="2604" spans="1:5" x14ac:dyDescent="0.25">
      <c r="A2604">
        <v>2603</v>
      </c>
    </row>
    <row r="2605" spans="1:5" x14ac:dyDescent="0.25">
      <c r="A2605">
        <v>2604</v>
      </c>
      <c r="C2605" s="2">
        <v>2</v>
      </c>
    </row>
    <row r="2606" spans="1:5" x14ac:dyDescent="0.25">
      <c r="A2606">
        <v>2605</v>
      </c>
      <c r="C2606" s="2">
        <v>2</v>
      </c>
    </row>
    <row r="2607" spans="1:5" x14ac:dyDescent="0.25">
      <c r="A2607">
        <v>2606</v>
      </c>
      <c r="C2607" s="2">
        <v>2</v>
      </c>
    </row>
    <row r="2608" spans="1:5" x14ac:dyDescent="0.25">
      <c r="A2608">
        <v>2607</v>
      </c>
      <c r="B2608" s="5">
        <v>1</v>
      </c>
      <c r="C2608" s="2">
        <v>2</v>
      </c>
    </row>
    <row r="2609" spans="1:5" x14ac:dyDescent="0.25">
      <c r="A2609">
        <v>2608</v>
      </c>
      <c r="B2609" s="5">
        <v>1</v>
      </c>
      <c r="C2609" s="2">
        <v>2</v>
      </c>
    </row>
    <row r="2610" spans="1:5" x14ac:dyDescent="0.25">
      <c r="A2610">
        <v>2609</v>
      </c>
      <c r="B2610" s="5">
        <v>1</v>
      </c>
      <c r="C2610" s="2">
        <v>2</v>
      </c>
    </row>
    <row r="2611" spans="1:5" x14ac:dyDescent="0.25">
      <c r="A2611">
        <v>2610</v>
      </c>
      <c r="B2611" s="5">
        <v>1</v>
      </c>
      <c r="C2611" s="2">
        <v>2</v>
      </c>
    </row>
    <row r="2612" spans="1:5" x14ac:dyDescent="0.25">
      <c r="A2612">
        <v>2611</v>
      </c>
      <c r="B2612" s="5">
        <v>1</v>
      </c>
    </row>
    <row r="2613" spans="1:5" x14ac:dyDescent="0.25">
      <c r="A2613">
        <v>2612</v>
      </c>
      <c r="B2613" s="5">
        <v>1</v>
      </c>
    </row>
    <row r="2614" spans="1:5" x14ac:dyDescent="0.25">
      <c r="A2614">
        <v>2613</v>
      </c>
      <c r="D2614" s="3">
        <v>3</v>
      </c>
      <c r="E2614" s="4">
        <v>4</v>
      </c>
    </row>
    <row r="2615" spans="1:5" x14ac:dyDescent="0.25">
      <c r="A2615">
        <v>2614</v>
      </c>
      <c r="D2615" s="3">
        <v>3</v>
      </c>
      <c r="E2615" s="4">
        <v>4</v>
      </c>
    </row>
    <row r="2616" spans="1:5" x14ac:dyDescent="0.25">
      <c r="A2616">
        <v>2615</v>
      </c>
      <c r="D2616" s="3">
        <v>3</v>
      </c>
      <c r="E2616" s="4">
        <v>4</v>
      </c>
    </row>
    <row r="2617" spans="1:5" x14ac:dyDescent="0.25">
      <c r="A2617">
        <v>2616</v>
      </c>
      <c r="D2617" s="3">
        <v>3</v>
      </c>
      <c r="E2617" s="4">
        <v>4</v>
      </c>
    </row>
    <row r="2618" spans="1:5" x14ac:dyDescent="0.25">
      <c r="A2618">
        <v>2617</v>
      </c>
      <c r="D2618" s="3">
        <v>3</v>
      </c>
      <c r="E2618" s="4">
        <v>4</v>
      </c>
    </row>
    <row r="2619" spans="1:5" x14ac:dyDescent="0.25">
      <c r="A2619">
        <v>2618</v>
      </c>
      <c r="D2619" s="3">
        <v>3</v>
      </c>
      <c r="E2619" s="4">
        <v>4</v>
      </c>
    </row>
    <row r="2620" spans="1:5" x14ac:dyDescent="0.25">
      <c r="A2620">
        <v>2619</v>
      </c>
      <c r="D2620" s="3">
        <v>3</v>
      </c>
      <c r="E2620" s="4">
        <v>4</v>
      </c>
    </row>
    <row r="2621" spans="1:5" x14ac:dyDescent="0.25">
      <c r="A2621">
        <v>2620</v>
      </c>
    </row>
    <row r="2622" spans="1:5" x14ac:dyDescent="0.25">
      <c r="A2622">
        <v>2621</v>
      </c>
    </row>
    <row r="2623" spans="1:5" x14ac:dyDescent="0.25">
      <c r="A2623">
        <v>2622</v>
      </c>
    </row>
    <row r="2624" spans="1:5" x14ac:dyDescent="0.25">
      <c r="A2624">
        <v>2623</v>
      </c>
    </row>
    <row r="2625" spans="1:5" x14ac:dyDescent="0.25">
      <c r="A2625">
        <v>2624</v>
      </c>
      <c r="C2625" s="2">
        <v>2</v>
      </c>
    </row>
    <row r="2626" spans="1:5" x14ac:dyDescent="0.25">
      <c r="A2626">
        <v>2625</v>
      </c>
      <c r="C2626" s="2">
        <v>2</v>
      </c>
    </row>
    <row r="2627" spans="1:5" x14ac:dyDescent="0.25">
      <c r="A2627">
        <v>2626</v>
      </c>
      <c r="C2627" s="2">
        <v>2</v>
      </c>
    </row>
    <row r="2628" spans="1:5" x14ac:dyDescent="0.25">
      <c r="A2628">
        <v>2627</v>
      </c>
      <c r="C2628" s="2">
        <v>2</v>
      </c>
    </row>
    <row r="2629" spans="1:5" x14ac:dyDescent="0.25">
      <c r="A2629">
        <v>2628</v>
      </c>
      <c r="B2629" s="5">
        <v>1</v>
      </c>
      <c r="C2629" s="2">
        <v>2</v>
      </c>
    </row>
    <row r="2630" spans="1:5" x14ac:dyDescent="0.25">
      <c r="A2630">
        <v>2629</v>
      </c>
      <c r="B2630" s="5">
        <v>1</v>
      </c>
      <c r="C2630" s="2">
        <v>2</v>
      </c>
    </row>
    <row r="2631" spans="1:5" x14ac:dyDescent="0.25">
      <c r="A2631">
        <v>2630</v>
      </c>
      <c r="B2631" s="5">
        <v>1</v>
      </c>
      <c r="C2631" s="2">
        <v>2</v>
      </c>
    </row>
    <row r="2632" spans="1:5" x14ac:dyDescent="0.25">
      <c r="A2632">
        <v>2631</v>
      </c>
      <c r="B2632" s="5">
        <v>1</v>
      </c>
    </row>
    <row r="2633" spans="1:5" x14ac:dyDescent="0.25">
      <c r="A2633">
        <v>2632</v>
      </c>
      <c r="B2633" s="5">
        <v>1</v>
      </c>
    </row>
    <row r="2634" spans="1:5" x14ac:dyDescent="0.25">
      <c r="A2634">
        <v>2633</v>
      </c>
      <c r="B2634" s="5">
        <v>1</v>
      </c>
    </row>
    <row r="2635" spans="1:5" x14ac:dyDescent="0.25">
      <c r="A2635">
        <v>2634</v>
      </c>
      <c r="D2635" s="3">
        <v>3</v>
      </c>
    </row>
    <row r="2636" spans="1:5" x14ac:dyDescent="0.25">
      <c r="A2636">
        <v>2635</v>
      </c>
      <c r="D2636" s="3">
        <v>3</v>
      </c>
      <c r="E2636" s="4">
        <v>4</v>
      </c>
    </row>
    <row r="2637" spans="1:5" x14ac:dyDescent="0.25">
      <c r="A2637">
        <v>2636</v>
      </c>
      <c r="D2637" s="3">
        <v>3</v>
      </c>
      <c r="E2637" s="4">
        <v>4</v>
      </c>
    </row>
    <row r="2638" spans="1:5" x14ac:dyDescent="0.25">
      <c r="A2638">
        <v>2637</v>
      </c>
      <c r="D2638" s="3">
        <v>3</v>
      </c>
      <c r="E2638" s="4">
        <v>4</v>
      </c>
    </row>
    <row r="2639" spans="1:5" x14ac:dyDescent="0.25">
      <c r="A2639">
        <v>2638</v>
      </c>
      <c r="D2639" s="3">
        <v>3</v>
      </c>
      <c r="E2639" s="4">
        <v>4</v>
      </c>
    </row>
    <row r="2640" spans="1:5" x14ac:dyDescent="0.25">
      <c r="A2640">
        <v>2639</v>
      </c>
      <c r="D2640" s="3">
        <v>3</v>
      </c>
      <c r="E2640" s="4">
        <v>4</v>
      </c>
    </row>
    <row r="2641" spans="1:5" x14ac:dyDescent="0.25">
      <c r="A2641">
        <v>2640</v>
      </c>
      <c r="D2641" s="3">
        <v>3</v>
      </c>
      <c r="E2641" s="4">
        <v>4</v>
      </c>
    </row>
    <row r="2642" spans="1:5" x14ac:dyDescent="0.25">
      <c r="A2642">
        <v>2641</v>
      </c>
      <c r="E2642" s="4">
        <v>4</v>
      </c>
    </row>
    <row r="2643" spans="1:5" x14ac:dyDescent="0.25">
      <c r="A2643">
        <v>2642</v>
      </c>
    </row>
    <row r="2644" spans="1:5" x14ac:dyDescent="0.25">
      <c r="A2644">
        <v>2643</v>
      </c>
    </row>
    <row r="2645" spans="1:5" x14ac:dyDescent="0.25">
      <c r="A2645">
        <v>2644</v>
      </c>
    </row>
    <row r="2646" spans="1:5" x14ac:dyDescent="0.25">
      <c r="A2646">
        <v>2645</v>
      </c>
    </row>
    <row r="2647" spans="1:5" x14ac:dyDescent="0.25">
      <c r="A2647">
        <v>2646</v>
      </c>
      <c r="C2647" s="2">
        <v>2</v>
      </c>
    </row>
    <row r="2648" spans="1:5" x14ac:dyDescent="0.25">
      <c r="A2648">
        <v>2647</v>
      </c>
      <c r="C2648" s="2">
        <v>2</v>
      </c>
    </row>
    <row r="2649" spans="1:5" x14ac:dyDescent="0.25">
      <c r="A2649">
        <v>2648</v>
      </c>
      <c r="C2649" s="2">
        <v>2</v>
      </c>
    </row>
    <row r="2650" spans="1:5" x14ac:dyDescent="0.25">
      <c r="A2650">
        <v>2649</v>
      </c>
      <c r="B2650" s="5">
        <v>1</v>
      </c>
      <c r="C2650" s="2">
        <v>2</v>
      </c>
    </row>
    <row r="2651" spans="1:5" x14ac:dyDescent="0.25">
      <c r="A2651">
        <v>2650</v>
      </c>
      <c r="B2651" s="5">
        <v>1</v>
      </c>
      <c r="C2651" s="2">
        <v>2</v>
      </c>
    </row>
    <row r="2652" spans="1:5" x14ac:dyDescent="0.25">
      <c r="A2652">
        <v>2651</v>
      </c>
      <c r="B2652" s="5">
        <v>1</v>
      </c>
      <c r="C2652" s="2">
        <v>2</v>
      </c>
    </row>
    <row r="2653" spans="1:5" x14ac:dyDescent="0.25">
      <c r="A2653">
        <v>2652</v>
      </c>
      <c r="B2653" s="5">
        <v>1</v>
      </c>
      <c r="C2653" s="2">
        <v>2</v>
      </c>
    </row>
    <row r="2654" spans="1:5" x14ac:dyDescent="0.25">
      <c r="A2654">
        <v>2653</v>
      </c>
      <c r="B2654" s="5">
        <v>1</v>
      </c>
    </row>
    <row r="2655" spans="1:5" x14ac:dyDescent="0.25">
      <c r="A2655">
        <v>2654</v>
      </c>
      <c r="B2655" s="5">
        <v>1</v>
      </c>
    </row>
    <row r="2656" spans="1:5" x14ac:dyDescent="0.25">
      <c r="A2656">
        <v>2655</v>
      </c>
      <c r="D2656" s="3">
        <v>3</v>
      </c>
    </row>
    <row r="2657" spans="1:5" x14ac:dyDescent="0.25">
      <c r="A2657">
        <v>2656</v>
      </c>
      <c r="D2657" s="3">
        <v>3</v>
      </c>
      <c r="E2657" s="4">
        <v>4</v>
      </c>
    </row>
    <row r="2658" spans="1:5" x14ac:dyDescent="0.25">
      <c r="A2658">
        <v>2657</v>
      </c>
      <c r="D2658" s="3">
        <v>3</v>
      </c>
      <c r="E2658" s="4">
        <v>4</v>
      </c>
    </row>
    <row r="2659" spans="1:5" x14ac:dyDescent="0.25">
      <c r="A2659">
        <v>2658</v>
      </c>
      <c r="D2659" s="3">
        <v>3</v>
      </c>
      <c r="E2659" s="4">
        <v>4</v>
      </c>
    </row>
    <row r="2660" spans="1:5" x14ac:dyDescent="0.25">
      <c r="A2660">
        <v>2659</v>
      </c>
      <c r="D2660" s="3">
        <v>3</v>
      </c>
      <c r="E2660" s="4">
        <v>4</v>
      </c>
    </row>
    <row r="2661" spans="1:5" x14ac:dyDescent="0.25">
      <c r="A2661">
        <v>2660</v>
      </c>
      <c r="D2661" s="3">
        <v>3</v>
      </c>
      <c r="E2661" s="4">
        <v>4</v>
      </c>
    </row>
    <row r="2662" spans="1:5" x14ac:dyDescent="0.25">
      <c r="A2662">
        <v>2661</v>
      </c>
      <c r="D2662" s="3">
        <v>3</v>
      </c>
      <c r="E2662" s="4">
        <v>4</v>
      </c>
    </row>
    <row r="2663" spans="1:5" x14ac:dyDescent="0.25">
      <c r="A2663">
        <v>2662</v>
      </c>
      <c r="D2663" s="3">
        <v>3</v>
      </c>
      <c r="E2663" s="4">
        <v>4</v>
      </c>
    </row>
    <row r="2664" spans="1:5" x14ac:dyDescent="0.25">
      <c r="A2664">
        <v>2663</v>
      </c>
    </row>
    <row r="2665" spans="1:5" x14ac:dyDescent="0.25">
      <c r="A2665">
        <v>2664</v>
      </c>
    </row>
    <row r="2666" spans="1:5" x14ac:dyDescent="0.25">
      <c r="A2666">
        <v>2665</v>
      </c>
      <c r="C2666" s="2">
        <v>2</v>
      </c>
    </row>
    <row r="2667" spans="1:5" x14ac:dyDescent="0.25">
      <c r="A2667">
        <v>2666</v>
      </c>
      <c r="C2667" s="2">
        <v>2</v>
      </c>
    </row>
    <row r="2668" spans="1:5" x14ac:dyDescent="0.25">
      <c r="A2668">
        <v>2667</v>
      </c>
      <c r="C2668" s="2">
        <v>2</v>
      </c>
    </row>
    <row r="2669" spans="1:5" x14ac:dyDescent="0.25">
      <c r="A2669">
        <v>2668</v>
      </c>
      <c r="B2669" s="5">
        <v>1</v>
      </c>
      <c r="C2669" s="2">
        <v>2</v>
      </c>
    </row>
    <row r="2670" spans="1:5" x14ac:dyDescent="0.25">
      <c r="A2670">
        <v>2669</v>
      </c>
      <c r="B2670" s="5">
        <v>1</v>
      </c>
      <c r="C2670" s="2">
        <v>2</v>
      </c>
    </row>
    <row r="2671" spans="1:5" x14ac:dyDescent="0.25">
      <c r="A2671">
        <v>2670</v>
      </c>
      <c r="B2671" s="5">
        <v>1</v>
      </c>
      <c r="C2671" s="2">
        <v>2</v>
      </c>
    </row>
    <row r="2672" spans="1:5" x14ac:dyDescent="0.25">
      <c r="A2672">
        <v>2671</v>
      </c>
      <c r="B2672" s="5">
        <v>1</v>
      </c>
      <c r="C2672" s="2">
        <v>2</v>
      </c>
    </row>
    <row r="2673" spans="1:5" x14ac:dyDescent="0.25">
      <c r="A2673">
        <v>2672</v>
      </c>
      <c r="B2673" s="5">
        <v>1</v>
      </c>
      <c r="C2673" s="2">
        <v>2</v>
      </c>
    </row>
    <row r="2674" spans="1:5" x14ac:dyDescent="0.25">
      <c r="A2674">
        <v>2673</v>
      </c>
      <c r="B2674" s="5">
        <v>1</v>
      </c>
    </row>
    <row r="2675" spans="1:5" x14ac:dyDescent="0.25">
      <c r="A2675">
        <v>2674</v>
      </c>
      <c r="B2675" s="5">
        <v>1</v>
      </c>
    </row>
    <row r="2676" spans="1:5" x14ac:dyDescent="0.25">
      <c r="A2676">
        <v>2675</v>
      </c>
      <c r="B2676" s="5">
        <v>1</v>
      </c>
    </row>
    <row r="2677" spans="1:5" x14ac:dyDescent="0.25">
      <c r="A2677">
        <v>2676</v>
      </c>
      <c r="D2677" s="3">
        <v>3</v>
      </c>
      <c r="E2677" s="4">
        <v>4</v>
      </c>
    </row>
    <row r="2678" spans="1:5" x14ac:dyDescent="0.25">
      <c r="A2678">
        <v>2677</v>
      </c>
      <c r="D2678" s="3">
        <v>3</v>
      </c>
      <c r="E2678" s="4">
        <v>4</v>
      </c>
    </row>
    <row r="2679" spans="1:5" x14ac:dyDescent="0.25">
      <c r="A2679">
        <v>2678</v>
      </c>
      <c r="D2679" s="3">
        <v>3</v>
      </c>
      <c r="E2679" s="4">
        <v>4</v>
      </c>
    </row>
    <row r="2680" spans="1:5" x14ac:dyDescent="0.25">
      <c r="A2680">
        <v>2679</v>
      </c>
      <c r="D2680" s="3">
        <v>3</v>
      </c>
      <c r="E2680" s="4">
        <v>4</v>
      </c>
    </row>
    <row r="2681" spans="1:5" x14ac:dyDescent="0.25">
      <c r="A2681">
        <v>2680</v>
      </c>
      <c r="D2681" s="3">
        <v>3</v>
      </c>
      <c r="E2681" s="4">
        <v>4</v>
      </c>
    </row>
    <row r="2682" spans="1:5" x14ac:dyDescent="0.25">
      <c r="A2682">
        <v>2681</v>
      </c>
      <c r="D2682" s="3">
        <v>3</v>
      </c>
      <c r="E2682" s="4">
        <v>4</v>
      </c>
    </row>
    <row r="2683" spans="1:5" x14ac:dyDescent="0.25">
      <c r="A2683">
        <v>2682</v>
      </c>
      <c r="D2683" s="3">
        <v>3</v>
      </c>
      <c r="E2683" s="4">
        <v>4</v>
      </c>
    </row>
    <row r="2684" spans="1:5" x14ac:dyDescent="0.25">
      <c r="A2684">
        <v>2683</v>
      </c>
      <c r="C2684" s="2">
        <v>2</v>
      </c>
      <c r="D2684" s="3">
        <v>3</v>
      </c>
      <c r="E2684" s="4">
        <v>4</v>
      </c>
    </row>
    <row r="2685" spans="1:5" x14ac:dyDescent="0.25">
      <c r="A2685">
        <v>2684</v>
      </c>
      <c r="C2685" s="2">
        <v>2</v>
      </c>
      <c r="D2685" s="3">
        <v>3</v>
      </c>
      <c r="E2685" s="4">
        <v>4</v>
      </c>
    </row>
    <row r="2686" spans="1:5" x14ac:dyDescent="0.25">
      <c r="A2686">
        <v>2685</v>
      </c>
      <c r="C2686" s="2">
        <v>2</v>
      </c>
    </row>
    <row r="2687" spans="1:5" x14ac:dyDescent="0.25">
      <c r="A2687">
        <v>2686</v>
      </c>
      <c r="C2687" s="2">
        <v>2</v>
      </c>
    </row>
    <row r="2688" spans="1:5" x14ac:dyDescent="0.25">
      <c r="A2688">
        <v>2687</v>
      </c>
      <c r="C2688" s="2">
        <v>2</v>
      </c>
    </row>
    <row r="2689" spans="1:5" x14ac:dyDescent="0.25">
      <c r="A2689">
        <v>2688</v>
      </c>
      <c r="C2689" s="2">
        <v>2</v>
      </c>
    </row>
    <row r="2690" spans="1:5" x14ac:dyDescent="0.25">
      <c r="A2690">
        <v>2689</v>
      </c>
      <c r="C2690" s="2">
        <v>2</v>
      </c>
    </row>
    <row r="2691" spans="1:5" x14ac:dyDescent="0.25">
      <c r="A2691">
        <v>2690</v>
      </c>
      <c r="C2691" s="2">
        <v>2</v>
      </c>
    </row>
    <row r="2692" spans="1:5" x14ac:dyDescent="0.25">
      <c r="A2692">
        <v>2691</v>
      </c>
      <c r="B2692" s="5">
        <v>1</v>
      </c>
      <c r="C2692" s="2">
        <v>2</v>
      </c>
    </row>
    <row r="2693" spans="1:5" x14ac:dyDescent="0.25">
      <c r="A2693">
        <v>2692</v>
      </c>
      <c r="B2693" s="5">
        <v>1</v>
      </c>
      <c r="C2693" s="2">
        <v>2</v>
      </c>
    </row>
    <row r="2694" spans="1:5" x14ac:dyDescent="0.25">
      <c r="A2694">
        <v>2693</v>
      </c>
      <c r="B2694" s="5">
        <v>1</v>
      </c>
    </row>
    <row r="2695" spans="1:5" x14ac:dyDescent="0.25">
      <c r="A2695">
        <v>2694</v>
      </c>
      <c r="B2695" s="5">
        <v>1</v>
      </c>
    </row>
    <row r="2696" spans="1:5" x14ac:dyDescent="0.25">
      <c r="A2696">
        <v>2695</v>
      </c>
      <c r="B2696" s="5">
        <v>1</v>
      </c>
    </row>
    <row r="2697" spans="1:5" x14ac:dyDescent="0.25">
      <c r="A2697">
        <v>2696</v>
      </c>
      <c r="B2697" s="5">
        <v>1</v>
      </c>
      <c r="E2697" s="4">
        <v>4</v>
      </c>
    </row>
    <row r="2698" spans="1:5" x14ac:dyDescent="0.25">
      <c r="A2698">
        <v>2697</v>
      </c>
      <c r="B2698" s="5">
        <v>1</v>
      </c>
      <c r="E2698" s="4">
        <v>4</v>
      </c>
    </row>
    <row r="2699" spans="1:5" x14ac:dyDescent="0.25">
      <c r="A2699">
        <v>2698</v>
      </c>
      <c r="B2699" s="5">
        <v>1</v>
      </c>
      <c r="E2699" s="4">
        <v>4</v>
      </c>
    </row>
    <row r="2700" spans="1:5" x14ac:dyDescent="0.25">
      <c r="A2700">
        <v>2699</v>
      </c>
      <c r="D2700" s="3">
        <v>3</v>
      </c>
      <c r="E2700" s="4">
        <v>4</v>
      </c>
    </row>
    <row r="2701" spans="1:5" x14ac:dyDescent="0.25">
      <c r="A2701">
        <v>2700</v>
      </c>
      <c r="D2701" s="3">
        <v>3</v>
      </c>
      <c r="E2701" s="4">
        <v>4</v>
      </c>
    </row>
    <row r="2702" spans="1:5" x14ac:dyDescent="0.25">
      <c r="A2702">
        <v>2701</v>
      </c>
      <c r="D2702" s="3">
        <v>3</v>
      </c>
      <c r="E2702" s="4">
        <v>4</v>
      </c>
    </row>
    <row r="2703" spans="1:5" x14ac:dyDescent="0.25">
      <c r="A2703">
        <v>2702</v>
      </c>
      <c r="D2703" s="3">
        <v>3</v>
      </c>
      <c r="E2703" s="4">
        <v>4</v>
      </c>
    </row>
    <row r="2704" spans="1:5" x14ac:dyDescent="0.25">
      <c r="A2704">
        <v>2703</v>
      </c>
      <c r="D2704" s="3">
        <v>3</v>
      </c>
      <c r="E2704" s="4">
        <v>4</v>
      </c>
    </row>
    <row r="2705" spans="1:6" x14ac:dyDescent="0.25">
      <c r="A2705">
        <v>2704</v>
      </c>
      <c r="C2705" s="2">
        <v>2</v>
      </c>
      <c r="D2705" s="3">
        <v>3</v>
      </c>
      <c r="E2705" s="4">
        <v>4</v>
      </c>
    </row>
    <row r="2706" spans="1:6" x14ac:dyDescent="0.25">
      <c r="A2706">
        <v>2705</v>
      </c>
      <c r="C2706" s="2">
        <v>2</v>
      </c>
      <c r="D2706" s="3">
        <v>3</v>
      </c>
    </row>
    <row r="2707" spans="1:6" x14ac:dyDescent="0.25">
      <c r="A2707">
        <v>2706</v>
      </c>
      <c r="C2707" s="2">
        <v>2</v>
      </c>
      <c r="D2707" s="3">
        <v>3</v>
      </c>
    </row>
    <row r="2708" spans="1:6" x14ac:dyDescent="0.25">
      <c r="A2708">
        <v>2707</v>
      </c>
      <c r="C2708" s="2">
        <v>2</v>
      </c>
      <c r="D2708" s="3">
        <v>3</v>
      </c>
    </row>
    <row r="2709" spans="1:6" x14ac:dyDescent="0.25">
      <c r="A2709">
        <v>2708</v>
      </c>
      <c r="C2709" s="2">
        <v>2</v>
      </c>
    </row>
    <row r="2710" spans="1:6" x14ac:dyDescent="0.25">
      <c r="A2710">
        <v>2709</v>
      </c>
      <c r="C2710" s="2">
        <v>2</v>
      </c>
    </row>
    <row r="2711" spans="1:6" x14ac:dyDescent="0.25">
      <c r="A2711">
        <v>2710</v>
      </c>
      <c r="C2711" s="2">
        <v>2</v>
      </c>
    </row>
    <row r="2712" spans="1:6" x14ac:dyDescent="0.25">
      <c r="A2712">
        <v>2711</v>
      </c>
      <c r="B2712" s="5">
        <v>1</v>
      </c>
      <c r="C2712" s="2">
        <v>2</v>
      </c>
    </row>
    <row r="2713" spans="1:6" x14ac:dyDescent="0.25">
      <c r="A2713">
        <v>2712</v>
      </c>
      <c r="B2713" s="5">
        <v>1</v>
      </c>
      <c r="C2713" s="2">
        <v>2</v>
      </c>
    </row>
    <row r="2714" spans="1:6" x14ac:dyDescent="0.25">
      <c r="A2714">
        <v>2713</v>
      </c>
      <c r="B2714" s="5">
        <v>1</v>
      </c>
      <c r="C2714" s="2">
        <v>2</v>
      </c>
    </row>
    <row r="2715" spans="1:6" x14ac:dyDescent="0.25">
      <c r="A2715">
        <v>2714</v>
      </c>
      <c r="B2715" s="5">
        <v>1</v>
      </c>
      <c r="C2715" s="2">
        <v>2</v>
      </c>
    </row>
    <row r="2716" spans="1:6" x14ac:dyDescent="0.25">
      <c r="A2716">
        <v>2715</v>
      </c>
      <c r="B2716" s="5">
        <v>1</v>
      </c>
      <c r="C2716" s="2">
        <v>2</v>
      </c>
    </row>
    <row r="2717" spans="1:6" x14ac:dyDescent="0.25">
      <c r="A2717">
        <v>2716</v>
      </c>
      <c r="B2717" s="5">
        <v>1</v>
      </c>
    </row>
    <row r="2718" spans="1:6" x14ac:dyDescent="0.25">
      <c r="A2718">
        <v>2717</v>
      </c>
      <c r="B2718" s="5">
        <v>1</v>
      </c>
      <c r="F2718" t="s">
        <v>22</v>
      </c>
    </row>
    <row r="2719" spans="1:6" x14ac:dyDescent="0.25">
      <c r="A2719">
        <v>2718</v>
      </c>
    </row>
    <row r="2720" spans="1:6" x14ac:dyDescent="0.25">
      <c r="A2720">
        <v>2719</v>
      </c>
      <c r="F2720" t="s">
        <v>22</v>
      </c>
    </row>
    <row r="2721" spans="1:5" x14ac:dyDescent="0.25">
      <c r="A2721">
        <v>2720</v>
      </c>
      <c r="C2721" s="2">
        <v>2</v>
      </c>
    </row>
    <row r="2722" spans="1:5" x14ac:dyDescent="0.25">
      <c r="A2722">
        <v>2721</v>
      </c>
      <c r="C2722" s="2">
        <v>2</v>
      </c>
    </row>
    <row r="2723" spans="1:5" x14ac:dyDescent="0.25">
      <c r="A2723">
        <v>2722</v>
      </c>
      <c r="C2723" s="2">
        <v>2</v>
      </c>
    </row>
    <row r="2724" spans="1:5" x14ac:dyDescent="0.25">
      <c r="A2724">
        <v>2723</v>
      </c>
      <c r="C2724" s="2">
        <v>2</v>
      </c>
    </row>
    <row r="2725" spans="1:5" x14ac:dyDescent="0.25">
      <c r="A2725">
        <v>2724</v>
      </c>
      <c r="B2725" s="5">
        <v>1</v>
      </c>
      <c r="C2725" s="2">
        <v>2</v>
      </c>
    </row>
    <row r="2726" spans="1:5" x14ac:dyDescent="0.25">
      <c r="A2726">
        <v>2725</v>
      </c>
      <c r="B2726" s="5">
        <v>1</v>
      </c>
      <c r="C2726" s="2">
        <v>2</v>
      </c>
    </row>
    <row r="2727" spans="1:5" x14ac:dyDescent="0.25">
      <c r="A2727">
        <v>2726</v>
      </c>
      <c r="B2727" s="5">
        <v>1</v>
      </c>
      <c r="C2727" s="2">
        <v>2</v>
      </c>
    </row>
    <row r="2728" spans="1:5" x14ac:dyDescent="0.25">
      <c r="A2728">
        <v>2727</v>
      </c>
      <c r="B2728" s="5">
        <v>1</v>
      </c>
      <c r="C2728" s="2">
        <v>2</v>
      </c>
    </row>
    <row r="2729" spans="1:5" x14ac:dyDescent="0.25">
      <c r="A2729">
        <v>2728</v>
      </c>
      <c r="B2729" s="5">
        <v>1</v>
      </c>
      <c r="C2729" s="2">
        <v>2</v>
      </c>
      <c r="D2729" s="3">
        <v>3</v>
      </c>
      <c r="E2729" s="4">
        <v>4</v>
      </c>
    </row>
    <row r="2730" spans="1:5" x14ac:dyDescent="0.25">
      <c r="A2730">
        <v>2729</v>
      </c>
      <c r="B2730" s="5">
        <v>1</v>
      </c>
      <c r="D2730" s="3">
        <v>3</v>
      </c>
      <c r="E2730" s="4">
        <v>4</v>
      </c>
    </row>
    <row r="2731" spans="1:5" x14ac:dyDescent="0.25">
      <c r="A2731">
        <v>2730</v>
      </c>
      <c r="B2731" s="5">
        <v>1</v>
      </c>
      <c r="D2731" s="3">
        <v>3</v>
      </c>
      <c r="E2731" s="4">
        <v>4</v>
      </c>
    </row>
    <row r="2732" spans="1:5" x14ac:dyDescent="0.25">
      <c r="A2732">
        <v>2731</v>
      </c>
      <c r="D2732" s="3">
        <v>3</v>
      </c>
      <c r="E2732" s="4">
        <v>4</v>
      </c>
    </row>
    <row r="2733" spans="1:5" x14ac:dyDescent="0.25">
      <c r="A2733">
        <v>2732</v>
      </c>
      <c r="D2733" s="3">
        <v>3</v>
      </c>
      <c r="E2733" s="4">
        <v>4</v>
      </c>
    </row>
    <row r="2734" spans="1:5" x14ac:dyDescent="0.25">
      <c r="A2734">
        <v>2733</v>
      </c>
      <c r="D2734" s="3">
        <v>3</v>
      </c>
      <c r="E2734" s="4">
        <v>4</v>
      </c>
    </row>
    <row r="2735" spans="1:5" x14ac:dyDescent="0.25">
      <c r="A2735">
        <v>2734</v>
      </c>
      <c r="D2735" s="3">
        <v>3</v>
      </c>
      <c r="E2735" s="4">
        <v>4</v>
      </c>
    </row>
    <row r="2736" spans="1:5" x14ac:dyDescent="0.25">
      <c r="A2736">
        <v>2735</v>
      </c>
      <c r="D2736" s="3">
        <v>3</v>
      </c>
    </row>
    <row r="2737" spans="1:3" x14ac:dyDescent="0.25">
      <c r="A2737">
        <v>2736</v>
      </c>
    </row>
    <row r="2738" spans="1:3" x14ac:dyDescent="0.25">
      <c r="A2738">
        <v>2737</v>
      </c>
    </row>
    <row r="2739" spans="1:3" x14ac:dyDescent="0.25">
      <c r="A2739">
        <v>2738</v>
      </c>
    </row>
    <row r="2740" spans="1:3" x14ac:dyDescent="0.25">
      <c r="A2740">
        <v>2739</v>
      </c>
    </row>
    <row r="2741" spans="1:3" x14ac:dyDescent="0.25">
      <c r="A2741">
        <v>2740</v>
      </c>
    </row>
    <row r="2742" spans="1:3" x14ac:dyDescent="0.25">
      <c r="A2742">
        <v>2741</v>
      </c>
    </row>
    <row r="2743" spans="1:3" x14ac:dyDescent="0.25">
      <c r="A2743">
        <v>2742</v>
      </c>
      <c r="C2743" s="2">
        <v>2</v>
      </c>
    </row>
    <row r="2744" spans="1:3" x14ac:dyDescent="0.25">
      <c r="A2744">
        <v>2743</v>
      </c>
      <c r="C2744" s="2">
        <v>2</v>
      </c>
    </row>
    <row r="2745" spans="1:3" x14ac:dyDescent="0.25">
      <c r="A2745">
        <v>2744</v>
      </c>
      <c r="C2745" s="2">
        <v>2</v>
      </c>
    </row>
    <row r="2746" spans="1:3" x14ac:dyDescent="0.25">
      <c r="A2746">
        <v>2745</v>
      </c>
      <c r="C2746" s="2">
        <v>2</v>
      </c>
    </row>
    <row r="2747" spans="1:3" x14ac:dyDescent="0.25">
      <c r="A2747">
        <v>2746</v>
      </c>
      <c r="B2747" s="5">
        <v>1</v>
      </c>
      <c r="C2747" s="2">
        <v>2</v>
      </c>
    </row>
    <row r="2748" spans="1:3" x14ac:dyDescent="0.25">
      <c r="A2748">
        <v>2747</v>
      </c>
      <c r="B2748" s="5">
        <v>1</v>
      </c>
      <c r="C2748" s="2">
        <v>2</v>
      </c>
    </row>
    <row r="2749" spans="1:3" x14ac:dyDescent="0.25">
      <c r="A2749">
        <v>2748</v>
      </c>
      <c r="B2749" s="5">
        <v>1</v>
      </c>
      <c r="C2749" s="2">
        <v>2</v>
      </c>
    </row>
    <row r="2750" spans="1:3" x14ac:dyDescent="0.25">
      <c r="A2750">
        <v>2749</v>
      </c>
      <c r="B2750" s="5">
        <v>1</v>
      </c>
      <c r="C2750" s="2">
        <v>2</v>
      </c>
    </row>
    <row r="2751" spans="1:3" x14ac:dyDescent="0.25">
      <c r="A2751">
        <v>2750</v>
      </c>
      <c r="B2751" s="5">
        <v>1</v>
      </c>
    </row>
    <row r="2752" spans="1:3" x14ac:dyDescent="0.25">
      <c r="A2752">
        <v>2751</v>
      </c>
      <c r="B2752" s="5">
        <v>1</v>
      </c>
    </row>
    <row r="2753" spans="1:5" x14ac:dyDescent="0.25">
      <c r="A2753">
        <v>2752</v>
      </c>
      <c r="B2753" s="5">
        <v>1</v>
      </c>
      <c r="D2753" s="3">
        <v>3</v>
      </c>
      <c r="E2753" s="4">
        <v>4</v>
      </c>
    </row>
    <row r="2754" spans="1:5" x14ac:dyDescent="0.25">
      <c r="A2754">
        <v>2753</v>
      </c>
      <c r="B2754" s="5">
        <v>1</v>
      </c>
      <c r="D2754" s="3">
        <v>3</v>
      </c>
      <c r="E2754" s="4">
        <v>4</v>
      </c>
    </row>
    <row r="2755" spans="1:5" x14ac:dyDescent="0.25">
      <c r="A2755">
        <v>2754</v>
      </c>
      <c r="D2755" s="3">
        <v>3</v>
      </c>
      <c r="E2755" s="4">
        <v>4</v>
      </c>
    </row>
    <row r="2756" spans="1:5" x14ac:dyDescent="0.25">
      <c r="A2756">
        <v>2755</v>
      </c>
      <c r="D2756" s="3">
        <v>3</v>
      </c>
      <c r="E2756" s="4">
        <v>4</v>
      </c>
    </row>
    <row r="2757" spans="1:5" x14ac:dyDescent="0.25">
      <c r="A2757">
        <v>2756</v>
      </c>
      <c r="D2757" s="3">
        <v>3</v>
      </c>
      <c r="E2757" s="4">
        <v>4</v>
      </c>
    </row>
    <row r="2758" spans="1:5" x14ac:dyDescent="0.25">
      <c r="A2758">
        <v>2757</v>
      </c>
      <c r="D2758" s="3">
        <v>3</v>
      </c>
      <c r="E2758" s="4">
        <v>4</v>
      </c>
    </row>
    <row r="2759" spans="1:5" x14ac:dyDescent="0.25">
      <c r="A2759">
        <v>2758</v>
      </c>
      <c r="D2759" s="3">
        <v>3</v>
      </c>
      <c r="E2759" s="4">
        <v>4</v>
      </c>
    </row>
    <row r="2760" spans="1:5" x14ac:dyDescent="0.25">
      <c r="A2760">
        <v>2759</v>
      </c>
    </row>
    <row r="2761" spans="1:5" x14ac:dyDescent="0.25">
      <c r="A2761">
        <v>2760</v>
      </c>
    </row>
    <row r="2762" spans="1:5" x14ac:dyDescent="0.25">
      <c r="A2762">
        <v>2761</v>
      </c>
    </row>
    <row r="2763" spans="1:5" x14ac:dyDescent="0.25">
      <c r="A2763">
        <v>2762</v>
      </c>
      <c r="C2763" s="2">
        <v>2</v>
      </c>
    </row>
    <row r="2764" spans="1:5" x14ac:dyDescent="0.25">
      <c r="A2764">
        <v>2763</v>
      </c>
      <c r="C2764" s="2">
        <v>2</v>
      </c>
    </row>
    <row r="2765" spans="1:5" x14ac:dyDescent="0.25">
      <c r="A2765">
        <v>2764</v>
      </c>
      <c r="C2765" s="2">
        <v>2</v>
      </c>
    </row>
    <row r="2766" spans="1:5" x14ac:dyDescent="0.25">
      <c r="A2766">
        <v>2765</v>
      </c>
      <c r="C2766" s="2">
        <v>2</v>
      </c>
    </row>
    <row r="2767" spans="1:5" x14ac:dyDescent="0.25">
      <c r="A2767">
        <v>2766</v>
      </c>
      <c r="B2767" s="5">
        <v>1</v>
      </c>
      <c r="C2767" s="2">
        <v>2</v>
      </c>
    </row>
    <row r="2768" spans="1:5" x14ac:dyDescent="0.25">
      <c r="A2768">
        <v>2767</v>
      </c>
      <c r="B2768" s="5">
        <v>1</v>
      </c>
      <c r="C2768" s="2">
        <v>2</v>
      </c>
    </row>
    <row r="2769" spans="1:5" x14ac:dyDescent="0.25">
      <c r="A2769">
        <v>2768</v>
      </c>
      <c r="B2769" s="5">
        <v>1</v>
      </c>
      <c r="C2769" s="2">
        <v>2</v>
      </c>
    </row>
    <row r="2770" spans="1:5" x14ac:dyDescent="0.25">
      <c r="A2770">
        <v>2769</v>
      </c>
      <c r="B2770" s="5">
        <v>1</v>
      </c>
      <c r="C2770" s="2">
        <v>2</v>
      </c>
    </row>
    <row r="2771" spans="1:5" x14ac:dyDescent="0.25">
      <c r="A2771">
        <v>2770</v>
      </c>
      <c r="B2771" s="5">
        <v>1</v>
      </c>
    </row>
    <row r="2772" spans="1:5" x14ac:dyDescent="0.25">
      <c r="A2772">
        <v>2771</v>
      </c>
      <c r="B2772" s="5">
        <v>1</v>
      </c>
    </row>
    <row r="2773" spans="1:5" x14ac:dyDescent="0.25">
      <c r="A2773">
        <v>2772</v>
      </c>
      <c r="B2773" s="5">
        <v>1</v>
      </c>
    </row>
    <row r="2774" spans="1:5" x14ac:dyDescent="0.25">
      <c r="A2774">
        <v>2773</v>
      </c>
      <c r="B2774" s="5">
        <v>1</v>
      </c>
      <c r="D2774" s="3">
        <v>3</v>
      </c>
      <c r="E2774" s="4">
        <v>4</v>
      </c>
    </row>
    <row r="2775" spans="1:5" x14ac:dyDescent="0.25">
      <c r="A2775">
        <v>2774</v>
      </c>
      <c r="B2775" s="5">
        <v>1</v>
      </c>
      <c r="D2775" s="3">
        <v>3</v>
      </c>
      <c r="E2775" s="4">
        <v>4</v>
      </c>
    </row>
    <row r="2776" spans="1:5" x14ac:dyDescent="0.25">
      <c r="A2776">
        <v>2775</v>
      </c>
      <c r="D2776" s="3">
        <v>3</v>
      </c>
      <c r="E2776" s="4">
        <v>4</v>
      </c>
    </row>
    <row r="2777" spans="1:5" x14ac:dyDescent="0.25">
      <c r="A2777">
        <v>2776</v>
      </c>
      <c r="D2777" s="3">
        <v>3</v>
      </c>
      <c r="E2777" s="4">
        <v>4</v>
      </c>
    </row>
    <row r="2778" spans="1:5" x14ac:dyDescent="0.25">
      <c r="A2778">
        <v>2777</v>
      </c>
      <c r="D2778" s="3">
        <v>3</v>
      </c>
      <c r="E2778" s="4">
        <v>4</v>
      </c>
    </row>
    <row r="2779" spans="1:5" x14ac:dyDescent="0.25">
      <c r="A2779">
        <v>2778</v>
      </c>
      <c r="D2779" s="3">
        <v>3</v>
      </c>
      <c r="E2779" s="4">
        <v>4</v>
      </c>
    </row>
    <row r="2780" spans="1:5" x14ac:dyDescent="0.25">
      <c r="A2780">
        <v>2779</v>
      </c>
      <c r="D2780" s="3">
        <v>3</v>
      </c>
      <c r="E2780" s="4">
        <v>4</v>
      </c>
    </row>
    <row r="2781" spans="1:5" x14ac:dyDescent="0.25">
      <c r="A2781">
        <v>2780</v>
      </c>
      <c r="D2781" s="3">
        <v>3</v>
      </c>
      <c r="E2781" s="4">
        <v>4</v>
      </c>
    </row>
    <row r="2782" spans="1:5" x14ac:dyDescent="0.25">
      <c r="A2782">
        <v>2781</v>
      </c>
    </row>
    <row r="2783" spans="1:5" x14ac:dyDescent="0.25">
      <c r="A2783">
        <v>2782</v>
      </c>
    </row>
    <row r="2784" spans="1:5" x14ac:dyDescent="0.25">
      <c r="A2784">
        <v>2783</v>
      </c>
    </row>
    <row r="2785" spans="1:5" x14ac:dyDescent="0.25">
      <c r="A2785">
        <v>2784</v>
      </c>
      <c r="C2785" s="2">
        <v>2</v>
      </c>
    </row>
    <row r="2786" spans="1:5" x14ac:dyDescent="0.25">
      <c r="A2786">
        <v>2785</v>
      </c>
      <c r="C2786" s="2">
        <v>2</v>
      </c>
    </row>
    <row r="2787" spans="1:5" x14ac:dyDescent="0.25">
      <c r="A2787">
        <v>2786</v>
      </c>
      <c r="C2787" s="2">
        <v>2</v>
      </c>
    </row>
    <row r="2788" spans="1:5" x14ac:dyDescent="0.25">
      <c r="A2788">
        <v>2787</v>
      </c>
      <c r="C2788" s="2">
        <v>2</v>
      </c>
    </row>
    <row r="2789" spans="1:5" x14ac:dyDescent="0.25">
      <c r="A2789">
        <v>2788</v>
      </c>
      <c r="C2789" s="2">
        <v>2</v>
      </c>
    </row>
    <row r="2790" spans="1:5" x14ac:dyDescent="0.25">
      <c r="A2790">
        <v>2789</v>
      </c>
      <c r="C2790" s="2">
        <v>2</v>
      </c>
    </row>
    <row r="2791" spans="1:5" x14ac:dyDescent="0.25">
      <c r="A2791">
        <v>2790</v>
      </c>
      <c r="B2791" s="5">
        <v>1</v>
      </c>
      <c r="C2791" s="2">
        <v>2</v>
      </c>
    </row>
    <row r="2792" spans="1:5" x14ac:dyDescent="0.25">
      <c r="A2792">
        <v>2791</v>
      </c>
      <c r="B2792" s="5">
        <v>1</v>
      </c>
      <c r="C2792" s="2">
        <v>2</v>
      </c>
    </row>
    <row r="2793" spans="1:5" x14ac:dyDescent="0.25">
      <c r="A2793">
        <v>2792</v>
      </c>
      <c r="B2793" s="5">
        <v>1</v>
      </c>
      <c r="C2793" s="2">
        <v>2</v>
      </c>
    </row>
    <row r="2794" spans="1:5" x14ac:dyDescent="0.25">
      <c r="A2794">
        <v>2793</v>
      </c>
      <c r="B2794" s="5">
        <v>1</v>
      </c>
      <c r="C2794" s="2">
        <v>2</v>
      </c>
    </row>
    <row r="2795" spans="1:5" x14ac:dyDescent="0.25">
      <c r="A2795">
        <v>2794</v>
      </c>
      <c r="B2795" s="5">
        <v>1</v>
      </c>
    </row>
    <row r="2796" spans="1:5" x14ac:dyDescent="0.25">
      <c r="A2796">
        <v>2795</v>
      </c>
      <c r="B2796" s="5">
        <v>1</v>
      </c>
    </row>
    <row r="2797" spans="1:5" x14ac:dyDescent="0.25">
      <c r="A2797">
        <v>2796</v>
      </c>
      <c r="B2797" s="5">
        <v>1</v>
      </c>
      <c r="E2797" s="4">
        <v>4</v>
      </c>
    </row>
    <row r="2798" spans="1:5" x14ac:dyDescent="0.25">
      <c r="A2798">
        <v>2797</v>
      </c>
      <c r="D2798" s="3">
        <v>3</v>
      </c>
      <c r="E2798" s="4">
        <v>4</v>
      </c>
    </row>
    <row r="2799" spans="1:5" x14ac:dyDescent="0.25">
      <c r="A2799">
        <v>2798</v>
      </c>
      <c r="D2799" s="3">
        <v>3</v>
      </c>
      <c r="E2799" s="4">
        <v>4</v>
      </c>
    </row>
    <row r="2800" spans="1:5" x14ac:dyDescent="0.25">
      <c r="A2800">
        <v>2799</v>
      </c>
      <c r="D2800" s="3">
        <v>3</v>
      </c>
      <c r="E2800" s="4">
        <v>4</v>
      </c>
    </row>
    <row r="2801" spans="1:5" x14ac:dyDescent="0.25">
      <c r="A2801">
        <v>2800</v>
      </c>
      <c r="D2801" s="3">
        <v>3</v>
      </c>
      <c r="E2801" s="4">
        <v>4</v>
      </c>
    </row>
    <row r="2802" spans="1:5" x14ac:dyDescent="0.25">
      <c r="A2802">
        <v>2801</v>
      </c>
      <c r="D2802" s="3">
        <v>3</v>
      </c>
      <c r="E2802" s="4">
        <v>4</v>
      </c>
    </row>
    <row r="2803" spans="1:5" x14ac:dyDescent="0.25">
      <c r="A2803">
        <v>2802</v>
      </c>
      <c r="D2803" s="3">
        <v>3</v>
      </c>
      <c r="E2803" s="4">
        <v>4</v>
      </c>
    </row>
    <row r="2804" spans="1:5" x14ac:dyDescent="0.25">
      <c r="A2804">
        <v>2803</v>
      </c>
      <c r="D2804" s="3">
        <v>3</v>
      </c>
    </row>
    <row r="2805" spans="1:5" x14ac:dyDescent="0.25">
      <c r="A2805">
        <v>2804</v>
      </c>
    </row>
    <row r="2806" spans="1:5" x14ac:dyDescent="0.25">
      <c r="A2806">
        <v>2805</v>
      </c>
      <c r="C2806" s="2">
        <v>2</v>
      </c>
    </row>
    <row r="2807" spans="1:5" x14ac:dyDescent="0.25">
      <c r="A2807">
        <v>2806</v>
      </c>
      <c r="C2807" s="2">
        <v>2</v>
      </c>
    </row>
    <row r="2808" spans="1:5" x14ac:dyDescent="0.25">
      <c r="A2808">
        <v>2807</v>
      </c>
      <c r="C2808" s="2">
        <v>2</v>
      </c>
    </row>
    <row r="2809" spans="1:5" x14ac:dyDescent="0.25">
      <c r="A2809">
        <v>2808</v>
      </c>
      <c r="C2809" s="2">
        <v>2</v>
      </c>
    </row>
    <row r="2810" spans="1:5" x14ac:dyDescent="0.25">
      <c r="A2810">
        <v>2809</v>
      </c>
      <c r="C2810" s="2">
        <v>2</v>
      </c>
    </row>
    <row r="2811" spans="1:5" x14ac:dyDescent="0.25">
      <c r="A2811">
        <v>2810</v>
      </c>
      <c r="C2811" s="2">
        <v>2</v>
      </c>
    </row>
    <row r="2812" spans="1:5" x14ac:dyDescent="0.25">
      <c r="A2812">
        <v>2811</v>
      </c>
      <c r="B2812" s="5">
        <v>1</v>
      </c>
      <c r="C2812" s="2">
        <v>2</v>
      </c>
    </row>
    <row r="2813" spans="1:5" x14ac:dyDescent="0.25">
      <c r="A2813">
        <v>2812</v>
      </c>
      <c r="B2813" s="5">
        <v>1</v>
      </c>
      <c r="C2813" s="2">
        <v>2</v>
      </c>
    </row>
    <row r="2814" spans="1:5" x14ac:dyDescent="0.25">
      <c r="A2814">
        <v>2813</v>
      </c>
      <c r="B2814" s="5">
        <v>1</v>
      </c>
      <c r="C2814" s="2">
        <v>2</v>
      </c>
    </row>
    <row r="2815" spans="1:5" x14ac:dyDescent="0.25">
      <c r="A2815">
        <v>2814</v>
      </c>
      <c r="B2815" s="5">
        <v>1</v>
      </c>
      <c r="C2815" s="2">
        <v>2</v>
      </c>
    </row>
    <row r="2816" spans="1:5" x14ac:dyDescent="0.25">
      <c r="A2816">
        <v>2815</v>
      </c>
      <c r="B2816" s="5">
        <v>1</v>
      </c>
    </row>
    <row r="2817" spans="1:5" x14ac:dyDescent="0.25">
      <c r="A2817">
        <v>2816</v>
      </c>
      <c r="B2817" s="5">
        <v>1</v>
      </c>
    </row>
    <row r="2818" spans="1:5" x14ac:dyDescent="0.25">
      <c r="A2818">
        <v>2817</v>
      </c>
      <c r="B2818" s="5">
        <v>1</v>
      </c>
    </row>
    <row r="2819" spans="1:5" x14ac:dyDescent="0.25">
      <c r="A2819">
        <v>2818</v>
      </c>
      <c r="B2819" s="5">
        <v>1</v>
      </c>
      <c r="D2819" s="3">
        <v>3</v>
      </c>
      <c r="E2819" s="4">
        <v>4</v>
      </c>
    </row>
    <row r="2820" spans="1:5" x14ac:dyDescent="0.25">
      <c r="A2820">
        <v>2819</v>
      </c>
      <c r="B2820" s="5">
        <v>1</v>
      </c>
      <c r="D2820" s="3">
        <v>3</v>
      </c>
      <c r="E2820" s="4">
        <v>4</v>
      </c>
    </row>
    <row r="2821" spans="1:5" x14ac:dyDescent="0.25">
      <c r="A2821">
        <v>2820</v>
      </c>
      <c r="D2821" s="3">
        <v>3</v>
      </c>
      <c r="E2821" s="4">
        <v>4</v>
      </c>
    </row>
    <row r="2822" spans="1:5" x14ac:dyDescent="0.25">
      <c r="A2822">
        <v>2821</v>
      </c>
      <c r="D2822" s="3">
        <v>3</v>
      </c>
      <c r="E2822" s="4">
        <v>4</v>
      </c>
    </row>
    <row r="2823" spans="1:5" x14ac:dyDescent="0.25">
      <c r="A2823">
        <v>2822</v>
      </c>
      <c r="D2823" s="3">
        <v>3</v>
      </c>
      <c r="E2823" s="4">
        <v>4</v>
      </c>
    </row>
    <row r="2824" spans="1:5" x14ac:dyDescent="0.25">
      <c r="A2824">
        <v>2823</v>
      </c>
      <c r="D2824" s="3">
        <v>3</v>
      </c>
      <c r="E2824" s="4">
        <v>4</v>
      </c>
    </row>
    <row r="2825" spans="1:5" x14ac:dyDescent="0.25">
      <c r="A2825">
        <v>2824</v>
      </c>
      <c r="D2825" s="3">
        <v>3</v>
      </c>
      <c r="E2825" s="4">
        <v>4</v>
      </c>
    </row>
    <row r="2826" spans="1:5" x14ac:dyDescent="0.25">
      <c r="A2826">
        <v>2825</v>
      </c>
      <c r="D2826" s="3">
        <v>3</v>
      </c>
      <c r="E2826" s="4">
        <v>4</v>
      </c>
    </row>
    <row r="2827" spans="1:5" x14ac:dyDescent="0.25">
      <c r="A2827">
        <v>2826</v>
      </c>
      <c r="D2827" s="3">
        <v>3</v>
      </c>
    </row>
    <row r="2828" spans="1:5" x14ac:dyDescent="0.25">
      <c r="A2828">
        <v>2827</v>
      </c>
    </row>
    <row r="2829" spans="1:5" x14ac:dyDescent="0.25">
      <c r="A2829">
        <v>2828</v>
      </c>
    </row>
    <row r="2830" spans="1:5" x14ac:dyDescent="0.25">
      <c r="A2830">
        <v>2829</v>
      </c>
    </row>
    <row r="2831" spans="1:5" x14ac:dyDescent="0.25">
      <c r="A2831">
        <v>2830</v>
      </c>
      <c r="C2831" s="2">
        <v>2</v>
      </c>
    </row>
    <row r="2832" spans="1:5" x14ac:dyDescent="0.25">
      <c r="A2832">
        <v>2831</v>
      </c>
      <c r="C2832" s="2">
        <v>2</v>
      </c>
    </row>
    <row r="2833" spans="1:5" x14ac:dyDescent="0.25">
      <c r="A2833">
        <v>2832</v>
      </c>
      <c r="C2833" s="2">
        <v>2</v>
      </c>
    </row>
    <row r="2834" spans="1:5" x14ac:dyDescent="0.25">
      <c r="A2834">
        <v>2833</v>
      </c>
      <c r="C2834" s="2">
        <v>2</v>
      </c>
    </row>
    <row r="2835" spans="1:5" x14ac:dyDescent="0.25">
      <c r="A2835">
        <v>2834</v>
      </c>
      <c r="C2835" s="2">
        <v>2</v>
      </c>
    </row>
    <row r="2836" spans="1:5" x14ac:dyDescent="0.25">
      <c r="A2836">
        <v>2835</v>
      </c>
      <c r="C2836" s="2">
        <v>2</v>
      </c>
    </row>
    <row r="2837" spans="1:5" x14ac:dyDescent="0.25">
      <c r="A2837">
        <v>2836</v>
      </c>
      <c r="B2837" s="5">
        <v>1</v>
      </c>
      <c r="C2837" s="2">
        <v>2</v>
      </c>
    </row>
    <row r="2838" spans="1:5" x14ac:dyDescent="0.25">
      <c r="A2838">
        <v>2837</v>
      </c>
      <c r="B2838" s="5">
        <v>1</v>
      </c>
      <c r="C2838" s="2">
        <v>2</v>
      </c>
    </row>
    <row r="2839" spans="1:5" x14ac:dyDescent="0.25">
      <c r="A2839">
        <v>2838</v>
      </c>
      <c r="B2839" s="5">
        <v>1</v>
      </c>
      <c r="C2839" s="2">
        <v>2</v>
      </c>
    </row>
    <row r="2840" spans="1:5" x14ac:dyDescent="0.25">
      <c r="A2840">
        <v>2839</v>
      </c>
      <c r="B2840" s="5">
        <v>1</v>
      </c>
      <c r="C2840" s="2">
        <v>2</v>
      </c>
    </row>
    <row r="2841" spans="1:5" x14ac:dyDescent="0.25">
      <c r="A2841">
        <v>2840</v>
      </c>
      <c r="B2841" s="5">
        <v>1</v>
      </c>
    </row>
    <row r="2842" spans="1:5" x14ac:dyDescent="0.25">
      <c r="A2842">
        <v>2841</v>
      </c>
      <c r="B2842" s="5">
        <v>1</v>
      </c>
    </row>
    <row r="2843" spans="1:5" x14ac:dyDescent="0.25">
      <c r="A2843">
        <v>2842</v>
      </c>
      <c r="B2843" s="5">
        <v>1</v>
      </c>
      <c r="E2843" s="4">
        <v>4</v>
      </c>
    </row>
    <row r="2844" spans="1:5" x14ac:dyDescent="0.25">
      <c r="A2844">
        <v>2843</v>
      </c>
      <c r="B2844" s="5">
        <v>1</v>
      </c>
      <c r="E2844" s="4">
        <v>4</v>
      </c>
    </row>
    <row r="2845" spans="1:5" x14ac:dyDescent="0.25">
      <c r="A2845">
        <v>2844</v>
      </c>
      <c r="B2845" s="5">
        <v>1</v>
      </c>
      <c r="D2845" s="3">
        <v>3</v>
      </c>
      <c r="E2845" s="4">
        <v>4</v>
      </c>
    </row>
    <row r="2846" spans="1:5" x14ac:dyDescent="0.25">
      <c r="A2846">
        <v>2845</v>
      </c>
      <c r="D2846" s="3">
        <v>3</v>
      </c>
      <c r="E2846" s="4">
        <v>4</v>
      </c>
    </row>
    <row r="2847" spans="1:5" x14ac:dyDescent="0.25">
      <c r="A2847">
        <v>2846</v>
      </c>
      <c r="D2847" s="3">
        <v>3</v>
      </c>
      <c r="E2847" s="4">
        <v>4</v>
      </c>
    </row>
    <row r="2848" spans="1:5" x14ac:dyDescent="0.25">
      <c r="A2848">
        <v>2847</v>
      </c>
      <c r="D2848" s="3">
        <v>3</v>
      </c>
      <c r="E2848" s="4">
        <v>4</v>
      </c>
    </row>
    <row r="2849" spans="1:5" x14ac:dyDescent="0.25">
      <c r="A2849">
        <v>2848</v>
      </c>
      <c r="D2849" s="3">
        <v>3</v>
      </c>
      <c r="E2849" s="4">
        <v>4</v>
      </c>
    </row>
    <row r="2850" spans="1:5" x14ac:dyDescent="0.25">
      <c r="A2850">
        <v>2849</v>
      </c>
      <c r="D2850" s="3">
        <v>3</v>
      </c>
      <c r="E2850" s="4">
        <v>4</v>
      </c>
    </row>
    <row r="2851" spans="1:5" x14ac:dyDescent="0.25">
      <c r="A2851">
        <v>2850</v>
      </c>
      <c r="D2851" s="3">
        <v>3</v>
      </c>
      <c r="E2851" s="4">
        <v>4</v>
      </c>
    </row>
    <row r="2852" spans="1:5" x14ac:dyDescent="0.25">
      <c r="A2852">
        <v>2851</v>
      </c>
      <c r="C2852" s="2">
        <v>2</v>
      </c>
      <c r="D2852" s="3">
        <v>3</v>
      </c>
      <c r="E2852" s="4">
        <v>4</v>
      </c>
    </row>
    <row r="2853" spans="1:5" x14ac:dyDescent="0.25">
      <c r="A2853">
        <v>2852</v>
      </c>
      <c r="C2853" s="2">
        <v>2</v>
      </c>
      <c r="D2853" s="3">
        <v>3</v>
      </c>
    </row>
    <row r="2854" spans="1:5" x14ac:dyDescent="0.25">
      <c r="A2854">
        <v>2853</v>
      </c>
      <c r="C2854" s="2">
        <v>2</v>
      </c>
    </row>
    <row r="2855" spans="1:5" x14ac:dyDescent="0.25">
      <c r="A2855">
        <v>2854</v>
      </c>
      <c r="C2855" s="2">
        <v>2</v>
      </c>
    </row>
    <row r="2856" spans="1:5" x14ac:dyDescent="0.25">
      <c r="A2856">
        <v>2855</v>
      </c>
      <c r="C2856" s="2">
        <v>2</v>
      </c>
    </row>
    <row r="2857" spans="1:5" x14ac:dyDescent="0.25">
      <c r="A2857">
        <v>2856</v>
      </c>
      <c r="C2857" s="2">
        <v>2</v>
      </c>
    </row>
    <row r="2858" spans="1:5" x14ac:dyDescent="0.25">
      <c r="A2858">
        <v>2857</v>
      </c>
      <c r="C2858" s="2">
        <v>2</v>
      </c>
    </row>
    <row r="2859" spans="1:5" x14ac:dyDescent="0.25">
      <c r="A2859">
        <v>2858</v>
      </c>
      <c r="B2859" s="5">
        <v>1</v>
      </c>
      <c r="C2859" s="2">
        <v>2</v>
      </c>
    </row>
    <row r="2860" spans="1:5" x14ac:dyDescent="0.25">
      <c r="A2860">
        <v>2859</v>
      </c>
      <c r="B2860" s="5">
        <v>1</v>
      </c>
      <c r="C2860" s="2">
        <v>2</v>
      </c>
    </row>
    <row r="2861" spans="1:5" x14ac:dyDescent="0.25">
      <c r="A2861">
        <v>2860</v>
      </c>
      <c r="B2861" s="5">
        <v>1</v>
      </c>
      <c r="C2861" s="2">
        <v>2</v>
      </c>
    </row>
    <row r="2862" spans="1:5" x14ac:dyDescent="0.25">
      <c r="A2862">
        <v>2861</v>
      </c>
      <c r="B2862" s="5">
        <v>1</v>
      </c>
      <c r="C2862" s="2">
        <v>2</v>
      </c>
    </row>
    <row r="2863" spans="1:5" x14ac:dyDescent="0.25">
      <c r="A2863">
        <v>2862</v>
      </c>
      <c r="B2863" s="5">
        <v>1</v>
      </c>
    </row>
    <row r="2864" spans="1:5" x14ac:dyDescent="0.25">
      <c r="A2864">
        <v>2863</v>
      </c>
      <c r="B2864" s="5">
        <v>1</v>
      </c>
    </row>
    <row r="2865" spans="1:5" x14ac:dyDescent="0.25">
      <c r="A2865">
        <v>2864</v>
      </c>
      <c r="B2865" s="5">
        <v>1</v>
      </c>
    </row>
    <row r="2866" spans="1:5" x14ac:dyDescent="0.25">
      <c r="A2866">
        <v>2865</v>
      </c>
      <c r="B2866" s="5">
        <v>1</v>
      </c>
      <c r="E2866" s="4">
        <v>4</v>
      </c>
    </row>
    <row r="2867" spans="1:5" x14ac:dyDescent="0.25">
      <c r="A2867">
        <v>2866</v>
      </c>
      <c r="B2867" s="5">
        <v>1</v>
      </c>
      <c r="E2867" s="4">
        <v>4</v>
      </c>
    </row>
    <row r="2868" spans="1:5" x14ac:dyDescent="0.25">
      <c r="A2868">
        <v>2867</v>
      </c>
      <c r="B2868" s="5">
        <v>1</v>
      </c>
      <c r="D2868" s="3">
        <v>3</v>
      </c>
      <c r="E2868" s="4">
        <v>4</v>
      </c>
    </row>
    <row r="2869" spans="1:5" x14ac:dyDescent="0.25">
      <c r="A2869">
        <v>2868</v>
      </c>
      <c r="B2869" s="5">
        <v>1</v>
      </c>
      <c r="D2869" s="3">
        <v>3</v>
      </c>
      <c r="E2869" s="4">
        <v>4</v>
      </c>
    </row>
    <row r="2870" spans="1:5" x14ac:dyDescent="0.25">
      <c r="A2870">
        <v>2869</v>
      </c>
      <c r="D2870" s="3">
        <v>3</v>
      </c>
      <c r="E2870" s="4">
        <v>4</v>
      </c>
    </row>
    <row r="2871" spans="1:5" x14ac:dyDescent="0.25">
      <c r="A2871">
        <v>2870</v>
      </c>
      <c r="D2871" s="3">
        <v>3</v>
      </c>
      <c r="E2871" s="4">
        <v>4</v>
      </c>
    </row>
    <row r="2872" spans="1:5" x14ac:dyDescent="0.25">
      <c r="A2872">
        <v>2871</v>
      </c>
      <c r="D2872" s="3">
        <v>3</v>
      </c>
      <c r="E2872" s="4">
        <v>4</v>
      </c>
    </row>
    <row r="2873" spans="1:5" x14ac:dyDescent="0.25">
      <c r="A2873">
        <v>2872</v>
      </c>
      <c r="D2873" s="3">
        <v>3</v>
      </c>
      <c r="E2873" s="4">
        <v>4</v>
      </c>
    </row>
    <row r="2874" spans="1:5" x14ac:dyDescent="0.25">
      <c r="A2874">
        <v>2873</v>
      </c>
      <c r="D2874" s="3">
        <v>3</v>
      </c>
      <c r="E2874" s="4">
        <v>4</v>
      </c>
    </row>
    <row r="2875" spans="1:5" x14ac:dyDescent="0.25">
      <c r="A2875">
        <v>2874</v>
      </c>
      <c r="D2875" s="3">
        <v>3</v>
      </c>
    </row>
    <row r="2876" spans="1:5" x14ac:dyDescent="0.25">
      <c r="A2876">
        <v>2875</v>
      </c>
      <c r="C2876" s="2">
        <v>2</v>
      </c>
      <c r="D2876" s="3">
        <v>3</v>
      </c>
    </row>
    <row r="2877" spans="1:5" x14ac:dyDescent="0.25">
      <c r="A2877">
        <v>2876</v>
      </c>
      <c r="C2877" s="2">
        <v>2</v>
      </c>
      <c r="D2877" s="3">
        <v>3</v>
      </c>
    </row>
    <row r="2878" spans="1:5" x14ac:dyDescent="0.25">
      <c r="A2878">
        <v>2877</v>
      </c>
      <c r="C2878" s="2">
        <v>2</v>
      </c>
      <c r="D2878" s="3">
        <v>3</v>
      </c>
    </row>
    <row r="2879" spans="1:5" x14ac:dyDescent="0.25">
      <c r="A2879">
        <v>2878</v>
      </c>
      <c r="C2879" s="2">
        <v>2</v>
      </c>
      <c r="D2879" s="3">
        <v>3</v>
      </c>
    </row>
    <row r="2880" spans="1:5" x14ac:dyDescent="0.25">
      <c r="A2880">
        <v>2879</v>
      </c>
      <c r="C2880" s="2">
        <v>2</v>
      </c>
    </row>
    <row r="2881" spans="1:5" x14ac:dyDescent="0.25">
      <c r="A2881">
        <v>2880</v>
      </c>
      <c r="C2881" s="2">
        <v>2</v>
      </c>
    </row>
    <row r="2882" spans="1:5" x14ac:dyDescent="0.25">
      <c r="A2882">
        <v>2881</v>
      </c>
      <c r="C2882" s="2">
        <v>2</v>
      </c>
    </row>
    <row r="2883" spans="1:5" x14ac:dyDescent="0.25">
      <c r="A2883">
        <v>2882</v>
      </c>
      <c r="C2883" s="2">
        <v>2</v>
      </c>
    </row>
    <row r="2884" spans="1:5" x14ac:dyDescent="0.25">
      <c r="A2884">
        <v>2883</v>
      </c>
      <c r="B2884" s="5">
        <v>1</v>
      </c>
      <c r="C2884" s="2">
        <v>2</v>
      </c>
    </row>
    <row r="2885" spans="1:5" x14ac:dyDescent="0.25">
      <c r="A2885">
        <v>2884</v>
      </c>
      <c r="B2885" s="5">
        <v>1</v>
      </c>
      <c r="C2885" s="2">
        <v>2</v>
      </c>
    </row>
    <row r="2886" spans="1:5" x14ac:dyDescent="0.25">
      <c r="A2886">
        <v>2885</v>
      </c>
      <c r="B2886" s="5">
        <v>1</v>
      </c>
      <c r="C2886" s="2">
        <v>2</v>
      </c>
    </row>
    <row r="2887" spans="1:5" x14ac:dyDescent="0.25">
      <c r="A2887">
        <v>2886</v>
      </c>
      <c r="B2887" s="5">
        <v>1</v>
      </c>
      <c r="C2887" s="2">
        <v>2</v>
      </c>
    </row>
    <row r="2888" spans="1:5" x14ac:dyDescent="0.25">
      <c r="A2888">
        <v>2887</v>
      </c>
      <c r="B2888" s="5">
        <v>1</v>
      </c>
    </row>
    <row r="2889" spans="1:5" x14ac:dyDescent="0.25">
      <c r="A2889">
        <v>2888</v>
      </c>
      <c r="B2889" s="5">
        <v>1</v>
      </c>
    </row>
    <row r="2890" spans="1:5" x14ac:dyDescent="0.25">
      <c r="A2890">
        <v>2889</v>
      </c>
      <c r="B2890" s="5">
        <v>1</v>
      </c>
    </row>
    <row r="2891" spans="1:5" x14ac:dyDescent="0.25">
      <c r="A2891">
        <v>2890</v>
      </c>
      <c r="B2891" s="5">
        <v>1</v>
      </c>
      <c r="E2891" s="4">
        <v>4</v>
      </c>
    </row>
    <row r="2892" spans="1:5" x14ac:dyDescent="0.25">
      <c r="A2892">
        <v>2891</v>
      </c>
      <c r="B2892" s="5">
        <v>1</v>
      </c>
      <c r="E2892" s="4">
        <v>4</v>
      </c>
    </row>
    <row r="2893" spans="1:5" x14ac:dyDescent="0.25">
      <c r="A2893">
        <v>2892</v>
      </c>
      <c r="B2893" s="5">
        <v>1</v>
      </c>
      <c r="E2893" s="4">
        <v>4</v>
      </c>
    </row>
    <row r="2894" spans="1:5" x14ac:dyDescent="0.25">
      <c r="A2894">
        <v>2893</v>
      </c>
      <c r="B2894" s="5">
        <v>1</v>
      </c>
      <c r="E2894" s="4">
        <v>4</v>
      </c>
    </row>
    <row r="2895" spans="1:5" x14ac:dyDescent="0.25">
      <c r="A2895">
        <v>2894</v>
      </c>
      <c r="B2895" s="5">
        <v>1</v>
      </c>
      <c r="D2895" s="3">
        <v>3</v>
      </c>
      <c r="E2895" s="4">
        <v>4</v>
      </c>
    </row>
    <row r="2896" spans="1:5" x14ac:dyDescent="0.25">
      <c r="A2896">
        <v>2895</v>
      </c>
      <c r="D2896" s="3">
        <v>3</v>
      </c>
      <c r="E2896" s="4">
        <v>4</v>
      </c>
    </row>
    <row r="2897" spans="1:6" x14ac:dyDescent="0.25">
      <c r="A2897">
        <v>2896</v>
      </c>
      <c r="D2897" s="3">
        <v>3</v>
      </c>
      <c r="E2897" s="4">
        <v>4</v>
      </c>
      <c r="F2897" t="s">
        <v>22</v>
      </c>
    </row>
    <row r="2898" spans="1:6" x14ac:dyDescent="0.25">
      <c r="A2898">
        <v>2897</v>
      </c>
    </row>
    <row r="2899" spans="1:6" x14ac:dyDescent="0.25">
      <c r="A2899">
        <v>2898</v>
      </c>
      <c r="F2899" t="s">
        <v>22</v>
      </c>
    </row>
    <row r="2900" spans="1:6" x14ac:dyDescent="0.25">
      <c r="A2900">
        <v>2899</v>
      </c>
      <c r="C2900" s="2">
        <v>2</v>
      </c>
    </row>
    <row r="2901" spans="1:6" x14ac:dyDescent="0.25">
      <c r="A2901">
        <v>2900</v>
      </c>
      <c r="C2901" s="2">
        <v>2</v>
      </c>
    </row>
    <row r="2902" spans="1:6" x14ac:dyDescent="0.25">
      <c r="A2902">
        <v>2901</v>
      </c>
      <c r="C2902" s="2">
        <v>2</v>
      </c>
    </row>
    <row r="2903" spans="1:6" x14ac:dyDescent="0.25">
      <c r="A2903">
        <v>2902</v>
      </c>
      <c r="C2903" s="2">
        <v>2</v>
      </c>
    </row>
    <row r="2904" spans="1:6" x14ac:dyDescent="0.25">
      <c r="A2904">
        <v>2903</v>
      </c>
      <c r="B2904" s="5">
        <v>1</v>
      </c>
      <c r="C2904" s="2">
        <v>2</v>
      </c>
    </row>
    <row r="2905" spans="1:6" x14ac:dyDescent="0.25">
      <c r="A2905">
        <v>2904</v>
      </c>
      <c r="B2905" s="5">
        <v>1</v>
      </c>
      <c r="C2905" s="2">
        <v>2</v>
      </c>
    </row>
    <row r="2906" spans="1:6" x14ac:dyDescent="0.25">
      <c r="A2906">
        <v>2905</v>
      </c>
      <c r="B2906" s="5">
        <v>1</v>
      </c>
      <c r="C2906" s="2">
        <v>2</v>
      </c>
    </row>
    <row r="2907" spans="1:6" x14ac:dyDescent="0.25">
      <c r="A2907">
        <v>2906</v>
      </c>
      <c r="B2907" s="5">
        <v>1</v>
      </c>
      <c r="C2907" s="2">
        <v>2</v>
      </c>
    </row>
    <row r="2908" spans="1:6" x14ac:dyDescent="0.25">
      <c r="A2908">
        <v>2907</v>
      </c>
      <c r="B2908" s="5">
        <v>1</v>
      </c>
      <c r="D2908" s="3">
        <v>3</v>
      </c>
      <c r="E2908" s="4">
        <v>4</v>
      </c>
    </row>
    <row r="2909" spans="1:6" x14ac:dyDescent="0.25">
      <c r="A2909">
        <v>2908</v>
      </c>
      <c r="B2909" s="5">
        <v>1</v>
      </c>
      <c r="D2909" s="3">
        <v>3</v>
      </c>
      <c r="E2909" s="4">
        <v>4</v>
      </c>
    </row>
    <row r="2910" spans="1:6" x14ac:dyDescent="0.25">
      <c r="A2910">
        <v>2909</v>
      </c>
      <c r="B2910" s="5">
        <v>1</v>
      </c>
      <c r="D2910" s="3">
        <v>3</v>
      </c>
      <c r="E2910" s="4">
        <v>4</v>
      </c>
    </row>
    <row r="2911" spans="1:6" x14ac:dyDescent="0.25">
      <c r="A2911">
        <v>2910</v>
      </c>
      <c r="D2911" s="3">
        <v>3</v>
      </c>
      <c r="E2911" s="4">
        <v>4</v>
      </c>
    </row>
    <row r="2912" spans="1:6" x14ac:dyDescent="0.25">
      <c r="A2912">
        <v>2911</v>
      </c>
      <c r="D2912" s="3">
        <v>3</v>
      </c>
      <c r="E2912" s="4">
        <v>4</v>
      </c>
    </row>
    <row r="2913" spans="1:5" x14ac:dyDescent="0.25">
      <c r="A2913">
        <v>2912</v>
      </c>
      <c r="D2913" s="3">
        <v>3</v>
      </c>
      <c r="E2913" s="4">
        <v>4</v>
      </c>
    </row>
    <row r="2914" spans="1:5" x14ac:dyDescent="0.25">
      <c r="A2914">
        <v>2913</v>
      </c>
      <c r="D2914" s="3">
        <v>3</v>
      </c>
      <c r="E2914" s="4">
        <v>4</v>
      </c>
    </row>
    <row r="2915" spans="1:5" x14ac:dyDescent="0.25">
      <c r="A2915">
        <v>2914</v>
      </c>
      <c r="D2915" s="3">
        <v>3</v>
      </c>
      <c r="E2915" s="4">
        <v>4</v>
      </c>
    </row>
    <row r="2916" spans="1:5" x14ac:dyDescent="0.25">
      <c r="A2916">
        <v>2915</v>
      </c>
      <c r="D2916" s="3">
        <v>3</v>
      </c>
      <c r="E2916" s="4">
        <v>4</v>
      </c>
    </row>
    <row r="2917" spans="1:5" x14ac:dyDescent="0.25">
      <c r="A2917">
        <v>2916</v>
      </c>
    </row>
    <row r="2918" spans="1:5" x14ac:dyDescent="0.25">
      <c r="A2918">
        <v>2917</v>
      </c>
    </row>
    <row r="2919" spans="1:5" x14ac:dyDescent="0.25">
      <c r="A2919">
        <v>2918</v>
      </c>
    </row>
    <row r="2920" spans="1:5" x14ac:dyDescent="0.25">
      <c r="A2920">
        <v>2919</v>
      </c>
    </row>
    <row r="2921" spans="1:5" x14ac:dyDescent="0.25">
      <c r="A2921">
        <v>2920</v>
      </c>
      <c r="C2921" s="2">
        <v>2</v>
      </c>
    </row>
    <row r="2922" spans="1:5" x14ac:dyDescent="0.25">
      <c r="A2922">
        <v>2921</v>
      </c>
      <c r="C2922" s="2">
        <v>2</v>
      </c>
    </row>
    <row r="2923" spans="1:5" x14ac:dyDescent="0.25">
      <c r="A2923">
        <v>2922</v>
      </c>
      <c r="C2923" s="2">
        <v>2</v>
      </c>
    </row>
    <row r="2924" spans="1:5" x14ac:dyDescent="0.25">
      <c r="A2924">
        <v>2923</v>
      </c>
      <c r="B2924" s="5">
        <v>1</v>
      </c>
      <c r="C2924" s="2">
        <v>2</v>
      </c>
    </row>
    <row r="2925" spans="1:5" x14ac:dyDescent="0.25">
      <c r="A2925">
        <v>2924</v>
      </c>
      <c r="B2925" s="5">
        <v>1</v>
      </c>
      <c r="C2925" s="2">
        <v>2</v>
      </c>
    </row>
    <row r="2926" spans="1:5" x14ac:dyDescent="0.25">
      <c r="A2926">
        <v>2925</v>
      </c>
      <c r="B2926" s="5">
        <v>1</v>
      </c>
      <c r="C2926" s="2">
        <v>2</v>
      </c>
    </row>
    <row r="2927" spans="1:5" x14ac:dyDescent="0.25">
      <c r="A2927">
        <v>2926</v>
      </c>
      <c r="B2927" s="5">
        <v>1</v>
      </c>
      <c r="C2927" s="2">
        <v>2</v>
      </c>
    </row>
    <row r="2928" spans="1:5" x14ac:dyDescent="0.25">
      <c r="A2928">
        <v>2927</v>
      </c>
      <c r="B2928" s="5">
        <v>1</v>
      </c>
    </row>
    <row r="2929" spans="1:5" x14ac:dyDescent="0.25">
      <c r="A2929">
        <v>2928</v>
      </c>
      <c r="B2929" s="5">
        <v>1</v>
      </c>
      <c r="D2929" s="3">
        <v>3</v>
      </c>
    </row>
    <row r="2930" spans="1:5" x14ac:dyDescent="0.25">
      <c r="A2930">
        <v>2929</v>
      </c>
      <c r="B2930" s="5">
        <v>1</v>
      </c>
      <c r="D2930" s="3">
        <v>3</v>
      </c>
      <c r="E2930" s="4">
        <v>4</v>
      </c>
    </row>
    <row r="2931" spans="1:5" x14ac:dyDescent="0.25">
      <c r="A2931">
        <v>2930</v>
      </c>
      <c r="D2931" s="3">
        <v>3</v>
      </c>
      <c r="E2931" s="4">
        <v>4</v>
      </c>
    </row>
    <row r="2932" spans="1:5" x14ac:dyDescent="0.25">
      <c r="A2932">
        <v>2931</v>
      </c>
      <c r="D2932" s="3">
        <v>3</v>
      </c>
      <c r="E2932" s="4">
        <v>4</v>
      </c>
    </row>
    <row r="2933" spans="1:5" x14ac:dyDescent="0.25">
      <c r="A2933">
        <v>2932</v>
      </c>
      <c r="D2933" s="3">
        <v>3</v>
      </c>
      <c r="E2933" s="4">
        <v>4</v>
      </c>
    </row>
    <row r="2934" spans="1:5" x14ac:dyDescent="0.25">
      <c r="A2934">
        <v>2933</v>
      </c>
      <c r="D2934" s="3">
        <v>3</v>
      </c>
      <c r="E2934" s="4">
        <v>4</v>
      </c>
    </row>
    <row r="2935" spans="1:5" x14ac:dyDescent="0.25">
      <c r="A2935">
        <v>2934</v>
      </c>
      <c r="D2935" s="3">
        <v>3</v>
      </c>
      <c r="E2935" s="4">
        <v>4</v>
      </c>
    </row>
    <row r="2936" spans="1:5" x14ac:dyDescent="0.25">
      <c r="A2936">
        <v>2935</v>
      </c>
      <c r="D2936" s="3">
        <v>3</v>
      </c>
      <c r="E2936" s="4">
        <v>4</v>
      </c>
    </row>
    <row r="2937" spans="1:5" x14ac:dyDescent="0.25">
      <c r="A2937">
        <v>2936</v>
      </c>
      <c r="D2937" s="3">
        <v>3</v>
      </c>
      <c r="E2937" s="4">
        <v>4</v>
      </c>
    </row>
    <row r="2938" spans="1:5" x14ac:dyDescent="0.25">
      <c r="A2938">
        <v>2937</v>
      </c>
    </row>
    <row r="2939" spans="1:5" x14ac:dyDescent="0.25">
      <c r="A2939">
        <v>2938</v>
      </c>
    </row>
    <row r="2940" spans="1:5" x14ac:dyDescent="0.25">
      <c r="A2940">
        <v>2939</v>
      </c>
    </row>
    <row r="2941" spans="1:5" x14ac:dyDescent="0.25">
      <c r="A2941">
        <v>2940</v>
      </c>
    </row>
    <row r="2942" spans="1:5" x14ac:dyDescent="0.25">
      <c r="A2942">
        <v>2941</v>
      </c>
    </row>
    <row r="2943" spans="1:5" x14ac:dyDescent="0.25">
      <c r="A2943">
        <v>2942</v>
      </c>
      <c r="C2943" s="2">
        <v>2</v>
      </c>
    </row>
    <row r="2944" spans="1:5" x14ac:dyDescent="0.25">
      <c r="A2944">
        <v>2943</v>
      </c>
      <c r="C2944" s="2">
        <v>2</v>
      </c>
    </row>
    <row r="2945" spans="1:5" x14ac:dyDescent="0.25">
      <c r="A2945">
        <v>2944</v>
      </c>
      <c r="B2945" s="5">
        <v>1</v>
      </c>
      <c r="C2945" s="2">
        <v>2</v>
      </c>
    </row>
    <row r="2946" spans="1:5" x14ac:dyDescent="0.25">
      <c r="A2946">
        <v>2945</v>
      </c>
      <c r="B2946" s="5">
        <v>1</v>
      </c>
      <c r="C2946" s="2">
        <v>2</v>
      </c>
    </row>
    <row r="2947" spans="1:5" x14ac:dyDescent="0.25">
      <c r="A2947">
        <v>2946</v>
      </c>
      <c r="B2947" s="5">
        <v>1</v>
      </c>
      <c r="C2947" s="2">
        <v>2</v>
      </c>
    </row>
    <row r="2948" spans="1:5" x14ac:dyDescent="0.25">
      <c r="A2948">
        <v>2947</v>
      </c>
      <c r="B2948" s="5">
        <v>1</v>
      </c>
      <c r="C2948" s="2">
        <v>2</v>
      </c>
    </row>
    <row r="2949" spans="1:5" x14ac:dyDescent="0.25">
      <c r="A2949">
        <v>2948</v>
      </c>
      <c r="B2949" s="5">
        <v>1</v>
      </c>
      <c r="C2949" s="2">
        <v>2</v>
      </c>
    </row>
    <row r="2950" spans="1:5" x14ac:dyDescent="0.25">
      <c r="A2950">
        <v>2949</v>
      </c>
      <c r="B2950" s="5">
        <v>1</v>
      </c>
    </row>
    <row r="2951" spans="1:5" x14ac:dyDescent="0.25">
      <c r="A2951">
        <v>2950</v>
      </c>
      <c r="B2951" s="5">
        <v>1</v>
      </c>
    </row>
    <row r="2952" spans="1:5" x14ac:dyDescent="0.25">
      <c r="A2952">
        <v>2951</v>
      </c>
      <c r="D2952" s="3">
        <v>3</v>
      </c>
      <c r="E2952" s="4">
        <v>4</v>
      </c>
    </row>
    <row r="2953" spans="1:5" x14ac:dyDescent="0.25">
      <c r="A2953">
        <v>2952</v>
      </c>
      <c r="D2953" s="3">
        <v>3</v>
      </c>
      <c r="E2953" s="4">
        <v>4</v>
      </c>
    </row>
    <row r="2954" spans="1:5" x14ac:dyDescent="0.25">
      <c r="A2954">
        <v>2953</v>
      </c>
      <c r="D2954" s="3">
        <v>3</v>
      </c>
      <c r="E2954" s="4">
        <v>4</v>
      </c>
    </row>
    <row r="2955" spans="1:5" x14ac:dyDescent="0.25">
      <c r="A2955">
        <v>2954</v>
      </c>
      <c r="D2955" s="3">
        <v>3</v>
      </c>
      <c r="E2955" s="4">
        <v>4</v>
      </c>
    </row>
    <row r="2956" spans="1:5" x14ac:dyDescent="0.25">
      <c r="A2956">
        <v>2955</v>
      </c>
      <c r="D2956" s="3">
        <v>3</v>
      </c>
      <c r="E2956" s="4">
        <v>4</v>
      </c>
    </row>
    <row r="2957" spans="1:5" x14ac:dyDescent="0.25">
      <c r="A2957">
        <v>2956</v>
      </c>
      <c r="D2957" s="3">
        <v>3</v>
      </c>
      <c r="E2957" s="4">
        <v>4</v>
      </c>
    </row>
    <row r="2958" spans="1:5" x14ac:dyDescent="0.25">
      <c r="A2958">
        <v>2957</v>
      </c>
      <c r="D2958" s="3">
        <v>3</v>
      </c>
      <c r="E2958" s="4">
        <v>4</v>
      </c>
    </row>
    <row r="2959" spans="1:5" x14ac:dyDescent="0.25">
      <c r="A2959">
        <v>2958</v>
      </c>
    </row>
    <row r="2960" spans="1:5" x14ac:dyDescent="0.25">
      <c r="A2960">
        <v>2959</v>
      </c>
    </row>
    <row r="2961" spans="1:5" x14ac:dyDescent="0.25">
      <c r="A2961">
        <v>2960</v>
      </c>
    </row>
    <row r="2962" spans="1:5" x14ac:dyDescent="0.25">
      <c r="A2962">
        <v>2961</v>
      </c>
    </row>
    <row r="2963" spans="1:5" x14ac:dyDescent="0.25">
      <c r="A2963">
        <v>2962</v>
      </c>
    </row>
    <row r="2964" spans="1:5" x14ac:dyDescent="0.25">
      <c r="A2964">
        <v>2963</v>
      </c>
      <c r="C2964" s="2">
        <v>2</v>
      </c>
    </row>
    <row r="2965" spans="1:5" x14ac:dyDescent="0.25">
      <c r="A2965">
        <v>2964</v>
      </c>
      <c r="C2965" s="2">
        <v>2</v>
      </c>
    </row>
    <row r="2966" spans="1:5" x14ac:dyDescent="0.25">
      <c r="A2966">
        <v>2965</v>
      </c>
      <c r="C2966" s="2">
        <v>2</v>
      </c>
    </row>
    <row r="2967" spans="1:5" x14ac:dyDescent="0.25">
      <c r="A2967">
        <v>2966</v>
      </c>
      <c r="B2967" s="5">
        <v>1</v>
      </c>
      <c r="C2967" s="2">
        <v>2</v>
      </c>
    </row>
    <row r="2968" spans="1:5" x14ac:dyDescent="0.25">
      <c r="A2968">
        <v>2967</v>
      </c>
      <c r="B2968" s="5">
        <v>1</v>
      </c>
      <c r="C2968" s="2">
        <v>2</v>
      </c>
    </row>
    <row r="2969" spans="1:5" x14ac:dyDescent="0.25">
      <c r="A2969">
        <v>2968</v>
      </c>
      <c r="B2969" s="5">
        <v>1</v>
      </c>
      <c r="C2969" s="2">
        <v>2</v>
      </c>
    </row>
    <row r="2970" spans="1:5" x14ac:dyDescent="0.25">
      <c r="A2970">
        <v>2969</v>
      </c>
      <c r="B2970" s="5">
        <v>1</v>
      </c>
      <c r="C2970" s="2">
        <v>2</v>
      </c>
    </row>
    <row r="2971" spans="1:5" x14ac:dyDescent="0.25">
      <c r="A2971">
        <v>2970</v>
      </c>
      <c r="B2971" s="5">
        <v>1</v>
      </c>
    </row>
    <row r="2972" spans="1:5" x14ac:dyDescent="0.25">
      <c r="A2972">
        <v>2971</v>
      </c>
      <c r="B2972" s="5">
        <v>1</v>
      </c>
    </row>
    <row r="2973" spans="1:5" x14ac:dyDescent="0.25">
      <c r="A2973">
        <v>2972</v>
      </c>
      <c r="D2973" s="3">
        <v>3</v>
      </c>
      <c r="E2973" s="4">
        <v>4</v>
      </c>
    </row>
    <row r="2974" spans="1:5" x14ac:dyDescent="0.25">
      <c r="A2974">
        <v>2973</v>
      </c>
      <c r="D2974" s="3">
        <v>3</v>
      </c>
      <c r="E2974" s="4">
        <v>4</v>
      </c>
    </row>
    <row r="2975" spans="1:5" x14ac:dyDescent="0.25">
      <c r="A2975">
        <v>2974</v>
      </c>
      <c r="D2975" s="3">
        <v>3</v>
      </c>
      <c r="E2975" s="4">
        <v>4</v>
      </c>
    </row>
    <row r="2976" spans="1:5" x14ac:dyDescent="0.25">
      <c r="A2976">
        <v>2975</v>
      </c>
      <c r="D2976" s="3">
        <v>3</v>
      </c>
      <c r="E2976" s="4">
        <v>4</v>
      </c>
    </row>
    <row r="2977" spans="1:5" x14ac:dyDescent="0.25">
      <c r="A2977">
        <v>2976</v>
      </c>
      <c r="D2977" s="3">
        <v>3</v>
      </c>
      <c r="E2977" s="4">
        <v>4</v>
      </c>
    </row>
    <row r="2978" spans="1:5" x14ac:dyDescent="0.25">
      <c r="A2978">
        <v>2977</v>
      </c>
      <c r="D2978" s="3">
        <v>3</v>
      </c>
      <c r="E2978" s="4">
        <v>4</v>
      </c>
    </row>
    <row r="2979" spans="1:5" x14ac:dyDescent="0.25">
      <c r="A2979">
        <v>2978</v>
      </c>
      <c r="E2979" s="4">
        <v>4</v>
      </c>
    </row>
    <row r="2980" spans="1:5" x14ac:dyDescent="0.25">
      <c r="A2980">
        <v>2979</v>
      </c>
    </row>
    <row r="2981" spans="1:5" x14ac:dyDescent="0.25">
      <c r="A2981">
        <v>2980</v>
      </c>
    </row>
    <row r="2982" spans="1:5" x14ac:dyDescent="0.25">
      <c r="A2982">
        <v>2981</v>
      </c>
    </row>
    <row r="2983" spans="1:5" x14ac:dyDescent="0.25">
      <c r="A2983">
        <v>2982</v>
      </c>
    </row>
    <row r="2984" spans="1:5" x14ac:dyDescent="0.25">
      <c r="A2984">
        <v>2983</v>
      </c>
    </row>
    <row r="2985" spans="1:5" x14ac:dyDescent="0.25">
      <c r="A2985">
        <v>2984</v>
      </c>
      <c r="C2985" s="2">
        <v>2</v>
      </c>
    </row>
    <row r="2986" spans="1:5" x14ac:dyDescent="0.25">
      <c r="A2986">
        <v>2985</v>
      </c>
      <c r="C2986" s="2">
        <v>2</v>
      </c>
    </row>
    <row r="2987" spans="1:5" x14ac:dyDescent="0.25">
      <c r="A2987">
        <v>2986</v>
      </c>
      <c r="C2987" s="2">
        <v>2</v>
      </c>
    </row>
    <row r="2988" spans="1:5" x14ac:dyDescent="0.25">
      <c r="A2988">
        <v>2987</v>
      </c>
      <c r="B2988" s="5">
        <v>1</v>
      </c>
      <c r="C2988" s="2">
        <v>2</v>
      </c>
    </row>
    <row r="2989" spans="1:5" x14ac:dyDescent="0.25">
      <c r="A2989">
        <v>2988</v>
      </c>
      <c r="B2989" s="5">
        <v>1</v>
      </c>
      <c r="C2989" s="2">
        <v>2</v>
      </c>
    </row>
    <row r="2990" spans="1:5" x14ac:dyDescent="0.25">
      <c r="A2990">
        <v>2989</v>
      </c>
      <c r="B2990" s="5">
        <v>1</v>
      </c>
      <c r="C2990" s="2">
        <v>2</v>
      </c>
    </row>
    <row r="2991" spans="1:5" x14ac:dyDescent="0.25">
      <c r="A2991">
        <v>2990</v>
      </c>
      <c r="B2991" s="5">
        <v>1</v>
      </c>
      <c r="C2991" s="2">
        <v>2</v>
      </c>
    </row>
    <row r="2992" spans="1:5" x14ac:dyDescent="0.25">
      <c r="A2992">
        <v>2991</v>
      </c>
      <c r="B2992" s="5">
        <v>1</v>
      </c>
    </row>
    <row r="2993" spans="1:5" x14ac:dyDescent="0.25">
      <c r="A2993">
        <v>2992</v>
      </c>
      <c r="B2993" s="5">
        <v>1</v>
      </c>
    </row>
    <row r="2994" spans="1:5" x14ac:dyDescent="0.25">
      <c r="A2994">
        <v>2993</v>
      </c>
      <c r="E2994" s="4">
        <v>4</v>
      </c>
    </row>
    <row r="2995" spans="1:5" x14ac:dyDescent="0.25">
      <c r="A2995">
        <v>2994</v>
      </c>
      <c r="D2995" s="3">
        <v>3</v>
      </c>
      <c r="E2995" s="4">
        <v>4</v>
      </c>
    </row>
    <row r="2996" spans="1:5" x14ac:dyDescent="0.25">
      <c r="A2996">
        <v>2995</v>
      </c>
      <c r="D2996" s="3">
        <v>3</v>
      </c>
      <c r="E2996" s="4">
        <v>4</v>
      </c>
    </row>
    <row r="2997" spans="1:5" x14ac:dyDescent="0.25">
      <c r="A2997">
        <v>2996</v>
      </c>
      <c r="D2997" s="3">
        <v>3</v>
      </c>
      <c r="E2997" s="4">
        <v>4</v>
      </c>
    </row>
    <row r="2998" spans="1:5" x14ac:dyDescent="0.25">
      <c r="A2998">
        <v>2997</v>
      </c>
      <c r="D2998" s="3">
        <v>3</v>
      </c>
      <c r="E2998" s="4">
        <v>4</v>
      </c>
    </row>
    <row r="2999" spans="1:5" x14ac:dyDescent="0.25">
      <c r="A2999">
        <v>2998</v>
      </c>
      <c r="D2999" s="3">
        <v>3</v>
      </c>
      <c r="E2999" s="4">
        <v>4</v>
      </c>
    </row>
    <row r="3000" spans="1:5" x14ac:dyDescent="0.25">
      <c r="A3000">
        <v>2999</v>
      </c>
      <c r="D3000" s="3">
        <v>3</v>
      </c>
      <c r="E3000" s="4">
        <v>4</v>
      </c>
    </row>
    <row r="3001" spans="1:5" x14ac:dyDescent="0.25">
      <c r="A3001">
        <v>3000</v>
      </c>
      <c r="D3001" s="3">
        <v>3</v>
      </c>
      <c r="E3001" s="4">
        <v>4</v>
      </c>
    </row>
    <row r="3002" spans="1:5" x14ac:dyDescent="0.25">
      <c r="A3002">
        <v>3001</v>
      </c>
    </row>
    <row r="3003" spans="1:5" x14ac:dyDescent="0.25">
      <c r="A3003">
        <v>3002</v>
      </c>
    </row>
    <row r="3004" spans="1:5" x14ac:dyDescent="0.25">
      <c r="A3004">
        <v>3003</v>
      </c>
    </row>
    <row r="3005" spans="1:5" x14ac:dyDescent="0.25">
      <c r="A3005">
        <v>3004</v>
      </c>
      <c r="C3005" s="2">
        <v>2</v>
      </c>
    </row>
    <row r="3006" spans="1:5" x14ac:dyDescent="0.25">
      <c r="A3006">
        <v>3005</v>
      </c>
      <c r="C3006" s="2">
        <v>2</v>
      </c>
    </row>
    <row r="3007" spans="1:5" x14ac:dyDescent="0.25">
      <c r="A3007">
        <v>3006</v>
      </c>
      <c r="C3007" s="2">
        <v>2</v>
      </c>
    </row>
    <row r="3008" spans="1:5" x14ac:dyDescent="0.25">
      <c r="A3008">
        <v>3007</v>
      </c>
      <c r="C3008" s="2">
        <v>2</v>
      </c>
    </row>
    <row r="3009" spans="1:5" x14ac:dyDescent="0.25">
      <c r="A3009">
        <v>3008</v>
      </c>
      <c r="B3009" s="5">
        <v>1</v>
      </c>
      <c r="C3009" s="2">
        <v>2</v>
      </c>
    </row>
    <row r="3010" spans="1:5" x14ac:dyDescent="0.25">
      <c r="A3010">
        <v>3009</v>
      </c>
      <c r="B3010" s="5">
        <v>1</v>
      </c>
      <c r="C3010" s="2">
        <v>2</v>
      </c>
    </row>
    <row r="3011" spans="1:5" x14ac:dyDescent="0.25">
      <c r="A3011">
        <v>3010</v>
      </c>
      <c r="B3011" s="5">
        <v>1</v>
      </c>
      <c r="C3011" s="2">
        <v>2</v>
      </c>
    </row>
    <row r="3012" spans="1:5" x14ac:dyDescent="0.25">
      <c r="A3012">
        <v>3011</v>
      </c>
      <c r="B3012" s="5">
        <v>1</v>
      </c>
      <c r="C3012" s="2">
        <v>2</v>
      </c>
    </row>
    <row r="3013" spans="1:5" x14ac:dyDescent="0.25">
      <c r="A3013">
        <v>3012</v>
      </c>
      <c r="B3013" s="5">
        <v>1</v>
      </c>
    </row>
    <row r="3014" spans="1:5" x14ac:dyDescent="0.25">
      <c r="A3014">
        <v>3013</v>
      </c>
      <c r="B3014" s="5">
        <v>1</v>
      </c>
    </row>
    <row r="3015" spans="1:5" x14ac:dyDescent="0.25">
      <c r="A3015">
        <v>3014</v>
      </c>
      <c r="B3015" s="5">
        <v>1</v>
      </c>
    </row>
    <row r="3016" spans="1:5" x14ac:dyDescent="0.25">
      <c r="A3016">
        <v>3015</v>
      </c>
      <c r="E3016" s="4">
        <v>4</v>
      </c>
    </row>
    <row r="3017" spans="1:5" x14ac:dyDescent="0.25">
      <c r="A3017">
        <v>3016</v>
      </c>
      <c r="D3017" s="3">
        <v>3</v>
      </c>
      <c r="E3017" s="4">
        <v>4</v>
      </c>
    </row>
    <row r="3018" spans="1:5" x14ac:dyDescent="0.25">
      <c r="A3018">
        <v>3017</v>
      </c>
      <c r="D3018" s="3">
        <v>3</v>
      </c>
      <c r="E3018" s="4">
        <v>4</v>
      </c>
    </row>
    <row r="3019" spans="1:5" x14ac:dyDescent="0.25">
      <c r="A3019">
        <v>3018</v>
      </c>
      <c r="D3019" s="3">
        <v>3</v>
      </c>
      <c r="E3019" s="4">
        <v>4</v>
      </c>
    </row>
    <row r="3020" spans="1:5" x14ac:dyDescent="0.25">
      <c r="A3020">
        <v>3019</v>
      </c>
      <c r="D3020" s="3">
        <v>3</v>
      </c>
      <c r="E3020" s="4">
        <v>4</v>
      </c>
    </row>
    <row r="3021" spans="1:5" x14ac:dyDescent="0.25">
      <c r="A3021">
        <v>3020</v>
      </c>
      <c r="D3021" s="3">
        <v>3</v>
      </c>
      <c r="E3021" s="4">
        <v>4</v>
      </c>
    </row>
    <row r="3022" spans="1:5" x14ac:dyDescent="0.25">
      <c r="A3022">
        <v>3021</v>
      </c>
      <c r="D3022" s="3">
        <v>3</v>
      </c>
      <c r="E3022" s="4">
        <v>4</v>
      </c>
    </row>
    <row r="3023" spans="1:5" x14ac:dyDescent="0.25">
      <c r="A3023">
        <v>3022</v>
      </c>
      <c r="D3023" s="3">
        <v>3</v>
      </c>
      <c r="E3023" s="4">
        <v>4</v>
      </c>
    </row>
    <row r="3024" spans="1:5" x14ac:dyDescent="0.25">
      <c r="A3024">
        <v>3023</v>
      </c>
      <c r="D3024" s="3">
        <v>3</v>
      </c>
      <c r="E3024" s="4">
        <v>4</v>
      </c>
    </row>
    <row r="3025" spans="1:5" x14ac:dyDescent="0.25">
      <c r="A3025">
        <v>3024</v>
      </c>
    </row>
    <row r="3026" spans="1:5" x14ac:dyDescent="0.25">
      <c r="A3026">
        <v>3025</v>
      </c>
      <c r="C3026" s="2">
        <v>2</v>
      </c>
    </row>
    <row r="3027" spans="1:5" x14ac:dyDescent="0.25">
      <c r="A3027">
        <v>3026</v>
      </c>
      <c r="C3027" s="2">
        <v>2</v>
      </c>
    </row>
    <row r="3028" spans="1:5" x14ac:dyDescent="0.25">
      <c r="A3028">
        <v>3027</v>
      </c>
      <c r="C3028" s="2">
        <v>2</v>
      </c>
    </row>
    <row r="3029" spans="1:5" x14ac:dyDescent="0.25">
      <c r="A3029">
        <v>3028</v>
      </c>
      <c r="C3029" s="2">
        <v>2</v>
      </c>
    </row>
    <row r="3030" spans="1:5" x14ac:dyDescent="0.25">
      <c r="A3030">
        <v>3029</v>
      </c>
      <c r="C3030" s="2">
        <v>2</v>
      </c>
    </row>
    <row r="3031" spans="1:5" x14ac:dyDescent="0.25">
      <c r="A3031">
        <v>3030</v>
      </c>
      <c r="C3031" s="2">
        <v>2</v>
      </c>
    </row>
    <row r="3032" spans="1:5" x14ac:dyDescent="0.25">
      <c r="A3032">
        <v>3031</v>
      </c>
      <c r="B3032" s="5">
        <v>1</v>
      </c>
      <c r="C3032" s="2">
        <v>2</v>
      </c>
    </row>
    <row r="3033" spans="1:5" x14ac:dyDescent="0.25">
      <c r="A3033">
        <v>3032</v>
      </c>
      <c r="B3033" s="5">
        <v>1</v>
      </c>
      <c r="C3033" s="2">
        <v>2</v>
      </c>
    </row>
    <row r="3034" spans="1:5" x14ac:dyDescent="0.25">
      <c r="A3034">
        <v>3033</v>
      </c>
      <c r="B3034" s="5">
        <v>1</v>
      </c>
      <c r="C3034" s="2">
        <v>2</v>
      </c>
    </row>
    <row r="3035" spans="1:5" x14ac:dyDescent="0.25">
      <c r="A3035">
        <v>3034</v>
      </c>
      <c r="B3035" s="5">
        <v>1</v>
      </c>
    </row>
    <row r="3036" spans="1:5" x14ac:dyDescent="0.25">
      <c r="A3036">
        <v>3035</v>
      </c>
      <c r="B3036" s="5">
        <v>1</v>
      </c>
    </row>
    <row r="3037" spans="1:5" x14ac:dyDescent="0.25">
      <c r="A3037">
        <v>3036</v>
      </c>
      <c r="B3037" s="5">
        <v>1</v>
      </c>
    </row>
    <row r="3038" spans="1:5" x14ac:dyDescent="0.25">
      <c r="A3038">
        <v>3037</v>
      </c>
      <c r="B3038" s="5">
        <v>1</v>
      </c>
    </row>
    <row r="3039" spans="1:5" x14ac:dyDescent="0.25">
      <c r="A3039">
        <v>3038</v>
      </c>
      <c r="E3039" s="4">
        <v>4</v>
      </c>
    </row>
    <row r="3040" spans="1:5" x14ac:dyDescent="0.25">
      <c r="A3040">
        <v>3039</v>
      </c>
      <c r="D3040" s="3">
        <v>3</v>
      </c>
      <c r="E3040" s="4">
        <v>4</v>
      </c>
    </row>
    <row r="3041" spans="1:5" x14ac:dyDescent="0.25">
      <c r="A3041">
        <v>3040</v>
      </c>
      <c r="D3041" s="3">
        <v>3</v>
      </c>
      <c r="E3041" s="4">
        <v>4</v>
      </c>
    </row>
    <row r="3042" spans="1:5" x14ac:dyDescent="0.25">
      <c r="A3042">
        <v>3041</v>
      </c>
      <c r="D3042" s="3">
        <v>3</v>
      </c>
      <c r="E3042" s="4">
        <v>4</v>
      </c>
    </row>
    <row r="3043" spans="1:5" x14ac:dyDescent="0.25">
      <c r="A3043">
        <v>3042</v>
      </c>
      <c r="D3043" s="3">
        <v>3</v>
      </c>
      <c r="E3043" s="4">
        <v>4</v>
      </c>
    </row>
    <row r="3044" spans="1:5" x14ac:dyDescent="0.25">
      <c r="A3044">
        <v>3043</v>
      </c>
      <c r="D3044" s="3">
        <v>3</v>
      </c>
      <c r="E3044" s="4">
        <v>4</v>
      </c>
    </row>
    <row r="3045" spans="1:5" x14ac:dyDescent="0.25">
      <c r="A3045">
        <v>3044</v>
      </c>
      <c r="D3045" s="3">
        <v>3</v>
      </c>
      <c r="E3045" s="4">
        <v>4</v>
      </c>
    </row>
    <row r="3046" spans="1:5" x14ac:dyDescent="0.25">
      <c r="A3046">
        <v>3045</v>
      </c>
      <c r="D3046" s="3">
        <v>3</v>
      </c>
      <c r="E3046" s="4">
        <v>4</v>
      </c>
    </row>
    <row r="3047" spans="1:5" x14ac:dyDescent="0.25">
      <c r="A3047">
        <v>3046</v>
      </c>
      <c r="C3047" s="2">
        <v>2</v>
      </c>
      <c r="D3047" s="3">
        <v>3</v>
      </c>
      <c r="E3047" s="4">
        <v>4</v>
      </c>
    </row>
    <row r="3048" spans="1:5" x14ac:dyDescent="0.25">
      <c r="A3048">
        <v>3047</v>
      </c>
      <c r="C3048" s="2">
        <v>2</v>
      </c>
      <c r="D3048" s="3">
        <v>3</v>
      </c>
      <c r="E3048" s="4">
        <v>4</v>
      </c>
    </row>
    <row r="3049" spans="1:5" x14ac:dyDescent="0.25">
      <c r="A3049">
        <v>3048</v>
      </c>
      <c r="C3049" s="2">
        <v>2</v>
      </c>
    </row>
    <row r="3050" spans="1:5" x14ac:dyDescent="0.25">
      <c r="A3050">
        <v>3049</v>
      </c>
      <c r="C3050" s="2">
        <v>2</v>
      </c>
    </row>
    <row r="3051" spans="1:5" x14ac:dyDescent="0.25">
      <c r="A3051">
        <v>3050</v>
      </c>
      <c r="C3051" s="2">
        <v>2</v>
      </c>
    </row>
    <row r="3052" spans="1:5" x14ac:dyDescent="0.25">
      <c r="A3052">
        <v>3051</v>
      </c>
      <c r="C3052" s="2">
        <v>2</v>
      </c>
    </row>
    <row r="3053" spans="1:5" x14ac:dyDescent="0.25">
      <c r="A3053">
        <v>3052</v>
      </c>
      <c r="C3053" s="2">
        <v>2</v>
      </c>
    </row>
    <row r="3054" spans="1:5" x14ac:dyDescent="0.25">
      <c r="A3054">
        <v>3053</v>
      </c>
      <c r="C3054" s="2">
        <v>2</v>
      </c>
    </row>
    <row r="3055" spans="1:5" x14ac:dyDescent="0.25">
      <c r="A3055">
        <v>3054</v>
      </c>
      <c r="B3055" s="5">
        <v>1</v>
      </c>
      <c r="C3055" s="2">
        <v>2</v>
      </c>
    </row>
    <row r="3056" spans="1:5" x14ac:dyDescent="0.25">
      <c r="A3056">
        <v>3055</v>
      </c>
      <c r="B3056" s="5">
        <v>1</v>
      </c>
      <c r="C3056" s="2">
        <v>2</v>
      </c>
    </row>
    <row r="3057" spans="1:6" x14ac:dyDescent="0.25">
      <c r="A3057">
        <v>3056</v>
      </c>
      <c r="B3057" s="5">
        <v>1</v>
      </c>
    </row>
    <row r="3058" spans="1:6" x14ac:dyDescent="0.25">
      <c r="A3058">
        <v>3057</v>
      </c>
      <c r="B3058" s="5">
        <v>1</v>
      </c>
      <c r="F3058" t="s">
        <v>22</v>
      </c>
    </row>
    <row r="3059" spans="1:6" x14ac:dyDescent="0.25">
      <c r="A3059">
        <v>3058</v>
      </c>
    </row>
    <row r="3060" spans="1:6" x14ac:dyDescent="0.25">
      <c r="A3060">
        <v>3059</v>
      </c>
      <c r="F3060" t="s">
        <v>22</v>
      </c>
    </row>
    <row r="3061" spans="1:6" x14ac:dyDescent="0.25">
      <c r="A3061">
        <v>3060</v>
      </c>
      <c r="C3061" s="2">
        <v>2</v>
      </c>
    </row>
    <row r="3062" spans="1:6" x14ac:dyDescent="0.25">
      <c r="A3062">
        <v>3061</v>
      </c>
      <c r="C3062" s="2">
        <v>2</v>
      </c>
    </row>
    <row r="3063" spans="1:6" x14ac:dyDescent="0.25">
      <c r="A3063">
        <v>3062</v>
      </c>
      <c r="C3063" s="2">
        <v>2</v>
      </c>
      <c r="D3063" s="3">
        <v>3</v>
      </c>
    </row>
    <row r="3064" spans="1:6" x14ac:dyDescent="0.25">
      <c r="A3064">
        <v>3063</v>
      </c>
      <c r="C3064" s="2">
        <v>2</v>
      </c>
      <c r="D3064" s="3">
        <v>3</v>
      </c>
    </row>
    <row r="3065" spans="1:6" x14ac:dyDescent="0.25">
      <c r="A3065">
        <v>3064</v>
      </c>
      <c r="C3065" s="2">
        <v>2</v>
      </c>
      <c r="D3065" s="3">
        <v>3</v>
      </c>
    </row>
    <row r="3066" spans="1:6" x14ac:dyDescent="0.25">
      <c r="A3066">
        <v>3065</v>
      </c>
      <c r="C3066" s="2">
        <v>2</v>
      </c>
      <c r="D3066" s="3">
        <v>3</v>
      </c>
    </row>
    <row r="3067" spans="1:6" x14ac:dyDescent="0.25">
      <c r="A3067">
        <v>3066</v>
      </c>
      <c r="C3067" s="2">
        <v>2</v>
      </c>
      <c r="D3067" s="3">
        <v>3</v>
      </c>
    </row>
    <row r="3068" spans="1:6" x14ac:dyDescent="0.25">
      <c r="A3068">
        <v>3067</v>
      </c>
      <c r="C3068" s="2">
        <v>2</v>
      </c>
      <c r="D3068" s="3">
        <v>3</v>
      </c>
    </row>
    <row r="3069" spans="1:6" x14ac:dyDescent="0.25">
      <c r="A3069">
        <v>3068</v>
      </c>
      <c r="C3069" s="2">
        <v>2</v>
      </c>
      <c r="D3069" s="3">
        <v>3</v>
      </c>
    </row>
    <row r="3070" spans="1:6" x14ac:dyDescent="0.25">
      <c r="A3070">
        <v>3069</v>
      </c>
      <c r="C3070" s="2">
        <v>2</v>
      </c>
      <c r="D3070" s="3">
        <v>3</v>
      </c>
    </row>
    <row r="3071" spans="1:6" x14ac:dyDescent="0.25">
      <c r="A3071">
        <v>3070</v>
      </c>
      <c r="C3071" s="2">
        <v>2</v>
      </c>
      <c r="D3071" s="3">
        <v>3</v>
      </c>
    </row>
    <row r="3072" spans="1:6" x14ac:dyDescent="0.25">
      <c r="A3072">
        <v>3071</v>
      </c>
      <c r="C3072" s="2">
        <v>2</v>
      </c>
      <c r="D3072" s="3">
        <v>3</v>
      </c>
    </row>
    <row r="3073" spans="1:5" x14ac:dyDescent="0.25">
      <c r="A3073">
        <v>3072</v>
      </c>
      <c r="C3073" s="2">
        <v>2</v>
      </c>
      <c r="D3073" s="3">
        <v>3</v>
      </c>
    </row>
    <row r="3074" spans="1:5" x14ac:dyDescent="0.25">
      <c r="A3074">
        <v>3073</v>
      </c>
      <c r="C3074" s="2">
        <v>2</v>
      </c>
      <c r="D3074" s="3">
        <v>3</v>
      </c>
    </row>
    <row r="3075" spans="1:5" x14ac:dyDescent="0.25">
      <c r="A3075">
        <v>3074</v>
      </c>
      <c r="C3075" s="2">
        <v>2</v>
      </c>
      <c r="D3075" s="3">
        <v>3</v>
      </c>
    </row>
    <row r="3076" spans="1:5" x14ac:dyDescent="0.25">
      <c r="A3076">
        <v>3075</v>
      </c>
      <c r="C3076" s="2">
        <v>2</v>
      </c>
      <c r="D3076" s="3">
        <v>3</v>
      </c>
    </row>
    <row r="3077" spans="1:5" x14ac:dyDescent="0.25">
      <c r="A3077">
        <v>3076</v>
      </c>
      <c r="C3077" s="2">
        <v>2</v>
      </c>
      <c r="D3077" s="3">
        <v>3</v>
      </c>
    </row>
    <row r="3078" spans="1:5" x14ac:dyDescent="0.25">
      <c r="A3078">
        <v>3077</v>
      </c>
    </row>
    <row r="3079" spans="1:5" x14ac:dyDescent="0.25">
      <c r="A3079">
        <v>3078</v>
      </c>
      <c r="B3079" s="5">
        <v>1</v>
      </c>
      <c r="E3079" s="4">
        <v>4</v>
      </c>
    </row>
    <row r="3080" spans="1:5" x14ac:dyDescent="0.25">
      <c r="A3080">
        <v>3079</v>
      </c>
      <c r="B3080" s="5">
        <v>1</v>
      </c>
      <c r="E3080" s="4">
        <v>4</v>
      </c>
    </row>
    <row r="3081" spans="1:5" x14ac:dyDescent="0.25">
      <c r="A3081">
        <v>3080</v>
      </c>
      <c r="B3081" s="5">
        <v>1</v>
      </c>
      <c r="E3081" s="4">
        <v>4</v>
      </c>
    </row>
    <row r="3082" spans="1:5" x14ac:dyDescent="0.25">
      <c r="A3082">
        <v>3081</v>
      </c>
      <c r="B3082" s="5">
        <v>1</v>
      </c>
      <c r="E3082" s="4">
        <v>4</v>
      </c>
    </row>
    <row r="3083" spans="1:5" x14ac:dyDescent="0.25">
      <c r="A3083">
        <v>3082</v>
      </c>
      <c r="B3083" s="5">
        <v>1</v>
      </c>
      <c r="E3083" s="4">
        <v>4</v>
      </c>
    </row>
    <row r="3084" spans="1:5" x14ac:dyDescent="0.25">
      <c r="A3084">
        <v>3083</v>
      </c>
      <c r="B3084" s="5">
        <v>1</v>
      </c>
      <c r="E3084" s="4">
        <v>4</v>
      </c>
    </row>
    <row r="3085" spans="1:5" x14ac:dyDescent="0.25">
      <c r="A3085">
        <v>3084</v>
      </c>
      <c r="B3085" s="5">
        <v>1</v>
      </c>
      <c r="E3085" s="4">
        <v>4</v>
      </c>
    </row>
    <row r="3086" spans="1:5" x14ac:dyDescent="0.25">
      <c r="A3086">
        <v>3085</v>
      </c>
      <c r="B3086" s="5">
        <v>1</v>
      </c>
      <c r="E3086" s="4">
        <v>4</v>
      </c>
    </row>
    <row r="3087" spans="1:5" x14ac:dyDescent="0.25">
      <c r="A3087">
        <v>3086</v>
      </c>
      <c r="B3087" s="5">
        <v>1</v>
      </c>
      <c r="E3087" s="4">
        <v>4</v>
      </c>
    </row>
    <row r="3088" spans="1:5" x14ac:dyDescent="0.25">
      <c r="A3088">
        <v>3087</v>
      </c>
      <c r="B3088" s="5">
        <v>1</v>
      </c>
      <c r="E3088" s="4">
        <v>4</v>
      </c>
    </row>
    <row r="3089" spans="1:5" x14ac:dyDescent="0.25">
      <c r="A3089">
        <v>3088</v>
      </c>
      <c r="B3089" s="5">
        <v>1</v>
      </c>
      <c r="E3089" s="4">
        <v>4</v>
      </c>
    </row>
    <row r="3090" spans="1:5" x14ac:dyDescent="0.25">
      <c r="A3090">
        <v>3089</v>
      </c>
      <c r="B3090" s="5">
        <v>1</v>
      </c>
      <c r="E3090" s="4">
        <v>4</v>
      </c>
    </row>
    <row r="3091" spans="1:5" x14ac:dyDescent="0.25">
      <c r="A3091">
        <v>3090</v>
      </c>
      <c r="B3091" s="5">
        <v>1</v>
      </c>
      <c r="E3091" s="4">
        <v>4</v>
      </c>
    </row>
    <row r="3092" spans="1:5" x14ac:dyDescent="0.25">
      <c r="A3092">
        <v>3091</v>
      </c>
      <c r="B3092" s="5">
        <v>1</v>
      </c>
      <c r="E3092" s="4">
        <v>4</v>
      </c>
    </row>
    <row r="3093" spans="1:5" x14ac:dyDescent="0.25">
      <c r="A3093">
        <v>3092</v>
      </c>
      <c r="B3093" s="5">
        <v>1</v>
      </c>
    </row>
    <row r="3094" spans="1:5" x14ac:dyDescent="0.25">
      <c r="A3094">
        <v>3093</v>
      </c>
      <c r="B3094" s="5">
        <v>1</v>
      </c>
    </row>
    <row r="3095" spans="1:5" x14ac:dyDescent="0.25">
      <c r="A3095">
        <v>3094</v>
      </c>
      <c r="C3095" s="2">
        <v>2</v>
      </c>
    </row>
    <row r="3096" spans="1:5" x14ac:dyDescent="0.25">
      <c r="A3096">
        <v>3095</v>
      </c>
      <c r="C3096" s="2">
        <v>2</v>
      </c>
      <c r="D3096" s="3">
        <v>3</v>
      </c>
    </row>
    <row r="3097" spans="1:5" x14ac:dyDescent="0.25">
      <c r="A3097">
        <v>3096</v>
      </c>
      <c r="C3097" s="2">
        <v>2</v>
      </c>
      <c r="D3097" s="3">
        <v>3</v>
      </c>
    </row>
    <row r="3098" spans="1:5" x14ac:dyDescent="0.25">
      <c r="A3098">
        <v>3097</v>
      </c>
      <c r="C3098" s="2">
        <v>2</v>
      </c>
      <c r="D3098" s="3">
        <v>3</v>
      </c>
    </row>
    <row r="3099" spans="1:5" x14ac:dyDescent="0.25">
      <c r="A3099">
        <v>3098</v>
      </c>
      <c r="C3099" s="2">
        <v>2</v>
      </c>
      <c r="D3099" s="3">
        <v>3</v>
      </c>
    </row>
    <row r="3100" spans="1:5" x14ac:dyDescent="0.25">
      <c r="A3100">
        <v>3099</v>
      </c>
      <c r="C3100" s="2">
        <v>2</v>
      </c>
      <c r="D3100" s="3">
        <v>3</v>
      </c>
    </row>
    <row r="3101" spans="1:5" x14ac:dyDescent="0.25">
      <c r="A3101">
        <v>3100</v>
      </c>
      <c r="C3101" s="2">
        <v>2</v>
      </c>
      <c r="D3101" s="3">
        <v>3</v>
      </c>
    </row>
    <row r="3102" spans="1:5" x14ac:dyDescent="0.25">
      <c r="A3102">
        <v>3101</v>
      </c>
      <c r="C3102" s="2">
        <v>2</v>
      </c>
      <c r="D3102" s="3">
        <v>3</v>
      </c>
    </row>
    <row r="3103" spans="1:5" x14ac:dyDescent="0.25">
      <c r="A3103">
        <v>3102</v>
      </c>
      <c r="C3103" s="2">
        <v>2</v>
      </c>
      <c r="D3103" s="3">
        <v>3</v>
      </c>
    </row>
    <row r="3104" spans="1:5" x14ac:dyDescent="0.25">
      <c r="A3104">
        <v>3103</v>
      </c>
      <c r="C3104" s="2">
        <v>2</v>
      </c>
      <c r="D3104" s="3">
        <v>3</v>
      </c>
    </row>
    <row r="3105" spans="1:5" x14ac:dyDescent="0.25">
      <c r="A3105">
        <v>3104</v>
      </c>
      <c r="C3105" s="2">
        <v>2</v>
      </c>
      <c r="D3105" s="3">
        <v>3</v>
      </c>
    </row>
    <row r="3106" spans="1:5" x14ac:dyDescent="0.25">
      <c r="A3106">
        <v>3105</v>
      </c>
      <c r="C3106" s="2">
        <v>2</v>
      </c>
      <c r="D3106" s="3">
        <v>3</v>
      </c>
    </row>
    <row r="3107" spans="1:5" x14ac:dyDescent="0.25">
      <c r="A3107">
        <v>3106</v>
      </c>
      <c r="C3107" s="2">
        <v>2</v>
      </c>
      <c r="D3107" s="3">
        <v>3</v>
      </c>
    </row>
    <row r="3108" spans="1:5" x14ac:dyDescent="0.25">
      <c r="A3108">
        <v>3107</v>
      </c>
      <c r="C3108" s="2">
        <v>2</v>
      </c>
      <c r="D3108" s="3">
        <v>3</v>
      </c>
    </row>
    <row r="3109" spans="1:5" x14ac:dyDescent="0.25">
      <c r="A3109">
        <v>3108</v>
      </c>
      <c r="E3109" s="4">
        <v>4</v>
      </c>
    </row>
    <row r="3110" spans="1:5" x14ac:dyDescent="0.25">
      <c r="A3110">
        <v>3109</v>
      </c>
      <c r="E3110" s="4">
        <v>4</v>
      </c>
    </row>
    <row r="3111" spans="1:5" x14ac:dyDescent="0.25">
      <c r="A3111">
        <v>3110</v>
      </c>
      <c r="E3111" s="4">
        <v>4</v>
      </c>
    </row>
    <row r="3112" spans="1:5" x14ac:dyDescent="0.25">
      <c r="A3112">
        <v>3111</v>
      </c>
      <c r="B3112" s="5">
        <v>1</v>
      </c>
      <c r="E3112" s="4">
        <v>4</v>
      </c>
    </row>
    <row r="3113" spans="1:5" x14ac:dyDescent="0.25">
      <c r="A3113">
        <v>3112</v>
      </c>
      <c r="B3113" s="5">
        <v>1</v>
      </c>
      <c r="E3113" s="4">
        <v>4</v>
      </c>
    </row>
    <row r="3114" spans="1:5" x14ac:dyDescent="0.25">
      <c r="A3114">
        <v>3113</v>
      </c>
      <c r="B3114" s="5">
        <v>1</v>
      </c>
      <c r="E3114" s="4">
        <v>4</v>
      </c>
    </row>
    <row r="3115" spans="1:5" x14ac:dyDescent="0.25">
      <c r="A3115">
        <v>3114</v>
      </c>
      <c r="B3115" s="5">
        <v>1</v>
      </c>
      <c r="E3115" s="4">
        <v>4</v>
      </c>
    </row>
    <row r="3116" spans="1:5" x14ac:dyDescent="0.25">
      <c r="A3116">
        <v>3115</v>
      </c>
      <c r="B3116" s="5">
        <v>1</v>
      </c>
      <c r="E3116" s="4">
        <v>4</v>
      </c>
    </row>
    <row r="3117" spans="1:5" x14ac:dyDescent="0.25">
      <c r="A3117">
        <v>3116</v>
      </c>
      <c r="B3117" s="5">
        <v>1</v>
      </c>
      <c r="E3117" s="4">
        <v>4</v>
      </c>
    </row>
    <row r="3118" spans="1:5" x14ac:dyDescent="0.25">
      <c r="A3118">
        <v>3117</v>
      </c>
      <c r="B3118" s="5">
        <v>1</v>
      </c>
      <c r="E3118" s="4">
        <v>4</v>
      </c>
    </row>
    <row r="3119" spans="1:5" x14ac:dyDescent="0.25">
      <c r="A3119">
        <v>3118</v>
      </c>
      <c r="B3119" s="5">
        <v>1</v>
      </c>
      <c r="E3119" s="4">
        <v>4</v>
      </c>
    </row>
    <row r="3120" spans="1:5" x14ac:dyDescent="0.25">
      <c r="A3120">
        <v>3119</v>
      </c>
      <c r="B3120" s="5">
        <v>1</v>
      </c>
      <c r="E3120" s="4">
        <v>4</v>
      </c>
    </row>
    <row r="3121" spans="1:5" x14ac:dyDescent="0.25">
      <c r="A3121">
        <v>3120</v>
      </c>
      <c r="B3121" s="5">
        <v>1</v>
      </c>
      <c r="E3121" s="4">
        <v>4</v>
      </c>
    </row>
    <row r="3122" spans="1:5" x14ac:dyDescent="0.25">
      <c r="A3122">
        <v>3121</v>
      </c>
      <c r="B3122" s="5">
        <v>1</v>
      </c>
      <c r="E3122" s="4">
        <v>4</v>
      </c>
    </row>
    <row r="3123" spans="1:5" x14ac:dyDescent="0.25">
      <c r="A3123">
        <v>3122</v>
      </c>
      <c r="B3123" s="5">
        <v>1</v>
      </c>
    </row>
    <row r="3124" spans="1:5" x14ac:dyDescent="0.25">
      <c r="A3124">
        <v>3123</v>
      </c>
      <c r="B3124" s="5">
        <v>1</v>
      </c>
      <c r="C3124" s="2">
        <v>2</v>
      </c>
    </row>
    <row r="3125" spans="1:5" x14ac:dyDescent="0.25">
      <c r="A3125">
        <v>3124</v>
      </c>
      <c r="B3125" s="5">
        <v>1</v>
      </c>
      <c r="C3125" s="2">
        <v>2</v>
      </c>
    </row>
    <row r="3126" spans="1:5" x14ac:dyDescent="0.25">
      <c r="A3126">
        <v>3125</v>
      </c>
      <c r="B3126" s="5">
        <v>1</v>
      </c>
      <c r="C3126" s="2">
        <v>2</v>
      </c>
    </row>
    <row r="3127" spans="1:5" x14ac:dyDescent="0.25">
      <c r="A3127">
        <v>3126</v>
      </c>
      <c r="C3127" s="2">
        <v>2</v>
      </c>
    </row>
    <row r="3128" spans="1:5" x14ac:dyDescent="0.25">
      <c r="A3128">
        <v>3127</v>
      </c>
      <c r="C3128" s="2">
        <v>2</v>
      </c>
    </row>
    <row r="3129" spans="1:5" x14ac:dyDescent="0.25">
      <c r="A3129">
        <v>3128</v>
      </c>
      <c r="C3129" s="2">
        <v>2</v>
      </c>
      <c r="D3129" s="3">
        <v>3</v>
      </c>
    </row>
    <row r="3130" spans="1:5" x14ac:dyDescent="0.25">
      <c r="A3130">
        <v>3129</v>
      </c>
      <c r="C3130" s="2">
        <v>2</v>
      </c>
      <c r="D3130" s="3">
        <v>3</v>
      </c>
    </row>
    <row r="3131" spans="1:5" x14ac:dyDescent="0.25">
      <c r="A3131">
        <v>3130</v>
      </c>
      <c r="C3131" s="2">
        <v>2</v>
      </c>
      <c r="D3131" s="3">
        <v>3</v>
      </c>
    </row>
    <row r="3132" spans="1:5" x14ac:dyDescent="0.25">
      <c r="A3132">
        <v>3131</v>
      </c>
      <c r="C3132" s="2">
        <v>2</v>
      </c>
      <c r="D3132" s="3">
        <v>3</v>
      </c>
    </row>
    <row r="3133" spans="1:5" x14ac:dyDescent="0.25">
      <c r="A3133">
        <v>3132</v>
      </c>
      <c r="C3133" s="2">
        <v>2</v>
      </c>
      <c r="D3133" s="3">
        <v>3</v>
      </c>
    </row>
    <row r="3134" spans="1:5" x14ac:dyDescent="0.25">
      <c r="A3134">
        <v>3133</v>
      </c>
      <c r="C3134" s="2">
        <v>2</v>
      </c>
      <c r="D3134" s="3">
        <v>3</v>
      </c>
    </row>
    <row r="3135" spans="1:5" x14ac:dyDescent="0.25">
      <c r="A3135">
        <v>3134</v>
      </c>
      <c r="C3135" s="2">
        <v>2</v>
      </c>
      <c r="D3135" s="3">
        <v>3</v>
      </c>
      <c r="E3135" s="4">
        <v>4</v>
      </c>
    </row>
    <row r="3136" spans="1:5" x14ac:dyDescent="0.25">
      <c r="A3136">
        <v>3135</v>
      </c>
      <c r="C3136" s="2">
        <v>2</v>
      </c>
      <c r="D3136" s="3">
        <v>3</v>
      </c>
      <c r="E3136" s="4">
        <v>4</v>
      </c>
    </row>
    <row r="3137" spans="1:5" x14ac:dyDescent="0.25">
      <c r="A3137">
        <v>3136</v>
      </c>
      <c r="C3137" s="2">
        <v>2</v>
      </c>
      <c r="D3137" s="3">
        <v>3</v>
      </c>
      <c r="E3137" s="4">
        <v>4</v>
      </c>
    </row>
    <row r="3138" spans="1:5" x14ac:dyDescent="0.25">
      <c r="A3138">
        <v>3137</v>
      </c>
      <c r="D3138" s="3">
        <v>3</v>
      </c>
      <c r="E3138" s="4">
        <v>4</v>
      </c>
    </row>
    <row r="3139" spans="1:5" x14ac:dyDescent="0.25">
      <c r="A3139">
        <v>3138</v>
      </c>
      <c r="D3139" s="3">
        <v>3</v>
      </c>
      <c r="E3139" s="4">
        <v>4</v>
      </c>
    </row>
    <row r="3140" spans="1:5" x14ac:dyDescent="0.25">
      <c r="A3140">
        <v>3139</v>
      </c>
      <c r="D3140" s="3">
        <v>3</v>
      </c>
      <c r="E3140" s="4">
        <v>4</v>
      </c>
    </row>
    <row r="3141" spans="1:5" x14ac:dyDescent="0.25">
      <c r="A3141">
        <v>3140</v>
      </c>
      <c r="D3141" s="3">
        <v>3</v>
      </c>
      <c r="E3141" s="4">
        <v>4</v>
      </c>
    </row>
    <row r="3142" spans="1:5" x14ac:dyDescent="0.25">
      <c r="A3142">
        <v>3141</v>
      </c>
      <c r="B3142" s="5">
        <v>1</v>
      </c>
      <c r="E3142" s="4">
        <v>4</v>
      </c>
    </row>
    <row r="3143" spans="1:5" x14ac:dyDescent="0.25">
      <c r="A3143">
        <v>3142</v>
      </c>
      <c r="B3143" s="5">
        <v>1</v>
      </c>
      <c r="E3143" s="4">
        <v>4</v>
      </c>
    </row>
    <row r="3144" spans="1:5" x14ac:dyDescent="0.25">
      <c r="A3144">
        <v>3143</v>
      </c>
      <c r="B3144" s="5">
        <v>1</v>
      </c>
      <c r="E3144" s="4">
        <v>4</v>
      </c>
    </row>
    <row r="3145" spans="1:5" x14ac:dyDescent="0.25">
      <c r="A3145">
        <v>3144</v>
      </c>
      <c r="B3145" s="5">
        <v>1</v>
      </c>
      <c r="E3145" s="4">
        <v>4</v>
      </c>
    </row>
    <row r="3146" spans="1:5" x14ac:dyDescent="0.25">
      <c r="A3146">
        <v>3145</v>
      </c>
      <c r="B3146" s="5">
        <v>1</v>
      </c>
      <c r="E3146" s="4">
        <v>4</v>
      </c>
    </row>
    <row r="3147" spans="1:5" x14ac:dyDescent="0.25">
      <c r="A3147">
        <v>3146</v>
      </c>
      <c r="B3147" s="5">
        <v>1</v>
      </c>
      <c r="E3147" s="4">
        <v>4</v>
      </c>
    </row>
    <row r="3148" spans="1:5" x14ac:dyDescent="0.25">
      <c r="A3148">
        <v>3147</v>
      </c>
      <c r="B3148" s="5">
        <v>1</v>
      </c>
    </row>
    <row r="3149" spans="1:5" x14ac:dyDescent="0.25">
      <c r="A3149">
        <v>3148</v>
      </c>
      <c r="B3149" s="5">
        <v>1</v>
      </c>
    </row>
    <row r="3150" spans="1:5" x14ac:dyDescent="0.25">
      <c r="A3150">
        <v>3149</v>
      </c>
      <c r="B3150" s="5">
        <v>1</v>
      </c>
    </row>
    <row r="3151" spans="1:5" x14ac:dyDescent="0.25">
      <c r="A3151">
        <v>3150</v>
      </c>
      <c r="B3151" s="5">
        <v>1</v>
      </c>
    </row>
    <row r="3152" spans="1:5" x14ac:dyDescent="0.25">
      <c r="A3152">
        <v>3151</v>
      </c>
      <c r="B3152" s="5">
        <v>1</v>
      </c>
      <c r="C3152" s="2">
        <v>2</v>
      </c>
    </row>
    <row r="3153" spans="1:5" x14ac:dyDescent="0.25">
      <c r="A3153">
        <v>3152</v>
      </c>
      <c r="B3153" s="5">
        <v>1</v>
      </c>
      <c r="C3153" s="2">
        <v>2</v>
      </c>
    </row>
    <row r="3154" spans="1:5" x14ac:dyDescent="0.25">
      <c r="A3154">
        <v>3153</v>
      </c>
      <c r="B3154" s="5">
        <v>1</v>
      </c>
      <c r="C3154" s="2">
        <v>2</v>
      </c>
    </row>
    <row r="3155" spans="1:5" x14ac:dyDescent="0.25">
      <c r="A3155">
        <v>3154</v>
      </c>
      <c r="C3155" s="2">
        <v>2</v>
      </c>
    </row>
    <row r="3156" spans="1:5" x14ac:dyDescent="0.25">
      <c r="A3156">
        <v>3155</v>
      </c>
      <c r="C3156" s="2">
        <v>2</v>
      </c>
    </row>
    <row r="3157" spans="1:5" x14ac:dyDescent="0.25">
      <c r="A3157">
        <v>3156</v>
      </c>
      <c r="C3157" s="2">
        <v>2</v>
      </c>
      <c r="D3157" s="3">
        <v>3</v>
      </c>
    </row>
    <row r="3158" spans="1:5" x14ac:dyDescent="0.25">
      <c r="A3158">
        <v>3157</v>
      </c>
      <c r="C3158" s="2">
        <v>2</v>
      </c>
      <c r="D3158" s="3">
        <v>3</v>
      </c>
    </row>
    <row r="3159" spans="1:5" x14ac:dyDescent="0.25">
      <c r="A3159">
        <v>3158</v>
      </c>
      <c r="C3159" s="2">
        <v>2</v>
      </c>
      <c r="D3159" s="3">
        <v>3</v>
      </c>
    </row>
    <row r="3160" spans="1:5" x14ac:dyDescent="0.25">
      <c r="A3160">
        <v>3159</v>
      </c>
      <c r="C3160" s="2">
        <v>2</v>
      </c>
      <c r="D3160" s="3">
        <v>3</v>
      </c>
    </row>
    <row r="3161" spans="1:5" x14ac:dyDescent="0.25">
      <c r="A3161">
        <v>3160</v>
      </c>
      <c r="C3161" s="2">
        <v>2</v>
      </c>
      <c r="D3161" s="3">
        <v>3</v>
      </c>
    </row>
    <row r="3162" spans="1:5" x14ac:dyDescent="0.25">
      <c r="A3162">
        <v>3161</v>
      </c>
      <c r="C3162" s="2">
        <v>2</v>
      </c>
      <c r="D3162" s="3">
        <v>3</v>
      </c>
      <c r="E3162" s="4">
        <v>4</v>
      </c>
    </row>
    <row r="3163" spans="1:5" x14ac:dyDescent="0.25">
      <c r="A3163">
        <v>3162</v>
      </c>
      <c r="D3163" s="3">
        <v>3</v>
      </c>
      <c r="E3163" s="4">
        <v>4</v>
      </c>
    </row>
    <row r="3164" spans="1:5" x14ac:dyDescent="0.25">
      <c r="A3164">
        <v>3163</v>
      </c>
      <c r="D3164" s="3">
        <v>3</v>
      </c>
      <c r="E3164" s="4">
        <v>4</v>
      </c>
    </row>
    <row r="3165" spans="1:5" x14ac:dyDescent="0.25">
      <c r="A3165">
        <v>3164</v>
      </c>
      <c r="D3165" s="3">
        <v>3</v>
      </c>
      <c r="E3165" s="4">
        <v>4</v>
      </c>
    </row>
    <row r="3166" spans="1:5" x14ac:dyDescent="0.25">
      <c r="A3166">
        <v>3165</v>
      </c>
      <c r="D3166" s="3">
        <v>3</v>
      </c>
      <c r="E3166" s="4">
        <v>4</v>
      </c>
    </row>
    <row r="3167" spans="1:5" x14ac:dyDescent="0.25">
      <c r="A3167">
        <v>3166</v>
      </c>
      <c r="D3167" s="3">
        <v>3</v>
      </c>
      <c r="E3167" s="4">
        <v>4</v>
      </c>
    </row>
    <row r="3168" spans="1:5" x14ac:dyDescent="0.25">
      <c r="A3168">
        <v>3167</v>
      </c>
      <c r="D3168" s="3">
        <v>3</v>
      </c>
      <c r="E3168" s="4">
        <v>4</v>
      </c>
    </row>
    <row r="3169" spans="1:5" x14ac:dyDescent="0.25">
      <c r="A3169">
        <v>3168</v>
      </c>
      <c r="B3169" s="5">
        <v>1</v>
      </c>
      <c r="D3169" s="3">
        <v>3</v>
      </c>
      <c r="E3169" s="4">
        <v>4</v>
      </c>
    </row>
    <row r="3170" spans="1:5" x14ac:dyDescent="0.25">
      <c r="A3170">
        <v>3169</v>
      </c>
      <c r="B3170" s="5">
        <v>1</v>
      </c>
      <c r="E3170" s="4">
        <v>4</v>
      </c>
    </row>
    <row r="3171" spans="1:5" x14ac:dyDescent="0.25">
      <c r="A3171">
        <v>3170</v>
      </c>
      <c r="B3171" s="5">
        <v>1</v>
      </c>
      <c r="E3171" s="4">
        <v>4</v>
      </c>
    </row>
    <row r="3172" spans="1:5" x14ac:dyDescent="0.25">
      <c r="A3172">
        <v>3171</v>
      </c>
      <c r="B3172" s="5">
        <v>1</v>
      </c>
      <c r="E3172" s="4">
        <v>4</v>
      </c>
    </row>
    <row r="3173" spans="1:5" x14ac:dyDescent="0.25">
      <c r="A3173">
        <v>3172</v>
      </c>
      <c r="B3173" s="5">
        <v>1</v>
      </c>
    </row>
    <row r="3174" spans="1:5" x14ac:dyDescent="0.25">
      <c r="A3174">
        <v>3173</v>
      </c>
      <c r="B3174" s="5">
        <v>1</v>
      </c>
    </row>
    <row r="3175" spans="1:5" x14ac:dyDescent="0.25">
      <c r="A3175">
        <v>3174</v>
      </c>
      <c r="B3175" s="5">
        <v>1</v>
      </c>
    </row>
    <row r="3176" spans="1:5" x14ac:dyDescent="0.25">
      <c r="A3176">
        <v>3175</v>
      </c>
      <c r="B3176" s="5">
        <v>1</v>
      </c>
    </row>
    <row r="3177" spans="1:5" x14ac:dyDescent="0.25">
      <c r="A3177">
        <v>3176</v>
      </c>
      <c r="B3177" s="5">
        <v>1</v>
      </c>
    </row>
    <row r="3178" spans="1:5" x14ac:dyDescent="0.25">
      <c r="A3178">
        <v>3177</v>
      </c>
      <c r="B3178" s="5">
        <v>1</v>
      </c>
      <c r="C3178" s="2">
        <v>2</v>
      </c>
    </row>
    <row r="3179" spans="1:5" x14ac:dyDescent="0.25">
      <c r="A3179">
        <v>3178</v>
      </c>
      <c r="B3179" s="5">
        <v>1</v>
      </c>
      <c r="C3179" s="2">
        <v>2</v>
      </c>
    </row>
    <row r="3180" spans="1:5" x14ac:dyDescent="0.25">
      <c r="A3180">
        <v>3179</v>
      </c>
      <c r="B3180" s="5">
        <v>1</v>
      </c>
      <c r="C3180" s="2">
        <v>2</v>
      </c>
    </row>
    <row r="3181" spans="1:5" x14ac:dyDescent="0.25">
      <c r="A3181">
        <v>3180</v>
      </c>
      <c r="B3181" s="5">
        <v>1</v>
      </c>
      <c r="C3181" s="2">
        <v>2</v>
      </c>
    </row>
    <row r="3182" spans="1:5" x14ac:dyDescent="0.25">
      <c r="A3182">
        <v>3181</v>
      </c>
      <c r="C3182" s="2">
        <v>2</v>
      </c>
    </row>
    <row r="3183" spans="1:5" x14ac:dyDescent="0.25">
      <c r="A3183">
        <v>3182</v>
      </c>
      <c r="C3183" s="2">
        <v>2</v>
      </c>
    </row>
    <row r="3184" spans="1:5" x14ac:dyDescent="0.25">
      <c r="A3184">
        <v>3183</v>
      </c>
      <c r="C3184" s="2">
        <v>2</v>
      </c>
      <c r="D3184" s="3">
        <v>3</v>
      </c>
    </row>
    <row r="3185" spans="1:5" x14ac:dyDescent="0.25">
      <c r="A3185">
        <v>3184</v>
      </c>
      <c r="C3185" s="2">
        <v>2</v>
      </c>
      <c r="D3185" s="3">
        <v>3</v>
      </c>
    </row>
    <row r="3186" spans="1:5" x14ac:dyDescent="0.25">
      <c r="A3186">
        <v>3185</v>
      </c>
      <c r="C3186" s="2">
        <v>2</v>
      </c>
      <c r="D3186" s="3">
        <v>3</v>
      </c>
    </row>
    <row r="3187" spans="1:5" x14ac:dyDescent="0.25">
      <c r="A3187">
        <v>3186</v>
      </c>
      <c r="C3187" s="2">
        <v>2</v>
      </c>
      <c r="D3187" s="3">
        <v>3</v>
      </c>
      <c r="E3187" s="4">
        <v>4</v>
      </c>
    </row>
    <row r="3188" spans="1:5" x14ac:dyDescent="0.25">
      <c r="A3188">
        <v>3187</v>
      </c>
      <c r="D3188" s="3">
        <v>3</v>
      </c>
      <c r="E3188" s="4">
        <v>4</v>
      </c>
    </row>
    <row r="3189" spans="1:5" x14ac:dyDescent="0.25">
      <c r="A3189">
        <v>3188</v>
      </c>
      <c r="D3189" s="3">
        <v>3</v>
      </c>
      <c r="E3189" s="4">
        <v>4</v>
      </c>
    </row>
    <row r="3190" spans="1:5" x14ac:dyDescent="0.25">
      <c r="A3190">
        <v>3189</v>
      </c>
      <c r="D3190" s="3">
        <v>3</v>
      </c>
      <c r="E3190" s="4">
        <v>4</v>
      </c>
    </row>
    <row r="3191" spans="1:5" x14ac:dyDescent="0.25">
      <c r="A3191">
        <v>3190</v>
      </c>
      <c r="D3191" s="3">
        <v>3</v>
      </c>
      <c r="E3191" s="4">
        <v>4</v>
      </c>
    </row>
    <row r="3192" spans="1:5" x14ac:dyDescent="0.25">
      <c r="A3192">
        <v>3191</v>
      </c>
      <c r="D3192" s="3">
        <v>3</v>
      </c>
      <c r="E3192" s="4">
        <v>4</v>
      </c>
    </row>
    <row r="3193" spans="1:5" x14ac:dyDescent="0.25">
      <c r="A3193">
        <v>3192</v>
      </c>
      <c r="D3193" s="3">
        <v>3</v>
      </c>
      <c r="E3193" s="4">
        <v>4</v>
      </c>
    </row>
    <row r="3194" spans="1:5" x14ac:dyDescent="0.25">
      <c r="A3194">
        <v>3193</v>
      </c>
      <c r="D3194" s="3">
        <v>3</v>
      </c>
      <c r="E3194" s="4">
        <v>4</v>
      </c>
    </row>
    <row r="3195" spans="1:5" x14ac:dyDescent="0.25">
      <c r="A3195">
        <v>3194</v>
      </c>
      <c r="E3195" s="4">
        <v>4</v>
      </c>
    </row>
    <row r="3196" spans="1:5" x14ac:dyDescent="0.25">
      <c r="A3196">
        <v>3195</v>
      </c>
      <c r="B3196" s="5">
        <v>1</v>
      </c>
      <c r="E3196" s="4">
        <v>4</v>
      </c>
    </row>
    <row r="3197" spans="1:5" x14ac:dyDescent="0.25">
      <c r="A3197">
        <v>3196</v>
      </c>
      <c r="B3197" s="5">
        <v>1</v>
      </c>
      <c r="E3197" s="4">
        <v>4</v>
      </c>
    </row>
    <row r="3198" spans="1:5" x14ac:dyDescent="0.25">
      <c r="A3198">
        <v>3197</v>
      </c>
      <c r="B3198" s="5">
        <v>1</v>
      </c>
    </row>
    <row r="3199" spans="1:5" x14ac:dyDescent="0.25">
      <c r="A3199">
        <v>3198</v>
      </c>
      <c r="B3199" s="5">
        <v>1</v>
      </c>
    </row>
    <row r="3200" spans="1:5" x14ac:dyDescent="0.25">
      <c r="A3200">
        <v>3199</v>
      </c>
      <c r="B3200" s="5">
        <v>1</v>
      </c>
    </row>
    <row r="3201" spans="1:5" x14ac:dyDescent="0.25">
      <c r="A3201">
        <v>3200</v>
      </c>
      <c r="B3201" s="5">
        <v>1</v>
      </c>
    </row>
    <row r="3202" spans="1:5" x14ac:dyDescent="0.25">
      <c r="A3202">
        <v>3201</v>
      </c>
      <c r="B3202" s="5">
        <v>1</v>
      </c>
      <c r="C3202" s="2">
        <v>2</v>
      </c>
    </row>
    <row r="3203" spans="1:5" x14ac:dyDescent="0.25">
      <c r="A3203">
        <v>3202</v>
      </c>
      <c r="B3203" s="5">
        <v>1</v>
      </c>
      <c r="C3203" s="2">
        <v>2</v>
      </c>
    </row>
    <row r="3204" spans="1:5" x14ac:dyDescent="0.25">
      <c r="A3204">
        <v>3203</v>
      </c>
      <c r="B3204" s="5">
        <v>1</v>
      </c>
      <c r="C3204" s="2">
        <v>2</v>
      </c>
    </row>
    <row r="3205" spans="1:5" x14ac:dyDescent="0.25">
      <c r="A3205">
        <v>3204</v>
      </c>
      <c r="B3205" s="5">
        <v>1</v>
      </c>
      <c r="C3205" s="2">
        <v>2</v>
      </c>
    </row>
    <row r="3206" spans="1:5" x14ac:dyDescent="0.25">
      <c r="A3206">
        <v>3205</v>
      </c>
      <c r="B3206" s="5">
        <v>1</v>
      </c>
      <c r="C3206" s="2">
        <v>2</v>
      </c>
    </row>
    <row r="3207" spans="1:5" x14ac:dyDescent="0.25">
      <c r="A3207">
        <v>3206</v>
      </c>
      <c r="B3207" s="5">
        <v>1</v>
      </c>
      <c r="C3207" s="2">
        <v>2</v>
      </c>
    </row>
    <row r="3208" spans="1:5" x14ac:dyDescent="0.25">
      <c r="A3208">
        <v>3207</v>
      </c>
      <c r="C3208" s="2">
        <v>2</v>
      </c>
    </row>
    <row r="3209" spans="1:5" x14ac:dyDescent="0.25">
      <c r="A3209">
        <v>3208</v>
      </c>
      <c r="C3209" s="2">
        <v>2</v>
      </c>
    </row>
    <row r="3210" spans="1:5" x14ac:dyDescent="0.25">
      <c r="A3210">
        <v>3209</v>
      </c>
      <c r="C3210" s="2">
        <v>2</v>
      </c>
      <c r="D3210" s="3">
        <v>3</v>
      </c>
    </row>
    <row r="3211" spans="1:5" x14ac:dyDescent="0.25">
      <c r="A3211">
        <v>3210</v>
      </c>
      <c r="C3211" s="2">
        <v>2</v>
      </c>
      <c r="D3211" s="3">
        <v>3</v>
      </c>
      <c r="E3211" s="4">
        <v>4</v>
      </c>
    </row>
    <row r="3212" spans="1:5" x14ac:dyDescent="0.25">
      <c r="A3212">
        <v>3211</v>
      </c>
      <c r="C3212" s="2">
        <v>2</v>
      </c>
      <c r="D3212" s="3">
        <v>3</v>
      </c>
      <c r="E3212" s="4">
        <v>4</v>
      </c>
    </row>
    <row r="3213" spans="1:5" x14ac:dyDescent="0.25">
      <c r="A3213">
        <v>3212</v>
      </c>
      <c r="D3213" s="3">
        <v>3</v>
      </c>
      <c r="E3213" s="4">
        <v>4</v>
      </c>
    </row>
    <row r="3214" spans="1:5" x14ac:dyDescent="0.25">
      <c r="A3214">
        <v>3213</v>
      </c>
      <c r="D3214" s="3">
        <v>3</v>
      </c>
      <c r="E3214" s="4">
        <v>4</v>
      </c>
    </row>
    <row r="3215" spans="1:5" x14ac:dyDescent="0.25">
      <c r="A3215">
        <v>3214</v>
      </c>
      <c r="D3215" s="3">
        <v>3</v>
      </c>
      <c r="E3215" s="4">
        <v>4</v>
      </c>
    </row>
    <row r="3216" spans="1:5" x14ac:dyDescent="0.25">
      <c r="A3216">
        <v>3215</v>
      </c>
      <c r="D3216" s="3">
        <v>3</v>
      </c>
      <c r="E3216" s="4">
        <v>4</v>
      </c>
    </row>
    <row r="3217" spans="1:5" x14ac:dyDescent="0.25">
      <c r="A3217">
        <v>3216</v>
      </c>
      <c r="D3217" s="3">
        <v>3</v>
      </c>
      <c r="E3217" s="4">
        <v>4</v>
      </c>
    </row>
    <row r="3218" spans="1:5" x14ac:dyDescent="0.25">
      <c r="A3218">
        <v>3217</v>
      </c>
      <c r="D3218" s="3">
        <v>3</v>
      </c>
      <c r="E3218" s="4">
        <v>4</v>
      </c>
    </row>
    <row r="3219" spans="1:5" x14ac:dyDescent="0.25">
      <c r="A3219">
        <v>3218</v>
      </c>
      <c r="D3219" s="3">
        <v>3</v>
      </c>
      <c r="E3219" s="4">
        <v>4</v>
      </c>
    </row>
    <row r="3220" spans="1:5" x14ac:dyDescent="0.25">
      <c r="A3220">
        <v>3219</v>
      </c>
      <c r="E3220" s="4">
        <v>4</v>
      </c>
    </row>
    <row r="3221" spans="1:5" x14ac:dyDescent="0.25">
      <c r="A3221">
        <v>3220</v>
      </c>
    </row>
    <row r="3222" spans="1:5" x14ac:dyDescent="0.25">
      <c r="A3222">
        <v>3221</v>
      </c>
      <c r="B3222" s="5">
        <v>1</v>
      </c>
    </row>
    <row r="3223" spans="1:5" x14ac:dyDescent="0.25">
      <c r="A3223">
        <v>3222</v>
      </c>
      <c r="B3223" s="5">
        <v>1</v>
      </c>
    </row>
    <row r="3224" spans="1:5" x14ac:dyDescent="0.25">
      <c r="A3224">
        <v>3223</v>
      </c>
      <c r="B3224" s="5">
        <v>1</v>
      </c>
    </row>
    <row r="3225" spans="1:5" x14ac:dyDescent="0.25">
      <c r="A3225">
        <v>3224</v>
      </c>
      <c r="B3225" s="5">
        <v>1</v>
      </c>
    </row>
    <row r="3226" spans="1:5" x14ac:dyDescent="0.25">
      <c r="A3226">
        <v>3225</v>
      </c>
      <c r="B3226" s="5">
        <v>1</v>
      </c>
    </row>
    <row r="3227" spans="1:5" x14ac:dyDescent="0.25">
      <c r="A3227">
        <v>3226</v>
      </c>
      <c r="B3227" s="5">
        <v>1</v>
      </c>
      <c r="C3227" s="2">
        <v>2</v>
      </c>
    </row>
    <row r="3228" spans="1:5" x14ac:dyDescent="0.25">
      <c r="A3228">
        <v>3227</v>
      </c>
      <c r="B3228" s="5">
        <v>1</v>
      </c>
      <c r="C3228" s="2">
        <v>2</v>
      </c>
    </row>
    <row r="3229" spans="1:5" x14ac:dyDescent="0.25">
      <c r="A3229">
        <v>3228</v>
      </c>
      <c r="B3229" s="5">
        <v>1</v>
      </c>
      <c r="C3229" s="2">
        <v>2</v>
      </c>
    </row>
    <row r="3230" spans="1:5" x14ac:dyDescent="0.25">
      <c r="A3230">
        <v>3229</v>
      </c>
      <c r="B3230" s="5">
        <v>1</v>
      </c>
      <c r="C3230" s="2">
        <v>2</v>
      </c>
    </row>
    <row r="3231" spans="1:5" x14ac:dyDescent="0.25">
      <c r="A3231">
        <v>3230</v>
      </c>
      <c r="B3231" s="5">
        <v>1</v>
      </c>
      <c r="C3231" s="2">
        <v>2</v>
      </c>
    </row>
    <row r="3232" spans="1:5" x14ac:dyDescent="0.25">
      <c r="A3232">
        <v>3231</v>
      </c>
      <c r="C3232" s="2">
        <v>2</v>
      </c>
    </row>
    <row r="3233" spans="1:5" x14ac:dyDescent="0.25">
      <c r="A3233">
        <v>3232</v>
      </c>
      <c r="C3233" s="2">
        <v>2</v>
      </c>
    </row>
    <row r="3234" spans="1:5" x14ac:dyDescent="0.25">
      <c r="A3234">
        <v>3233</v>
      </c>
      <c r="C3234" s="2">
        <v>2</v>
      </c>
    </row>
    <row r="3235" spans="1:5" x14ac:dyDescent="0.25">
      <c r="A3235">
        <v>3234</v>
      </c>
      <c r="D3235" s="3">
        <v>3</v>
      </c>
      <c r="E3235" s="4">
        <v>4</v>
      </c>
    </row>
    <row r="3236" spans="1:5" x14ac:dyDescent="0.25">
      <c r="A3236">
        <v>3235</v>
      </c>
      <c r="D3236" s="3">
        <v>3</v>
      </c>
      <c r="E3236" s="4">
        <v>4</v>
      </c>
    </row>
    <row r="3237" spans="1:5" x14ac:dyDescent="0.25">
      <c r="A3237">
        <v>3236</v>
      </c>
      <c r="D3237" s="3">
        <v>3</v>
      </c>
      <c r="E3237" s="4">
        <v>4</v>
      </c>
    </row>
    <row r="3238" spans="1:5" x14ac:dyDescent="0.25">
      <c r="A3238">
        <v>3237</v>
      </c>
      <c r="D3238" s="3">
        <v>3</v>
      </c>
      <c r="E3238" s="4">
        <v>4</v>
      </c>
    </row>
    <row r="3239" spans="1:5" x14ac:dyDescent="0.25">
      <c r="A3239">
        <v>3238</v>
      </c>
      <c r="D3239" s="3">
        <v>3</v>
      </c>
      <c r="E3239" s="4">
        <v>4</v>
      </c>
    </row>
    <row r="3240" spans="1:5" x14ac:dyDescent="0.25">
      <c r="A3240">
        <v>3239</v>
      </c>
      <c r="D3240" s="3">
        <v>3</v>
      </c>
      <c r="E3240" s="4">
        <v>4</v>
      </c>
    </row>
    <row r="3241" spans="1:5" x14ac:dyDescent="0.25">
      <c r="A3241">
        <v>3240</v>
      </c>
      <c r="D3241" s="3">
        <v>3</v>
      </c>
      <c r="E3241" s="4">
        <v>4</v>
      </c>
    </row>
    <row r="3242" spans="1:5" x14ac:dyDescent="0.25">
      <c r="A3242">
        <v>3241</v>
      </c>
      <c r="D3242" s="3">
        <v>3</v>
      </c>
      <c r="E3242" s="4">
        <v>4</v>
      </c>
    </row>
    <row r="3243" spans="1:5" x14ac:dyDescent="0.25">
      <c r="A3243">
        <v>3242</v>
      </c>
      <c r="D3243" s="3">
        <v>3</v>
      </c>
      <c r="E3243" s="4">
        <v>4</v>
      </c>
    </row>
    <row r="3244" spans="1:5" x14ac:dyDescent="0.25">
      <c r="A3244">
        <v>3243</v>
      </c>
      <c r="E3244" s="4">
        <v>4</v>
      </c>
    </row>
    <row r="3245" spans="1:5" x14ac:dyDescent="0.25">
      <c r="A3245">
        <v>3244</v>
      </c>
    </row>
    <row r="3246" spans="1:5" x14ac:dyDescent="0.25">
      <c r="A3246">
        <v>3245</v>
      </c>
    </row>
    <row r="3247" spans="1:5" x14ac:dyDescent="0.25">
      <c r="A3247">
        <v>3246</v>
      </c>
      <c r="C3247" s="2">
        <v>2</v>
      </c>
    </row>
    <row r="3248" spans="1:5" x14ac:dyDescent="0.25">
      <c r="A3248">
        <v>3247</v>
      </c>
      <c r="C3248" s="2">
        <v>2</v>
      </c>
    </row>
    <row r="3249" spans="1:5" x14ac:dyDescent="0.25">
      <c r="A3249">
        <v>3248</v>
      </c>
      <c r="C3249" s="2">
        <v>2</v>
      </c>
    </row>
    <row r="3250" spans="1:5" x14ac:dyDescent="0.25">
      <c r="A3250">
        <v>3249</v>
      </c>
      <c r="B3250" s="5">
        <v>1</v>
      </c>
      <c r="C3250" s="2">
        <v>2</v>
      </c>
    </row>
    <row r="3251" spans="1:5" x14ac:dyDescent="0.25">
      <c r="A3251">
        <v>3250</v>
      </c>
      <c r="B3251" s="5">
        <v>1</v>
      </c>
      <c r="C3251" s="2">
        <v>2</v>
      </c>
    </row>
    <row r="3252" spans="1:5" x14ac:dyDescent="0.25">
      <c r="A3252">
        <v>3251</v>
      </c>
      <c r="B3252" s="5">
        <v>1</v>
      </c>
      <c r="C3252" s="2">
        <v>2</v>
      </c>
    </row>
    <row r="3253" spans="1:5" x14ac:dyDescent="0.25">
      <c r="A3253">
        <v>3252</v>
      </c>
      <c r="B3253" s="5">
        <v>1</v>
      </c>
      <c r="C3253" s="2">
        <v>2</v>
      </c>
    </row>
    <row r="3254" spans="1:5" x14ac:dyDescent="0.25">
      <c r="A3254">
        <v>3253</v>
      </c>
      <c r="B3254" s="5">
        <v>1</v>
      </c>
      <c r="C3254" s="2">
        <v>2</v>
      </c>
    </row>
    <row r="3255" spans="1:5" x14ac:dyDescent="0.25">
      <c r="A3255">
        <v>3254</v>
      </c>
      <c r="B3255" s="5">
        <v>1</v>
      </c>
      <c r="C3255" s="2">
        <v>2</v>
      </c>
    </row>
    <row r="3256" spans="1:5" x14ac:dyDescent="0.25">
      <c r="A3256">
        <v>3255</v>
      </c>
      <c r="B3256" s="5">
        <v>1</v>
      </c>
      <c r="C3256" s="2">
        <v>2</v>
      </c>
    </row>
    <row r="3257" spans="1:5" x14ac:dyDescent="0.25">
      <c r="A3257">
        <v>3256</v>
      </c>
      <c r="B3257" s="5">
        <v>1</v>
      </c>
    </row>
    <row r="3258" spans="1:5" x14ac:dyDescent="0.25">
      <c r="A3258">
        <v>3257</v>
      </c>
      <c r="B3258" s="5">
        <v>1</v>
      </c>
    </row>
    <row r="3259" spans="1:5" x14ac:dyDescent="0.25">
      <c r="A3259">
        <v>3258</v>
      </c>
      <c r="B3259" s="5">
        <v>1</v>
      </c>
    </row>
    <row r="3260" spans="1:5" x14ac:dyDescent="0.25">
      <c r="A3260">
        <v>3259</v>
      </c>
      <c r="D3260" s="3">
        <v>3</v>
      </c>
      <c r="E3260" s="4">
        <v>4</v>
      </c>
    </row>
    <row r="3261" spans="1:5" x14ac:dyDescent="0.25">
      <c r="A3261">
        <v>3260</v>
      </c>
      <c r="D3261" s="3">
        <v>3</v>
      </c>
      <c r="E3261" s="4">
        <v>4</v>
      </c>
    </row>
    <row r="3262" spans="1:5" x14ac:dyDescent="0.25">
      <c r="A3262">
        <v>3261</v>
      </c>
      <c r="D3262" s="3">
        <v>3</v>
      </c>
      <c r="E3262" s="4">
        <v>4</v>
      </c>
    </row>
    <row r="3263" spans="1:5" x14ac:dyDescent="0.25">
      <c r="A3263">
        <v>3262</v>
      </c>
      <c r="D3263" s="3">
        <v>3</v>
      </c>
      <c r="E3263" s="4">
        <v>4</v>
      </c>
    </row>
    <row r="3264" spans="1:5" x14ac:dyDescent="0.25">
      <c r="A3264">
        <v>3263</v>
      </c>
      <c r="D3264" s="3">
        <v>3</v>
      </c>
      <c r="E3264" s="4">
        <v>4</v>
      </c>
    </row>
    <row r="3265" spans="1:5" x14ac:dyDescent="0.25">
      <c r="A3265">
        <v>3264</v>
      </c>
      <c r="D3265" s="3">
        <v>3</v>
      </c>
      <c r="E3265" s="4">
        <v>4</v>
      </c>
    </row>
    <row r="3266" spans="1:5" x14ac:dyDescent="0.25">
      <c r="A3266">
        <v>3265</v>
      </c>
      <c r="D3266" s="3">
        <v>3</v>
      </c>
      <c r="E3266" s="4">
        <v>4</v>
      </c>
    </row>
    <row r="3267" spans="1:5" x14ac:dyDescent="0.25">
      <c r="A3267">
        <v>3266</v>
      </c>
      <c r="D3267" s="3">
        <v>3</v>
      </c>
      <c r="E3267" s="4">
        <v>4</v>
      </c>
    </row>
    <row r="3268" spans="1:5" x14ac:dyDescent="0.25">
      <c r="A3268">
        <v>3267</v>
      </c>
      <c r="D3268" s="3">
        <v>3</v>
      </c>
      <c r="E3268" s="4">
        <v>4</v>
      </c>
    </row>
    <row r="3269" spans="1:5" x14ac:dyDescent="0.25">
      <c r="A3269">
        <v>3268</v>
      </c>
      <c r="D3269" s="3">
        <v>3</v>
      </c>
    </row>
    <row r="3270" spans="1:5" x14ac:dyDescent="0.25">
      <c r="A3270">
        <v>3269</v>
      </c>
      <c r="C3270" s="2">
        <v>2</v>
      </c>
    </row>
    <row r="3271" spans="1:5" x14ac:dyDescent="0.25">
      <c r="A3271">
        <v>3270</v>
      </c>
      <c r="C3271" s="2">
        <v>2</v>
      </c>
    </row>
    <row r="3272" spans="1:5" x14ac:dyDescent="0.25">
      <c r="A3272">
        <v>3271</v>
      </c>
      <c r="C3272" s="2">
        <v>2</v>
      </c>
    </row>
    <row r="3273" spans="1:5" x14ac:dyDescent="0.25">
      <c r="A3273">
        <v>3272</v>
      </c>
      <c r="C3273" s="2">
        <v>2</v>
      </c>
    </row>
    <row r="3274" spans="1:5" x14ac:dyDescent="0.25">
      <c r="A3274">
        <v>3273</v>
      </c>
      <c r="C3274" s="2">
        <v>2</v>
      </c>
    </row>
    <row r="3275" spans="1:5" x14ac:dyDescent="0.25">
      <c r="A3275">
        <v>3274</v>
      </c>
      <c r="C3275" s="2">
        <v>2</v>
      </c>
    </row>
    <row r="3276" spans="1:5" x14ac:dyDescent="0.25">
      <c r="A3276">
        <v>3275</v>
      </c>
      <c r="C3276" s="2">
        <v>2</v>
      </c>
    </row>
    <row r="3277" spans="1:5" x14ac:dyDescent="0.25">
      <c r="A3277">
        <v>3276</v>
      </c>
      <c r="B3277" s="5">
        <v>1</v>
      </c>
      <c r="C3277" s="2">
        <v>2</v>
      </c>
    </row>
    <row r="3278" spans="1:5" x14ac:dyDescent="0.25">
      <c r="A3278">
        <v>3277</v>
      </c>
      <c r="B3278" s="5">
        <v>1</v>
      </c>
      <c r="C3278" s="2">
        <v>2</v>
      </c>
    </row>
    <row r="3279" spans="1:5" x14ac:dyDescent="0.25">
      <c r="A3279">
        <v>3278</v>
      </c>
      <c r="B3279" s="5">
        <v>1</v>
      </c>
      <c r="C3279" s="2">
        <v>2</v>
      </c>
    </row>
    <row r="3280" spans="1:5" x14ac:dyDescent="0.25">
      <c r="A3280">
        <v>3279</v>
      </c>
      <c r="B3280" s="5">
        <v>1</v>
      </c>
      <c r="C3280" s="2">
        <v>2</v>
      </c>
    </row>
    <row r="3281" spans="1:5" x14ac:dyDescent="0.25">
      <c r="A3281">
        <v>3280</v>
      </c>
      <c r="B3281" s="5">
        <v>1</v>
      </c>
    </row>
    <row r="3282" spans="1:5" x14ac:dyDescent="0.25">
      <c r="A3282">
        <v>3281</v>
      </c>
      <c r="B3282" s="5">
        <v>1</v>
      </c>
    </row>
    <row r="3283" spans="1:5" x14ac:dyDescent="0.25">
      <c r="A3283">
        <v>3282</v>
      </c>
      <c r="B3283" s="5">
        <v>1</v>
      </c>
      <c r="E3283" s="4">
        <v>4</v>
      </c>
    </row>
    <row r="3284" spans="1:5" x14ac:dyDescent="0.25">
      <c r="A3284">
        <v>3283</v>
      </c>
      <c r="B3284" s="5">
        <v>1</v>
      </c>
      <c r="E3284" s="4">
        <v>4</v>
      </c>
    </row>
    <row r="3285" spans="1:5" x14ac:dyDescent="0.25">
      <c r="A3285">
        <v>3284</v>
      </c>
      <c r="B3285" s="5">
        <v>1</v>
      </c>
      <c r="D3285" s="3">
        <v>3</v>
      </c>
      <c r="E3285" s="4">
        <v>4</v>
      </c>
    </row>
    <row r="3286" spans="1:5" x14ac:dyDescent="0.25">
      <c r="A3286">
        <v>3285</v>
      </c>
      <c r="B3286" s="5">
        <v>1</v>
      </c>
      <c r="D3286" s="3">
        <v>3</v>
      </c>
      <c r="E3286" s="4">
        <v>4</v>
      </c>
    </row>
    <row r="3287" spans="1:5" x14ac:dyDescent="0.25">
      <c r="A3287">
        <v>3286</v>
      </c>
      <c r="D3287" s="3">
        <v>3</v>
      </c>
      <c r="E3287" s="4">
        <v>4</v>
      </c>
    </row>
    <row r="3288" spans="1:5" x14ac:dyDescent="0.25">
      <c r="A3288">
        <v>3287</v>
      </c>
      <c r="D3288" s="3">
        <v>3</v>
      </c>
      <c r="E3288" s="4">
        <v>4</v>
      </c>
    </row>
    <row r="3289" spans="1:5" x14ac:dyDescent="0.25">
      <c r="A3289">
        <v>3288</v>
      </c>
      <c r="D3289" s="3">
        <v>3</v>
      </c>
      <c r="E3289" s="4">
        <v>4</v>
      </c>
    </row>
    <row r="3290" spans="1:5" x14ac:dyDescent="0.25">
      <c r="A3290">
        <v>3289</v>
      </c>
      <c r="D3290" s="3">
        <v>3</v>
      </c>
      <c r="E3290" s="4">
        <v>4</v>
      </c>
    </row>
    <row r="3291" spans="1:5" x14ac:dyDescent="0.25">
      <c r="A3291">
        <v>3290</v>
      </c>
      <c r="D3291" s="3">
        <v>3</v>
      </c>
      <c r="E3291" s="4">
        <v>4</v>
      </c>
    </row>
    <row r="3292" spans="1:5" x14ac:dyDescent="0.25">
      <c r="A3292">
        <v>3291</v>
      </c>
      <c r="D3292" s="3">
        <v>3</v>
      </c>
      <c r="E3292" s="4">
        <v>4</v>
      </c>
    </row>
    <row r="3293" spans="1:5" x14ac:dyDescent="0.25">
      <c r="A3293">
        <v>3292</v>
      </c>
      <c r="C3293" s="2">
        <v>2</v>
      </c>
      <c r="D3293" s="3">
        <v>3</v>
      </c>
    </row>
    <row r="3294" spans="1:5" x14ac:dyDescent="0.25">
      <c r="A3294">
        <v>3293</v>
      </c>
      <c r="C3294" s="2">
        <v>2</v>
      </c>
      <c r="D3294" s="3">
        <v>3</v>
      </c>
    </row>
    <row r="3295" spans="1:5" x14ac:dyDescent="0.25">
      <c r="A3295">
        <v>3294</v>
      </c>
      <c r="C3295" s="2">
        <v>2</v>
      </c>
      <c r="D3295" s="3">
        <v>3</v>
      </c>
    </row>
    <row r="3296" spans="1:5" x14ac:dyDescent="0.25">
      <c r="A3296">
        <v>3295</v>
      </c>
      <c r="C3296" s="2">
        <v>2</v>
      </c>
    </row>
    <row r="3297" spans="1:5" x14ac:dyDescent="0.25">
      <c r="A3297">
        <v>3296</v>
      </c>
      <c r="C3297" s="2">
        <v>2</v>
      </c>
    </row>
    <row r="3298" spans="1:5" x14ac:dyDescent="0.25">
      <c r="A3298">
        <v>3297</v>
      </c>
      <c r="C3298" s="2">
        <v>2</v>
      </c>
    </row>
    <row r="3299" spans="1:5" x14ac:dyDescent="0.25">
      <c r="A3299">
        <v>3298</v>
      </c>
      <c r="C3299" s="2">
        <v>2</v>
      </c>
    </row>
    <row r="3300" spans="1:5" x14ac:dyDescent="0.25">
      <c r="A3300">
        <v>3299</v>
      </c>
      <c r="C3300" s="2">
        <v>2</v>
      </c>
    </row>
    <row r="3301" spans="1:5" x14ac:dyDescent="0.25">
      <c r="A3301">
        <v>3300</v>
      </c>
      <c r="C3301" s="2">
        <v>2</v>
      </c>
    </row>
    <row r="3302" spans="1:5" x14ac:dyDescent="0.25">
      <c r="A3302">
        <v>3301</v>
      </c>
      <c r="B3302" s="5">
        <v>1</v>
      </c>
      <c r="C3302" s="2">
        <v>2</v>
      </c>
    </row>
    <row r="3303" spans="1:5" x14ac:dyDescent="0.25">
      <c r="A3303">
        <v>3302</v>
      </c>
      <c r="B3303" s="5">
        <v>1</v>
      </c>
      <c r="C3303" s="2">
        <v>2</v>
      </c>
    </row>
    <row r="3304" spans="1:5" x14ac:dyDescent="0.25">
      <c r="A3304">
        <v>3303</v>
      </c>
      <c r="B3304" s="5">
        <v>1</v>
      </c>
    </row>
    <row r="3305" spans="1:5" x14ac:dyDescent="0.25">
      <c r="A3305">
        <v>3304</v>
      </c>
      <c r="B3305" s="5">
        <v>1</v>
      </c>
    </row>
    <row r="3306" spans="1:5" x14ac:dyDescent="0.25">
      <c r="A3306">
        <v>3305</v>
      </c>
      <c r="B3306" s="5">
        <v>1</v>
      </c>
      <c r="E3306" s="4">
        <v>4</v>
      </c>
    </row>
    <row r="3307" spans="1:5" x14ac:dyDescent="0.25">
      <c r="A3307">
        <v>3306</v>
      </c>
      <c r="B3307" s="5">
        <v>1</v>
      </c>
      <c r="E3307" s="4">
        <v>4</v>
      </c>
    </row>
    <row r="3308" spans="1:5" x14ac:dyDescent="0.25">
      <c r="A3308">
        <v>3307</v>
      </c>
      <c r="B3308" s="5">
        <v>1</v>
      </c>
      <c r="E3308" s="4">
        <v>4</v>
      </c>
    </row>
    <row r="3309" spans="1:5" x14ac:dyDescent="0.25">
      <c r="A3309">
        <v>3308</v>
      </c>
      <c r="B3309" s="5">
        <v>1</v>
      </c>
      <c r="E3309" s="4">
        <v>4</v>
      </c>
    </row>
    <row r="3310" spans="1:5" x14ac:dyDescent="0.25">
      <c r="A3310">
        <v>3309</v>
      </c>
      <c r="B3310" s="5">
        <v>1</v>
      </c>
      <c r="D3310" s="3">
        <v>3</v>
      </c>
      <c r="E3310" s="4">
        <v>4</v>
      </c>
    </row>
    <row r="3311" spans="1:5" x14ac:dyDescent="0.25">
      <c r="A3311">
        <v>3310</v>
      </c>
      <c r="B3311" s="5">
        <v>1</v>
      </c>
      <c r="D3311" s="3">
        <v>3</v>
      </c>
      <c r="E3311" s="4">
        <v>4</v>
      </c>
    </row>
    <row r="3312" spans="1:5" x14ac:dyDescent="0.25">
      <c r="A3312">
        <v>3311</v>
      </c>
      <c r="B3312" s="5">
        <v>1</v>
      </c>
      <c r="D3312" s="3">
        <v>3</v>
      </c>
      <c r="E3312" s="4">
        <v>4</v>
      </c>
    </row>
    <row r="3313" spans="1:5" x14ac:dyDescent="0.25">
      <c r="A3313">
        <v>3312</v>
      </c>
      <c r="D3313" s="3">
        <v>3</v>
      </c>
      <c r="E3313" s="4">
        <v>4</v>
      </c>
    </row>
    <row r="3314" spans="1:5" x14ac:dyDescent="0.25">
      <c r="A3314">
        <v>3313</v>
      </c>
      <c r="D3314" s="3">
        <v>3</v>
      </c>
      <c r="E3314" s="4">
        <v>4</v>
      </c>
    </row>
    <row r="3315" spans="1:5" x14ac:dyDescent="0.25">
      <c r="A3315">
        <v>3314</v>
      </c>
      <c r="D3315" s="3">
        <v>3</v>
      </c>
      <c r="E3315" s="4">
        <v>4</v>
      </c>
    </row>
    <row r="3316" spans="1:5" x14ac:dyDescent="0.25">
      <c r="A3316">
        <v>3315</v>
      </c>
      <c r="D3316" s="3">
        <v>3</v>
      </c>
      <c r="E3316" s="4">
        <v>4</v>
      </c>
    </row>
    <row r="3317" spans="1:5" x14ac:dyDescent="0.25">
      <c r="A3317">
        <v>3316</v>
      </c>
      <c r="C3317" s="2">
        <v>2</v>
      </c>
      <c r="D3317" s="3">
        <v>3</v>
      </c>
    </row>
    <row r="3318" spans="1:5" x14ac:dyDescent="0.25">
      <c r="A3318">
        <v>3317</v>
      </c>
      <c r="C3318" s="2">
        <v>2</v>
      </c>
      <c r="D3318" s="3">
        <v>3</v>
      </c>
    </row>
    <row r="3319" spans="1:5" x14ac:dyDescent="0.25">
      <c r="A3319">
        <v>3318</v>
      </c>
      <c r="C3319" s="2">
        <v>2</v>
      </c>
      <c r="D3319" s="3">
        <v>3</v>
      </c>
    </row>
    <row r="3320" spans="1:5" x14ac:dyDescent="0.25">
      <c r="A3320">
        <v>3319</v>
      </c>
      <c r="C3320" s="2">
        <v>2</v>
      </c>
      <c r="D3320" s="3">
        <v>3</v>
      </c>
    </row>
    <row r="3321" spans="1:5" x14ac:dyDescent="0.25">
      <c r="A3321">
        <v>3320</v>
      </c>
      <c r="C3321" s="2">
        <v>2</v>
      </c>
      <c r="D3321" s="3">
        <v>3</v>
      </c>
    </row>
    <row r="3322" spans="1:5" x14ac:dyDescent="0.25">
      <c r="A3322">
        <v>3321</v>
      </c>
      <c r="C3322" s="2">
        <v>2</v>
      </c>
      <c r="D3322" s="3">
        <v>3</v>
      </c>
    </row>
    <row r="3323" spans="1:5" x14ac:dyDescent="0.25">
      <c r="A3323">
        <v>3322</v>
      </c>
      <c r="C3323" s="2">
        <v>2</v>
      </c>
    </row>
    <row r="3324" spans="1:5" x14ac:dyDescent="0.25">
      <c r="A3324">
        <v>3323</v>
      </c>
      <c r="C3324" s="2">
        <v>2</v>
      </c>
    </row>
    <row r="3325" spans="1:5" x14ac:dyDescent="0.25">
      <c r="A3325">
        <v>3324</v>
      </c>
      <c r="C3325" s="2">
        <v>2</v>
      </c>
    </row>
    <row r="3326" spans="1:5" x14ac:dyDescent="0.25">
      <c r="A3326">
        <v>3325</v>
      </c>
      <c r="C3326" s="2">
        <v>2</v>
      </c>
    </row>
    <row r="3327" spans="1:5" x14ac:dyDescent="0.25">
      <c r="A3327">
        <v>3326</v>
      </c>
      <c r="B3327" s="5">
        <v>1</v>
      </c>
      <c r="C3327" s="2">
        <v>2</v>
      </c>
    </row>
    <row r="3328" spans="1:5" x14ac:dyDescent="0.25">
      <c r="A3328">
        <v>3327</v>
      </c>
      <c r="B3328" s="5">
        <v>1</v>
      </c>
      <c r="C3328" s="2">
        <v>2</v>
      </c>
    </row>
    <row r="3329" spans="1:6" x14ac:dyDescent="0.25">
      <c r="A3329">
        <v>3328</v>
      </c>
      <c r="B3329" s="5">
        <v>1</v>
      </c>
      <c r="C3329" s="2">
        <v>2</v>
      </c>
    </row>
    <row r="3330" spans="1:6" x14ac:dyDescent="0.25">
      <c r="A3330">
        <v>3329</v>
      </c>
      <c r="B3330" s="5">
        <v>1</v>
      </c>
    </row>
    <row r="3331" spans="1:6" x14ac:dyDescent="0.25">
      <c r="A3331">
        <v>3330</v>
      </c>
      <c r="B3331" s="5">
        <v>1</v>
      </c>
    </row>
    <row r="3332" spans="1:6" x14ac:dyDescent="0.25">
      <c r="A3332">
        <v>3331</v>
      </c>
      <c r="B3332" s="5">
        <v>1</v>
      </c>
      <c r="E3332" s="4">
        <v>4</v>
      </c>
    </row>
    <row r="3333" spans="1:6" x14ac:dyDescent="0.25">
      <c r="A3333">
        <v>3332</v>
      </c>
      <c r="B3333" s="5">
        <v>1</v>
      </c>
      <c r="E3333" s="4">
        <v>4</v>
      </c>
    </row>
    <row r="3334" spans="1:6" x14ac:dyDescent="0.25">
      <c r="A3334">
        <v>3333</v>
      </c>
      <c r="B3334" s="5">
        <v>1</v>
      </c>
      <c r="E3334" s="4">
        <v>4</v>
      </c>
    </row>
    <row r="3335" spans="1:6" x14ac:dyDescent="0.25">
      <c r="A3335">
        <v>3334</v>
      </c>
      <c r="B3335" s="5">
        <v>1</v>
      </c>
      <c r="E3335" s="4">
        <v>4</v>
      </c>
    </row>
    <row r="3336" spans="1:6" x14ac:dyDescent="0.25">
      <c r="A3336">
        <v>3335</v>
      </c>
      <c r="B3336" s="5">
        <v>1</v>
      </c>
      <c r="E3336" s="4">
        <v>4</v>
      </c>
    </row>
    <row r="3337" spans="1:6" x14ac:dyDescent="0.25">
      <c r="A3337">
        <v>3336</v>
      </c>
      <c r="B3337" s="5">
        <v>1</v>
      </c>
      <c r="D3337" s="3">
        <v>3</v>
      </c>
      <c r="E3337" s="4">
        <v>4</v>
      </c>
    </row>
    <row r="3338" spans="1:6" x14ac:dyDescent="0.25">
      <c r="A3338">
        <v>3337</v>
      </c>
      <c r="B3338" s="5">
        <v>1</v>
      </c>
      <c r="D3338" s="3">
        <v>3</v>
      </c>
      <c r="E3338" s="4">
        <v>4</v>
      </c>
    </row>
    <row r="3339" spans="1:6" x14ac:dyDescent="0.25">
      <c r="A3339">
        <v>3338</v>
      </c>
      <c r="B3339" s="5">
        <v>1</v>
      </c>
      <c r="D3339" s="3">
        <v>3</v>
      </c>
      <c r="E3339" s="4">
        <v>4</v>
      </c>
    </row>
    <row r="3340" spans="1:6" x14ac:dyDescent="0.25">
      <c r="A3340">
        <v>3339</v>
      </c>
      <c r="D3340" s="3">
        <v>3</v>
      </c>
      <c r="E3340" s="4">
        <v>4</v>
      </c>
    </row>
    <row r="3341" spans="1:6" x14ac:dyDescent="0.25">
      <c r="A3341">
        <v>3340</v>
      </c>
      <c r="D3341" s="3">
        <v>3</v>
      </c>
      <c r="E3341" s="4">
        <v>4</v>
      </c>
      <c r="F3341" t="s">
        <v>22</v>
      </c>
    </row>
    <row r="3342" spans="1:6" x14ac:dyDescent="0.25">
      <c r="A3342">
        <v>3341</v>
      </c>
    </row>
    <row r="3343" spans="1:6" x14ac:dyDescent="0.25">
      <c r="A3343">
        <v>3342</v>
      </c>
      <c r="F3343" t="s">
        <v>22</v>
      </c>
    </row>
    <row r="3344" spans="1:6" x14ac:dyDescent="0.25">
      <c r="A3344">
        <v>3343</v>
      </c>
      <c r="C3344" s="2">
        <v>2</v>
      </c>
    </row>
    <row r="3345" spans="1:5" x14ac:dyDescent="0.25">
      <c r="A3345">
        <v>3344</v>
      </c>
      <c r="C3345" s="2">
        <v>2</v>
      </c>
    </row>
    <row r="3346" spans="1:5" x14ac:dyDescent="0.25">
      <c r="A3346">
        <v>3345</v>
      </c>
      <c r="C3346" s="2">
        <v>2</v>
      </c>
    </row>
    <row r="3347" spans="1:5" x14ac:dyDescent="0.25">
      <c r="A3347">
        <v>3346</v>
      </c>
      <c r="B3347" s="5">
        <v>1</v>
      </c>
      <c r="C3347" s="2">
        <v>2</v>
      </c>
    </row>
    <row r="3348" spans="1:5" x14ac:dyDescent="0.25">
      <c r="A3348">
        <v>3347</v>
      </c>
      <c r="B3348" s="5">
        <v>1</v>
      </c>
      <c r="C3348" s="2">
        <v>2</v>
      </c>
    </row>
    <row r="3349" spans="1:5" x14ac:dyDescent="0.25">
      <c r="A3349">
        <v>3348</v>
      </c>
      <c r="B3349" s="5">
        <v>1</v>
      </c>
      <c r="C3349" s="2">
        <v>2</v>
      </c>
    </row>
    <row r="3350" spans="1:5" x14ac:dyDescent="0.25">
      <c r="A3350">
        <v>3349</v>
      </c>
      <c r="B3350" s="5">
        <v>1</v>
      </c>
      <c r="C3350" s="2">
        <v>2</v>
      </c>
    </row>
    <row r="3351" spans="1:5" x14ac:dyDescent="0.25">
      <c r="A3351">
        <v>3350</v>
      </c>
      <c r="B3351" s="5">
        <v>1</v>
      </c>
      <c r="C3351" s="2">
        <v>2</v>
      </c>
    </row>
    <row r="3352" spans="1:5" x14ac:dyDescent="0.25">
      <c r="A3352">
        <v>3351</v>
      </c>
      <c r="B3352" s="5">
        <v>1</v>
      </c>
      <c r="C3352" s="2">
        <v>2</v>
      </c>
      <c r="D3352" s="3">
        <v>3</v>
      </c>
      <c r="E3352" s="4">
        <v>4</v>
      </c>
    </row>
    <row r="3353" spans="1:5" x14ac:dyDescent="0.25">
      <c r="A3353">
        <v>3352</v>
      </c>
      <c r="B3353" s="5">
        <v>1</v>
      </c>
      <c r="D3353" s="3">
        <v>3</v>
      </c>
      <c r="E3353" s="4">
        <v>4</v>
      </c>
    </row>
    <row r="3354" spans="1:5" x14ac:dyDescent="0.25">
      <c r="A3354">
        <v>3353</v>
      </c>
      <c r="B3354" s="5">
        <v>1</v>
      </c>
      <c r="D3354" s="3">
        <v>3</v>
      </c>
      <c r="E3354" s="4">
        <v>4</v>
      </c>
    </row>
    <row r="3355" spans="1:5" x14ac:dyDescent="0.25">
      <c r="A3355">
        <v>3354</v>
      </c>
      <c r="D3355" s="3">
        <v>3</v>
      </c>
      <c r="E3355" s="4">
        <v>4</v>
      </c>
    </row>
    <row r="3356" spans="1:5" x14ac:dyDescent="0.25">
      <c r="A3356">
        <v>3355</v>
      </c>
      <c r="D3356" s="3">
        <v>3</v>
      </c>
      <c r="E3356" s="4">
        <v>4</v>
      </c>
    </row>
    <row r="3357" spans="1:5" x14ac:dyDescent="0.25">
      <c r="A3357">
        <v>3356</v>
      </c>
      <c r="D3357" s="3">
        <v>3</v>
      </c>
      <c r="E3357" s="4">
        <v>4</v>
      </c>
    </row>
    <row r="3358" spans="1:5" x14ac:dyDescent="0.25">
      <c r="A3358">
        <v>3357</v>
      </c>
      <c r="D3358" s="3">
        <v>3</v>
      </c>
      <c r="E3358" s="4">
        <v>4</v>
      </c>
    </row>
    <row r="3359" spans="1:5" x14ac:dyDescent="0.25">
      <c r="A3359">
        <v>3358</v>
      </c>
      <c r="D3359" s="3">
        <v>3</v>
      </c>
      <c r="E3359" s="4">
        <v>4</v>
      </c>
    </row>
    <row r="3360" spans="1:5" x14ac:dyDescent="0.25">
      <c r="A3360">
        <v>3359</v>
      </c>
      <c r="D3360" s="3">
        <v>3</v>
      </c>
      <c r="E3360" s="4">
        <v>4</v>
      </c>
    </row>
    <row r="3361" spans="1:5" x14ac:dyDescent="0.25">
      <c r="A3361">
        <v>3360</v>
      </c>
      <c r="D3361" s="3">
        <v>3</v>
      </c>
      <c r="E3361" s="4">
        <v>4</v>
      </c>
    </row>
    <row r="3362" spans="1:5" x14ac:dyDescent="0.25">
      <c r="A3362">
        <v>3361</v>
      </c>
    </row>
    <row r="3363" spans="1:5" x14ac:dyDescent="0.25">
      <c r="A3363">
        <v>3362</v>
      </c>
    </row>
    <row r="3364" spans="1:5" x14ac:dyDescent="0.25">
      <c r="A3364">
        <v>3363</v>
      </c>
    </row>
    <row r="3365" spans="1:5" x14ac:dyDescent="0.25">
      <c r="A3365">
        <v>3364</v>
      </c>
    </row>
    <row r="3366" spans="1:5" x14ac:dyDescent="0.25">
      <c r="A3366">
        <v>3365</v>
      </c>
    </row>
    <row r="3367" spans="1:5" x14ac:dyDescent="0.25">
      <c r="A3367">
        <v>3366</v>
      </c>
    </row>
    <row r="3368" spans="1:5" x14ac:dyDescent="0.25">
      <c r="A3368">
        <v>3367</v>
      </c>
      <c r="C3368" s="2">
        <v>2</v>
      </c>
    </row>
    <row r="3369" spans="1:5" x14ac:dyDescent="0.25">
      <c r="A3369">
        <v>3368</v>
      </c>
      <c r="C3369" s="2">
        <v>2</v>
      </c>
    </row>
    <row r="3370" spans="1:5" x14ac:dyDescent="0.25">
      <c r="A3370">
        <v>3369</v>
      </c>
      <c r="B3370" s="5">
        <v>1</v>
      </c>
      <c r="C3370" s="2">
        <v>2</v>
      </c>
    </row>
    <row r="3371" spans="1:5" x14ac:dyDescent="0.25">
      <c r="A3371">
        <v>3370</v>
      </c>
      <c r="B3371" s="5">
        <v>1</v>
      </c>
      <c r="C3371" s="2">
        <v>2</v>
      </c>
    </row>
    <row r="3372" spans="1:5" x14ac:dyDescent="0.25">
      <c r="A3372">
        <v>3371</v>
      </c>
      <c r="B3372" s="5">
        <v>1</v>
      </c>
      <c r="C3372" s="2">
        <v>2</v>
      </c>
    </row>
    <row r="3373" spans="1:5" x14ac:dyDescent="0.25">
      <c r="A3373">
        <v>3372</v>
      </c>
      <c r="B3373" s="5">
        <v>1</v>
      </c>
      <c r="C3373" s="2">
        <v>2</v>
      </c>
    </row>
    <row r="3374" spans="1:5" x14ac:dyDescent="0.25">
      <c r="A3374">
        <v>3373</v>
      </c>
      <c r="B3374" s="5">
        <v>1</v>
      </c>
      <c r="C3374" s="2">
        <v>2</v>
      </c>
    </row>
    <row r="3375" spans="1:5" x14ac:dyDescent="0.25">
      <c r="A3375">
        <v>3374</v>
      </c>
      <c r="B3375" s="5">
        <v>1</v>
      </c>
      <c r="D3375" s="3">
        <v>3</v>
      </c>
    </row>
    <row r="3376" spans="1:5" x14ac:dyDescent="0.25">
      <c r="A3376">
        <v>3375</v>
      </c>
      <c r="B3376" s="5">
        <v>1</v>
      </c>
      <c r="D3376" s="3">
        <v>3</v>
      </c>
      <c r="E3376" s="4">
        <v>4</v>
      </c>
    </row>
    <row r="3377" spans="1:5" x14ac:dyDescent="0.25">
      <c r="A3377">
        <v>3376</v>
      </c>
      <c r="D3377" s="3">
        <v>3</v>
      </c>
      <c r="E3377" s="4">
        <v>4</v>
      </c>
    </row>
    <row r="3378" spans="1:5" x14ac:dyDescent="0.25">
      <c r="A3378">
        <v>3377</v>
      </c>
      <c r="D3378" s="3">
        <v>3</v>
      </c>
      <c r="E3378" s="4">
        <v>4</v>
      </c>
    </row>
    <row r="3379" spans="1:5" x14ac:dyDescent="0.25">
      <c r="A3379">
        <v>3378</v>
      </c>
      <c r="D3379" s="3">
        <v>3</v>
      </c>
      <c r="E3379" s="4">
        <v>4</v>
      </c>
    </row>
    <row r="3380" spans="1:5" x14ac:dyDescent="0.25">
      <c r="A3380">
        <v>3379</v>
      </c>
      <c r="D3380" s="3">
        <v>3</v>
      </c>
      <c r="E3380" s="4">
        <v>4</v>
      </c>
    </row>
    <row r="3381" spans="1:5" x14ac:dyDescent="0.25">
      <c r="A3381">
        <v>3380</v>
      </c>
      <c r="D3381" s="3">
        <v>3</v>
      </c>
      <c r="E3381" s="4">
        <v>4</v>
      </c>
    </row>
    <row r="3382" spans="1:5" x14ac:dyDescent="0.25">
      <c r="A3382">
        <v>3381</v>
      </c>
      <c r="D3382" s="3">
        <v>3</v>
      </c>
      <c r="E3382" s="4">
        <v>4</v>
      </c>
    </row>
    <row r="3383" spans="1:5" x14ac:dyDescent="0.25">
      <c r="A3383">
        <v>3382</v>
      </c>
      <c r="D3383" s="3">
        <v>3</v>
      </c>
      <c r="E3383" s="4">
        <v>4</v>
      </c>
    </row>
    <row r="3384" spans="1:5" x14ac:dyDescent="0.25">
      <c r="A3384">
        <v>3383</v>
      </c>
    </row>
    <row r="3385" spans="1:5" x14ac:dyDescent="0.25">
      <c r="A3385">
        <v>3384</v>
      </c>
    </row>
    <row r="3386" spans="1:5" x14ac:dyDescent="0.25">
      <c r="A3386">
        <v>3385</v>
      </c>
    </row>
    <row r="3387" spans="1:5" x14ac:dyDescent="0.25">
      <c r="A3387">
        <v>3386</v>
      </c>
    </row>
    <row r="3388" spans="1:5" x14ac:dyDescent="0.25">
      <c r="A3388">
        <v>3387</v>
      </c>
      <c r="C3388" s="2">
        <v>2</v>
      </c>
    </row>
    <row r="3389" spans="1:5" x14ac:dyDescent="0.25">
      <c r="A3389">
        <v>3388</v>
      </c>
      <c r="C3389" s="2">
        <v>2</v>
      </c>
    </row>
    <row r="3390" spans="1:5" x14ac:dyDescent="0.25">
      <c r="A3390">
        <v>3389</v>
      </c>
      <c r="C3390" s="2">
        <v>2</v>
      </c>
    </row>
    <row r="3391" spans="1:5" x14ac:dyDescent="0.25">
      <c r="A3391">
        <v>3390</v>
      </c>
      <c r="C3391" s="2">
        <v>2</v>
      </c>
    </row>
    <row r="3392" spans="1:5" x14ac:dyDescent="0.25">
      <c r="A3392">
        <v>3391</v>
      </c>
      <c r="B3392" s="5">
        <v>1</v>
      </c>
      <c r="C3392" s="2">
        <v>2</v>
      </c>
    </row>
    <row r="3393" spans="1:5" x14ac:dyDescent="0.25">
      <c r="A3393">
        <v>3392</v>
      </c>
      <c r="B3393" s="5">
        <v>1</v>
      </c>
      <c r="C3393" s="2">
        <v>2</v>
      </c>
    </row>
    <row r="3394" spans="1:5" x14ac:dyDescent="0.25">
      <c r="A3394">
        <v>3393</v>
      </c>
      <c r="B3394" s="5">
        <v>1</v>
      </c>
      <c r="C3394" s="2">
        <v>2</v>
      </c>
    </row>
    <row r="3395" spans="1:5" x14ac:dyDescent="0.25">
      <c r="A3395">
        <v>3394</v>
      </c>
      <c r="B3395" s="5">
        <v>1</v>
      </c>
    </row>
    <row r="3396" spans="1:5" x14ac:dyDescent="0.25">
      <c r="A3396">
        <v>3395</v>
      </c>
      <c r="B3396" s="5">
        <v>1</v>
      </c>
    </row>
    <row r="3397" spans="1:5" x14ac:dyDescent="0.25">
      <c r="A3397">
        <v>3396</v>
      </c>
      <c r="B3397" s="5">
        <v>1</v>
      </c>
    </row>
    <row r="3398" spans="1:5" x14ac:dyDescent="0.25">
      <c r="A3398">
        <v>3397</v>
      </c>
      <c r="B3398" s="5">
        <v>1</v>
      </c>
      <c r="D3398" s="3">
        <v>3</v>
      </c>
      <c r="E3398" s="4">
        <v>4</v>
      </c>
    </row>
    <row r="3399" spans="1:5" x14ac:dyDescent="0.25">
      <c r="A3399">
        <v>3398</v>
      </c>
      <c r="D3399" s="3">
        <v>3</v>
      </c>
      <c r="E3399" s="4">
        <v>4</v>
      </c>
    </row>
    <row r="3400" spans="1:5" x14ac:dyDescent="0.25">
      <c r="A3400">
        <v>3399</v>
      </c>
      <c r="D3400" s="3">
        <v>3</v>
      </c>
      <c r="E3400" s="4">
        <v>4</v>
      </c>
    </row>
    <row r="3401" spans="1:5" x14ac:dyDescent="0.25">
      <c r="A3401">
        <v>3400</v>
      </c>
      <c r="D3401" s="3">
        <v>3</v>
      </c>
      <c r="E3401" s="4">
        <v>4</v>
      </c>
    </row>
    <row r="3402" spans="1:5" x14ac:dyDescent="0.25">
      <c r="A3402">
        <v>3401</v>
      </c>
      <c r="D3402" s="3">
        <v>3</v>
      </c>
      <c r="E3402" s="4">
        <v>4</v>
      </c>
    </row>
    <row r="3403" spans="1:5" x14ac:dyDescent="0.25">
      <c r="A3403">
        <v>3402</v>
      </c>
      <c r="D3403" s="3">
        <v>3</v>
      </c>
      <c r="E3403" s="4">
        <v>4</v>
      </c>
    </row>
    <row r="3404" spans="1:5" x14ac:dyDescent="0.25">
      <c r="A3404">
        <v>3403</v>
      </c>
      <c r="D3404" s="3">
        <v>3</v>
      </c>
      <c r="E3404" s="4">
        <v>4</v>
      </c>
    </row>
    <row r="3405" spans="1:5" x14ac:dyDescent="0.25">
      <c r="A3405">
        <v>3404</v>
      </c>
      <c r="D3405" s="3">
        <v>3</v>
      </c>
      <c r="E3405" s="4">
        <v>4</v>
      </c>
    </row>
    <row r="3406" spans="1:5" x14ac:dyDescent="0.25">
      <c r="A3406">
        <v>3405</v>
      </c>
    </row>
    <row r="3407" spans="1:5" x14ac:dyDescent="0.25">
      <c r="A3407">
        <v>3406</v>
      </c>
    </row>
    <row r="3408" spans="1:5" x14ac:dyDescent="0.25">
      <c r="A3408">
        <v>3407</v>
      </c>
    </row>
    <row r="3409" spans="1:5" x14ac:dyDescent="0.25">
      <c r="A3409">
        <v>3408</v>
      </c>
    </row>
    <row r="3410" spans="1:5" x14ac:dyDescent="0.25">
      <c r="A3410">
        <v>3409</v>
      </c>
      <c r="C3410" s="2">
        <v>2</v>
      </c>
    </row>
    <row r="3411" spans="1:5" x14ac:dyDescent="0.25">
      <c r="A3411">
        <v>3410</v>
      </c>
      <c r="C3411" s="2">
        <v>2</v>
      </c>
    </row>
    <row r="3412" spans="1:5" x14ac:dyDescent="0.25">
      <c r="A3412">
        <v>3411</v>
      </c>
      <c r="C3412" s="2">
        <v>2</v>
      </c>
    </row>
    <row r="3413" spans="1:5" x14ac:dyDescent="0.25">
      <c r="A3413">
        <v>3412</v>
      </c>
      <c r="C3413" s="2">
        <v>2</v>
      </c>
    </row>
    <row r="3414" spans="1:5" x14ac:dyDescent="0.25">
      <c r="A3414">
        <v>3413</v>
      </c>
      <c r="B3414" s="5">
        <v>1</v>
      </c>
      <c r="C3414" s="2">
        <v>2</v>
      </c>
    </row>
    <row r="3415" spans="1:5" x14ac:dyDescent="0.25">
      <c r="A3415">
        <v>3414</v>
      </c>
      <c r="B3415" s="5">
        <v>1</v>
      </c>
      <c r="C3415" s="2">
        <v>2</v>
      </c>
    </row>
    <row r="3416" spans="1:5" x14ac:dyDescent="0.25">
      <c r="A3416">
        <v>3415</v>
      </c>
      <c r="B3416" s="5">
        <v>1</v>
      </c>
      <c r="C3416" s="2">
        <v>2</v>
      </c>
    </row>
    <row r="3417" spans="1:5" x14ac:dyDescent="0.25">
      <c r="A3417">
        <v>3416</v>
      </c>
      <c r="B3417" s="5">
        <v>1</v>
      </c>
      <c r="C3417" s="2">
        <v>2</v>
      </c>
    </row>
    <row r="3418" spans="1:5" x14ac:dyDescent="0.25">
      <c r="A3418">
        <v>3417</v>
      </c>
      <c r="B3418" s="5">
        <v>1</v>
      </c>
    </row>
    <row r="3419" spans="1:5" x14ac:dyDescent="0.25">
      <c r="A3419">
        <v>3418</v>
      </c>
      <c r="B3419" s="5">
        <v>1</v>
      </c>
    </row>
    <row r="3420" spans="1:5" x14ac:dyDescent="0.25">
      <c r="A3420">
        <v>3419</v>
      </c>
      <c r="B3420" s="5">
        <v>1</v>
      </c>
      <c r="D3420" s="3">
        <v>3</v>
      </c>
      <c r="E3420" s="4">
        <v>4</v>
      </c>
    </row>
    <row r="3421" spans="1:5" x14ac:dyDescent="0.25">
      <c r="A3421">
        <v>3420</v>
      </c>
      <c r="D3421" s="3">
        <v>3</v>
      </c>
      <c r="E3421" s="4">
        <v>4</v>
      </c>
    </row>
    <row r="3422" spans="1:5" x14ac:dyDescent="0.25">
      <c r="A3422">
        <v>3421</v>
      </c>
      <c r="D3422" s="3">
        <v>3</v>
      </c>
      <c r="E3422" s="4">
        <v>4</v>
      </c>
    </row>
    <row r="3423" spans="1:5" x14ac:dyDescent="0.25">
      <c r="A3423">
        <v>3422</v>
      </c>
      <c r="D3423" s="3">
        <v>3</v>
      </c>
      <c r="E3423" s="4">
        <v>4</v>
      </c>
    </row>
    <row r="3424" spans="1:5" x14ac:dyDescent="0.25">
      <c r="A3424">
        <v>3423</v>
      </c>
      <c r="D3424" s="3">
        <v>3</v>
      </c>
      <c r="E3424" s="4">
        <v>4</v>
      </c>
    </row>
    <row r="3425" spans="1:5" x14ac:dyDescent="0.25">
      <c r="A3425">
        <v>3424</v>
      </c>
      <c r="D3425" s="3">
        <v>3</v>
      </c>
      <c r="E3425" s="4">
        <v>4</v>
      </c>
    </row>
    <row r="3426" spans="1:5" x14ac:dyDescent="0.25">
      <c r="A3426">
        <v>3425</v>
      </c>
      <c r="E3426" s="4">
        <v>4</v>
      </c>
    </row>
    <row r="3427" spans="1:5" x14ac:dyDescent="0.25">
      <c r="A3427">
        <v>3426</v>
      </c>
    </row>
    <row r="3428" spans="1:5" x14ac:dyDescent="0.25">
      <c r="A3428">
        <v>3427</v>
      </c>
    </row>
    <row r="3429" spans="1:5" x14ac:dyDescent="0.25">
      <c r="A3429">
        <v>3428</v>
      </c>
    </row>
    <row r="3430" spans="1:5" x14ac:dyDescent="0.25">
      <c r="A3430">
        <v>3429</v>
      </c>
    </row>
    <row r="3431" spans="1:5" x14ac:dyDescent="0.25">
      <c r="A3431">
        <v>3430</v>
      </c>
    </row>
    <row r="3432" spans="1:5" x14ac:dyDescent="0.25">
      <c r="A3432">
        <v>3431</v>
      </c>
      <c r="C3432" s="2">
        <v>2</v>
      </c>
    </row>
    <row r="3433" spans="1:5" x14ac:dyDescent="0.25">
      <c r="A3433">
        <v>3432</v>
      </c>
      <c r="C3433" s="2">
        <v>2</v>
      </c>
    </row>
    <row r="3434" spans="1:5" x14ac:dyDescent="0.25">
      <c r="A3434">
        <v>3433</v>
      </c>
      <c r="C3434" s="2">
        <v>2</v>
      </c>
    </row>
    <row r="3435" spans="1:5" x14ac:dyDescent="0.25">
      <c r="A3435">
        <v>3434</v>
      </c>
      <c r="B3435" s="5">
        <v>1</v>
      </c>
      <c r="C3435" s="2">
        <v>2</v>
      </c>
    </row>
    <row r="3436" spans="1:5" x14ac:dyDescent="0.25">
      <c r="A3436">
        <v>3435</v>
      </c>
      <c r="B3436" s="5">
        <v>1</v>
      </c>
      <c r="C3436" s="2">
        <v>2</v>
      </c>
    </row>
    <row r="3437" spans="1:5" x14ac:dyDescent="0.25">
      <c r="A3437">
        <v>3436</v>
      </c>
      <c r="B3437" s="5">
        <v>1</v>
      </c>
      <c r="C3437" s="2">
        <v>2</v>
      </c>
    </row>
    <row r="3438" spans="1:5" x14ac:dyDescent="0.25">
      <c r="A3438">
        <v>3437</v>
      </c>
      <c r="B3438" s="5">
        <v>1</v>
      </c>
    </row>
    <row r="3439" spans="1:5" x14ac:dyDescent="0.25">
      <c r="A3439">
        <v>3438</v>
      </c>
      <c r="B3439" s="5">
        <v>1</v>
      </c>
    </row>
    <row r="3440" spans="1:5" x14ac:dyDescent="0.25">
      <c r="A3440">
        <v>3439</v>
      </c>
      <c r="B3440" s="5">
        <v>1</v>
      </c>
    </row>
    <row r="3441" spans="1:5" x14ac:dyDescent="0.25">
      <c r="A3441">
        <v>3440</v>
      </c>
      <c r="B3441" s="5">
        <v>1</v>
      </c>
      <c r="E3441" s="4">
        <v>4</v>
      </c>
    </row>
    <row r="3442" spans="1:5" x14ac:dyDescent="0.25">
      <c r="A3442">
        <v>3441</v>
      </c>
      <c r="D3442" s="3">
        <v>3</v>
      </c>
      <c r="E3442" s="4">
        <v>4</v>
      </c>
    </row>
    <row r="3443" spans="1:5" x14ac:dyDescent="0.25">
      <c r="A3443">
        <v>3442</v>
      </c>
      <c r="D3443" s="3">
        <v>3</v>
      </c>
      <c r="E3443" s="4">
        <v>4</v>
      </c>
    </row>
    <row r="3444" spans="1:5" x14ac:dyDescent="0.25">
      <c r="A3444">
        <v>3443</v>
      </c>
      <c r="D3444" s="3">
        <v>3</v>
      </c>
      <c r="E3444" s="4">
        <v>4</v>
      </c>
    </row>
    <row r="3445" spans="1:5" x14ac:dyDescent="0.25">
      <c r="A3445">
        <v>3444</v>
      </c>
      <c r="D3445" s="3">
        <v>3</v>
      </c>
      <c r="E3445" s="4">
        <v>4</v>
      </c>
    </row>
    <row r="3446" spans="1:5" x14ac:dyDescent="0.25">
      <c r="A3446">
        <v>3445</v>
      </c>
      <c r="D3446" s="3">
        <v>3</v>
      </c>
      <c r="E3446" s="4">
        <v>4</v>
      </c>
    </row>
    <row r="3447" spans="1:5" x14ac:dyDescent="0.25">
      <c r="A3447">
        <v>3446</v>
      </c>
      <c r="D3447" s="3">
        <v>3</v>
      </c>
      <c r="E3447" s="4">
        <v>4</v>
      </c>
    </row>
    <row r="3448" spans="1:5" x14ac:dyDescent="0.25">
      <c r="A3448">
        <v>3447</v>
      </c>
      <c r="D3448" s="3">
        <v>3</v>
      </c>
      <c r="E3448" s="4">
        <v>4</v>
      </c>
    </row>
    <row r="3449" spans="1:5" x14ac:dyDescent="0.25">
      <c r="A3449">
        <v>3448</v>
      </c>
      <c r="D3449" s="3">
        <v>3</v>
      </c>
    </row>
    <row r="3450" spans="1:5" x14ac:dyDescent="0.25">
      <c r="A3450">
        <v>3449</v>
      </c>
    </row>
    <row r="3451" spans="1:5" x14ac:dyDescent="0.25">
      <c r="A3451">
        <v>3450</v>
      </c>
    </row>
    <row r="3452" spans="1:5" x14ac:dyDescent="0.25">
      <c r="A3452">
        <v>3451</v>
      </c>
      <c r="C3452" s="2">
        <v>2</v>
      </c>
    </row>
    <row r="3453" spans="1:5" x14ac:dyDescent="0.25">
      <c r="A3453">
        <v>3452</v>
      </c>
      <c r="C3453" s="2">
        <v>2</v>
      </c>
    </row>
    <row r="3454" spans="1:5" x14ac:dyDescent="0.25">
      <c r="A3454">
        <v>3453</v>
      </c>
      <c r="C3454" s="2">
        <v>2</v>
      </c>
    </row>
    <row r="3455" spans="1:5" x14ac:dyDescent="0.25">
      <c r="A3455">
        <v>3454</v>
      </c>
      <c r="B3455" s="5">
        <v>1</v>
      </c>
      <c r="C3455" s="2">
        <v>2</v>
      </c>
    </row>
    <row r="3456" spans="1:5" x14ac:dyDescent="0.25">
      <c r="A3456">
        <v>3455</v>
      </c>
      <c r="B3456" s="5">
        <v>1</v>
      </c>
      <c r="C3456" s="2">
        <v>2</v>
      </c>
    </row>
    <row r="3457" spans="1:5" x14ac:dyDescent="0.25">
      <c r="A3457">
        <v>3456</v>
      </c>
      <c r="B3457" s="5">
        <v>1</v>
      </c>
      <c r="C3457" s="2">
        <v>2</v>
      </c>
    </row>
    <row r="3458" spans="1:5" x14ac:dyDescent="0.25">
      <c r="A3458">
        <v>3457</v>
      </c>
      <c r="B3458" s="5">
        <v>1</v>
      </c>
      <c r="C3458" s="2">
        <v>2</v>
      </c>
    </row>
    <row r="3459" spans="1:5" x14ac:dyDescent="0.25">
      <c r="A3459">
        <v>3458</v>
      </c>
      <c r="B3459" s="5">
        <v>1</v>
      </c>
      <c r="C3459" s="2">
        <v>2</v>
      </c>
    </row>
    <row r="3460" spans="1:5" x14ac:dyDescent="0.25">
      <c r="A3460">
        <v>3459</v>
      </c>
      <c r="B3460" s="5">
        <v>1</v>
      </c>
    </row>
    <row r="3461" spans="1:5" x14ac:dyDescent="0.25">
      <c r="A3461">
        <v>3460</v>
      </c>
      <c r="B3461" s="5">
        <v>1</v>
      </c>
    </row>
    <row r="3462" spans="1:5" x14ac:dyDescent="0.25">
      <c r="A3462">
        <v>3461</v>
      </c>
      <c r="B3462" s="5">
        <v>1</v>
      </c>
    </row>
    <row r="3463" spans="1:5" x14ac:dyDescent="0.25">
      <c r="A3463">
        <v>3462</v>
      </c>
      <c r="D3463" s="3">
        <v>3</v>
      </c>
      <c r="E3463" s="4">
        <v>4</v>
      </c>
    </row>
    <row r="3464" spans="1:5" x14ac:dyDescent="0.25">
      <c r="A3464">
        <v>3463</v>
      </c>
      <c r="D3464" s="3">
        <v>3</v>
      </c>
      <c r="E3464" s="4">
        <v>4</v>
      </c>
    </row>
    <row r="3465" spans="1:5" x14ac:dyDescent="0.25">
      <c r="A3465">
        <v>3464</v>
      </c>
      <c r="D3465" s="3">
        <v>3</v>
      </c>
      <c r="E3465" s="4">
        <v>4</v>
      </c>
    </row>
    <row r="3466" spans="1:5" x14ac:dyDescent="0.25">
      <c r="A3466">
        <v>3465</v>
      </c>
      <c r="D3466" s="3">
        <v>3</v>
      </c>
      <c r="E3466" s="4">
        <v>4</v>
      </c>
    </row>
    <row r="3467" spans="1:5" x14ac:dyDescent="0.25">
      <c r="A3467">
        <v>3466</v>
      </c>
      <c r="D3467" s="3">
        <v>3</v>
      </c>
      <c r="E3467" s="4">
        <v>4</v>
      </c>
    </row>
    <row r="3468" spans="1:5" x14ac:dyDescent="0.25">
      <c r="A3468">
        <v>3467</v>
      </c>
      <c r="D3468" s="3">
        <v>3</v>
      </c>
      <c r="E3468" s="4">
        <v>4</v>
      </c>
    </row>
    <row r="3469" spans="1:5" x14ac:dyDescent="0.25">
      <c r="A3469">
        <v>3468</v>
      </c>
      <c r="D3469" s="3">
        <v>3</v>
      </c>
      <c r="E3469" s="4">
        <v>4</v>
      </c>
    </row>
    <row r="3470" spans="1:5" x14ac:dyDescent="0.25">
      <c r="A3470">
        <v>3469</v>
      </c>
      <c r="D3470" s="3">
        <v>3</v>
      </c>
      <c r="E3470" s="4">
        <v>4</v>
      </c>
    </row>
    <row r="3471" spans="1:5" x14ac:dyDescent="0.25">
      <c r="A3471">
        <v>3470</v>
      </c>
      <c r="C3471" s="2">
        <v>2</v>
      </c>
    </row>
    <row r="3472" spans="1:5" x14ac:dyDescent="0.25">
      <c r="A3472">
        <v>3471</v>
      </c>
      <c r="C3472" s="2">
        <v>2</v>
      </c>
    </row>
    <row r="3473" spans="1:5" x14ac:dyDescent="0.25">
      <c r="A3473">
        <v>3472</v>
      </c>
      <c r="C3473" s="2">
        <v>2</v>
      </c>
    </row>
    <row r="3474" spans="1:5" x14ac:dyDescent="0.25">
      <c r="A3474">
        <v>3473</v>
      </c>
      <c r="C3474" s="2">
        <v>2</v>
      </c>
    </row>
    <row r="3475" spans="1:5" x14ac:dyDescent="0.25">
      <c r="A3475">
        <v>3474</v>
      </c>
      <c r="C3475" s="2">
        <v>2</v>
      </c>
    </row>
    <row r="3476" spans="1:5" x14ac:dyDescent="0.25">
      <c r="A3476">
        <v>3475</v>
      </c>
      <c r="C3476" s="2">
        <v>2</v>
      </c>
    </row>
    <row r="3477" spans="1:5" x14ac:dyDescent="0.25">
      <c r="A3477">
        <v>3476</v>
      </c>
      <c r="C3477" s="2">
        <v>2</v>
      </c>
    </row>
    <row r="3478" spans="1:5" x14ac:dyDescent="0.25">
      <c r="A3478">
        <v>3477</v>
      </c>
      <c r="B3478" s="5">
        <v>1</v>
      </c>
      <c r="C3478" s="2">
        <v>2</v>
      </c>
    </row>
    <row r="3479" spans="1:5" x14ac:dyDescent="0.25">
      <c r="A3479">
        <v>3478</v>
      </c>
      <c r="B3479" s="5">
        <v>1</v>
      </c>
      <c r="C3479" s="2">
        <v>2</v>
      </c>
    </row>
    <row r="3480" spans="1:5" x14ac:dyDescent="0.25">
      <c r="A3480">
        <v>3479</v>
      </c>
      <c r="B3480" s="5">
        <v>1</v>
      </c>
      <c r="C3480" s="2">
        <v>2</v>
      </c>
    </row>
    <row r="3481" spans="1:5" x14ac:dyDescent="0.25">
      <c r="A3481">
        <v>3480</v>
      </c>
      <c r="B3481" s="5">
        <v>1</v>
      </c>
    </row>
    <row r="3482" spans="1:5" x14ac:dyDescent="0.25">
      <c r="A3482">
        <v>3481</v>
      </c>
      <c r="B3482" s="5">
        <v>1</v>
      </c>
    </row>
    <row r="3483" spans="1:5" x14ac:dyDescent="0.25">
      <c r="A3483">
        <v>3482</v>
      </c>
      <c r="B3483" s="5">
        <v>1</v>
      </c>
    </row>
    <row r="3484" spans="1:5" x14ac:dyDescent="0.25">
      <c r="A3484">
        <v>3483</v>
      </c>
      <c r="B3484" s="5">
        <v>1</v>
      </c>
    </row>
    <row r="3485" spans="1:5" x14ac:dyDescent="0.25">
      <c r="A3485">
        <v>3484</v>
      </c>
      <c r="B3485" s="5">
        <v>1</v>
      </c>
      <c r="E3485" s="4">
        <v>4</v>
      </c>
    </row>
    <row r="3486" spans="1:5" x14ac:dyDescent="0.25">
      <c r="A3486">
        <v>3485</v>
      </c>
      <c r="E3486" s="4">
        <v>4</v>
      </c>
    </row>
    <row r="3487" spans="1:5" x14ac:dyDescent="0.25">
      <c r="A3487">
        <v>3486</v>
      </c>
      <c r="D3487" s="3">
        <v>3</v>
      </c>
      <c r="E3487" s="4">
        <v>4</v>
      </c>
    </row>
    <row r="3488" spans="1:5" x14ac:dyDescent="0.25">
      <c r="A3488">
        <v>3487</v>
      </c>
      <c r="D3488" s="3">
        <v>3</v>
      </c>
      <c r="E3488" s="4">
        <v>4</v>
      </c>
    </row>
    <row r="3489" spans="1:5" x14ac:dyDescent="0.25">
      <c r="A3489">
        <v>3488</v>
      </c>
      <c r="D3489" s="3">
        <v>3</v>
      </c>
      <c r="E3489" s="4">
        <v>4</v>
      </c>
    </row>
    <row r="3490" spans="1:5" x14ac:dyDescent="0.25">
      <c r="A3490">
        <v>3489</v>
      </c>
      <c r="D3490" s="3">
        <v>3</v>
      </c>
      <c r="E3490" s="4">
        <v>4</v>
      </c>
    </row>
    <row r="3491" spans="1:5" x14ac:dyDescent="0.25">
      <c r="A3491">
        <v>3490</v>
      </c>
      <c r="D3491" s="3">
        <v>3</v>
      </c>
      <c r="E3491" s="4">
        <v>4</v>
      </c>
    </row>
    <row r="3492" spans="1:5" x14ac:dyDescent="0.25">
      <c r="A3492">
        <v>3491</v>
      </c>
      <c r="D3492" s="3">
        <v>3</v>
      </c>
      <c r="E3492" s="4">
        <v>4</v>
      </c>
    </row>
    <row r="3493" spans="1:5" x14ac:dyDescent="0.25">
      <c r="A3493">
        <v>3492</v>
      </c>
      <c r="C3493" s="2">
        <v>2</v>
      </c>
      <c r="D3493" s="3">
        <v>3</v>
      </c>
      <c r="E3493" s="4">
        <v>4</v>
      </c>
    </row>
    <row r="3494" spans="1:5" x14ac:dyDescent="0.25">
      <c r="A3494">
        <v>3493</v>
      </c>
      <c r="C3494" s="2">
        <v>2</v>
      </c>
      <c r="D3494" s="3">
        <v>3</v>
      </c>
      <c r="E3494" s="4">
        <v>4</v>
      </c>
    </row>
    <row r="3495" spans="1:5" x14ac:dyDescent="0.25">
      <c r="A3495">
        <v>3494</v>
      </c>
      <c r="C3495" s="2">
        <v>2</v>
      </c>
      <c r="D3495" s="3">
        <v>3</v>
      </c>
    </row>
    <row r="3496" spans="1:5" x14ac:dyDescent="0.25">
      <c r="A3496">
        <v>3495</v>
      </c>
      <c r="C3496" s="2">
        <v>2</v>
      </c>
    </row>
    <row r="3497" spans="1:5" x14ac:dyDescent="0.25">
      <c r="A3497">
        <v>3496</v>
      </c>
      <c r="C3497" s="2">
        <v>2</v>
      </c>
    </row>
    <row r="3498" spans="1:5" x14ac:dyDescent="0.25">
      <c r="A3498">
        <v>3497</v>
      </c>
      <c r="C3498" s="2">
        <v>2</v>
      </c>
    </row>
    <row r="3499" spans="1:5" x14ac:dyDescent="0.25">
      <c r="A3499">
        <v>3498</v>
      </c>
      <c r="C3499" s="2">
        <v>2</v>
      </c>
    </row>
    <row r="3500" spans="1:5" x14ac:dyDescent="0.25">
      <c r="A3500">
        <v>3499</v>
      </c>
      <c r="C3500" s="2">
        <v>2</v>
      </c>
    </row>
    <row r="3501" spans="1:5" x14ac:dyDescent="0.25">
      <c r="A3501">
        <v>3500</v>
      </c>
      <c r="B3501" s="5">
        <v>1</v>
      </c>
      <c r="C3501" s="2">
        <v>2</v>
      </c>
    </row>
    <row r="3502" spans="1:5" x14ac:dyDescent="0.25">
      <c r="A3502">
        <v>3501</v>
      </c>
      <c r="B3502" s="5">
        <v>1</v>
      </c>
      <c r="C3502" s="2">
        <v>2</v>
      </c>
    </row>
    <row r="3503" spans="1:5" x14ac:dyDescent="0.25">
      <c r="A3503">
        <v>3502</v>
      </c>
      <c r="B3503" s="5">
        <v>1</v>
      </c>
    </row>
    <row r="3504" spans="1:5" x14ac:dyDescent="0.25">
      <c r="A3504">
        <v>3503</v>
      </c>
      <c r="B3504" s="5">
        <v>1</v>
      </c>
    </row>
    <row r="3505" spans="1:6" x14ac:dyDescent="0.25">
      <c r="A3505">
        <v>3504</v>
      </c>
      <c r="B3505" s="5">
        <v>1</v>
      </c>
    </row>
    <row r="3506" spans="1:6" x14ac:dyDescent="0.25">
      <c r="A3506">
        <v>3505</v>
      </c>
      <c r="B3506" s="5">
        <v>1</v>
      </c>
    </row>
    <row r="3507" spans="1:6" x14ac:dyDescent="0.25">
      <c r="A3507">
        <v>3506</v>
      </c>
      <c r="B3507" s="5">
        <v>1</v>
      </c>
    </row>
    <row r="3508" spans="1:6" x14ac:dyDescent="0.25">
      <c r="A3508">
        <v>3507</v>
      </c>
      <c r="B3508" s="5">
        <v>1</v>
      </c>
      <c r="E3508" s="4">
        <v>4</v>
      </c>
    </row>
    <row r="3509" spans="1:6" x14ac:dyDescent="0.25">
      <c r="A3509">
        <v>3508</v>
      </c>
      <c r="B3509" s="5">
        <v>1</v>
      </c>
      <c r="E3509" s="4">
        <v>4</v>
      </c>
    </row>
    <row r="3510" spans="1:6" x14ac:dyDescent="0.25">
      <c r="A3510">
        <v>3509</v>
      </c>
      <c r="B3510" s="5">
        <v>1</v>
      </c>
      <c r="E3510" s="4">
        <v>4</v>
      </c>
    </row>
    <row r="3511" spans="1:6" x14ac:dyDescent="0.25">
      <c r="A3511">
        <v>3510</v>
      </c>
      <c r="D3511" s="3">
        <v>3</v>
      </c>
      <c r="E3511" s="4">
        <v>4</v>
      </c>
    </row>
    <row r="3512" spans="1:6" x14ac:dyDescent="0.25">
      <c r="A3512">
        <v>3511</v>
      </c>
      <c r="D3512" s="3">
        <v>3</v>
      </c>
      <c r="E3512" s="4">
        <v>4</v>
      </c>
      <c r="F351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11FD-F29B-4B80-BB83-357C6DFD0EE5}">
  <dimension ref="A1:EA171"/>
  <sheetViews>
    <sheetView topLeftCell="S1" workbookViewId="0">
      <selection activeCell="EC1" sqref="EC1:EE3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9" bestFit="1" customWidth="1"/>
    <col min="5" max="5" width="11" bestFit="1" customWidth="1"/>
    <col min="6" max="6" width="10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300</v>
      </c>
      <c r="AP1" t="s">
        <v>301</v>
      </c>
      <c r="AQ1" t="s">
        <v>302</v>
      </c>
      <c r="AR1" t="s">
        <v>303</v>
      </c>
      <c r="AT1" t="s">
        <v>304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322</v>
      </c>
      <c r="BS1" t="s">
        <v>323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48.510452000000008</v>
      </c>
      <c r="B2">
        <v>6.9859229999999997</v>
      </c>
      <c r="C2">
        <v>36.106436000000009</v>
      </c>
      <c r="D2">
        <v>5.6014670000000004</v>
      </c>
      <c r="E2">
        <v>24.712734000000012</v>
      </c>
      <c r="F2">
        <v>8.1225810000000003</v>
      </c>
      <c r="G2">
        <v>35.687971000000005</v>
      </c>
      <c r="H2">
        <v>5.237476</v>
      </c>
      <c r="K2">
        <f>(14/200)</f>
        <v>7.0000000000000007E-2</v>
      </c>
      <c r="L2">
        <f>(16/200)</f>
        <v>0.08</v>
      </c>
      <c r="M2">
        <f>(17/200)</f>
        <v>8.5000000000000006E-2</v>
      </c>
      <c r="N2">
        <f>(15/200)</f>
        <v>7.4999999999999997E-2</v>
      </c>
      <c r="P2">
        <f>(12/200)</f>
        <v>0.06</v>
      </c>
      <c r="Q2">
        <f>(13/200)</f>
        <v>6.5000000000000002E-2</v>
      </c>
      <c r="R2">
        <f>(11/200)</f>
        <v>5.5E-2</v>
      </c>
      <c r="S2">
        <f>(11/200)</f>
        <v>5.5E-2</v>
      </c>
      <c r="U2">
        <f>0.07+0.06</f>
        <v>0.13</v>
      </c>
      <c r="V2">
        <f>0.08+0.065</f>
        <v>0.14500000000000002</v>
      </c>
      <c r="W2">
        <f>0.085+0.055</f>
        <v>0.14000000000000001</v>
      </c>
      <c r="X2">
        <f>0.075+0.055</f>
        <v>0.13</v>
      </c>
      <c r="Z2">
        <f>SQRT((ABS($A$3-$A$2)^2+(ABS($B$3-$B$2)^2)))</f>
        <v>22.409400933488609</v>
      </c>
      <c r="AA2">
        <f>SQRT((ABS($C$3-$C$2)^2+(ABS($D$3-$D$2)^2)))</f>
        <v>22.389145142850499</v>
      </c>
      <c r="AB2">
        <f>SQRT((ABS($E$3-$E$2)^2+(ABS($F$3-$F$2)^2)))</f>
        <v>22.639220067227754</v>
      </c>
      <c r="AC2">
        <f>SQRT((ABS($G$3-$G$2)^2+(ABS($H$3-$H$2)^2)))</f>
        <v>22.327119506589852</v>
      </c>
      <c r="AE2">
        <f>(COUNTA(U2:U12)/SUM(U2:U12))</f>
        <v>8</v>
      </c>
      <c r="AF2">
        <f>(COUNTA(V2:V12)/SUM(V2:V12))</f>
        <v>7.936507936507935</v>
      </c>
      <c r="AG2">
        <f>(COUNTA(W2:W12)/SUM(W2:W12))</f>
        <v>7.8125000000000009</v>
      </c>
      <c r="AH2">
        <f>(COUNTA(X2:X12)/SUM(X2:X12))</f>
        <v>7.9681274900398416</v>
      </c>
      <c r="AJ2">
        <f>1/0.13</f>
        <v>7.6923076923076916</v>
      </c>
      <c r="AK2">
        <f>1/0.145</f>
        <v>6.8965517241379315</v>
      </c>
      <c r="AL2">
        <f>1/0.14</f>
        <v>7.1428571428571423</v>
      </c>
      <c r="AM2">
        <f>1/0.13</f>
        <v>7.6923076923076916</v>
      </c>
      <c r="AO2">
        <f t="shared" ref="AO2:AO10" si="0">$Z2/$U2</f>
        <v>172.38000718068159</v>
      </c>
      <c r="AP2">
        <f t="shared" ref="AP2:AP11" si="1">$AA2/$V2</f>
        <v>154.40789753689998</v>
      </c>
      <c r="AQ2">
        <f t="shared" ref="AQ2:AQ11" si="2">$AB2/$W2</f>
        <v>161.7087147659125</v>
      </c>
      <c r="AR2">
        <f t="shared" ref="AR2:AR11" si="3">$AC2/$X2</f>
        <v>171.74707312761424</v>
      </c>
      <c r="AT2">
        <f>AT4/AT6</f>
        <v>210.162286030627</v>
      </c>
      <c r="AV2">
        <f>((0.07/0.13)*100)</f>
        <v>53.846153846153854</v>
      </c>
      <c r="AW2">
        <f>((0.08/0.145)*100)</f>
        <v>55.172413793103459</v>
      </c>
      <c r="AX2">
        <f>((0.085/0.14)*100)</f>
        <v>60.714285714285708</v>
      </c>
      <c r="AY2">
        <f>((0.075/0.13)*100)</f>
        <v>57.692307692307686</v>
      </c>
      <c r="BA2">
        <f>((0.06/0.13)*100)</f>
        <v>46.153846153846153</v>
      </c>
      <c r="BB2">
        <f>((0.065/0.145)*100)</f>
        <v>44.827586206896555</v>
      </c>
      <c r="BC2">
        <f>((0.055/0.14)*100)</f>
        <v>39.285714285714285</v>
      </c>
      <c r="BD2">
        <f>((0.055/0.13)*100)</f>
        <v>42.307692307692307</v>
      </c>
      <c r="BF2">
        <f>ABS($B$2-$D$2)</f>
        <v>1.3844559999999992</v>
      </c>
      <c r="BG2">
        <f>ABS($F$2-$H$2)</f>
        <v>2.8851050000000003</v>
      </c>
      <c r="BL2">
        <f>SQRT((ABS($A$2-$E$3)^2+(ABS($B$2-$F$3)^2)))</f>
        <v>2.0342663392918827</v>
      </c>
      <c r="BM2">
        <f>SQRT((ABS($C$2-$G$2)^2+(ABS($D$2-$H$2)^2)))</f>
        <v>0.55461915248754645</v>
      </c>
      <c r="BO2">
        <f>SQRT((ABS($A$2-$G$3)^2+(ABS($B$2-$H$3)^2)))</f>
        <v>9.6273690771448539</v>
      </c>
      <c r="BP2">
        <f>SQRT((ABS($C$2-$E$2)^2+(ABS($D$2-$F$2)^2)))</f>
        <v>11.669295654228662</v>
      </c>
      <c r="BR2">
        <f>DEGREES(ACOS((11.3481125332451^2+22.6392200672278^2-12.1480072270529^2)/(2*11.3481125332451*22.6392200672278)))</f>
        <v>16.072765673606252</v>
      </c>
      <c r="BS2">
        <f>DEGREES(ACOS((12.1480072270529^2+22.3271195065899^2-11.1397760412774^2)/(2*12.1480072270529*22.3271195065899)))</f>
        <v>15.794201750173126</v>
      </c>
      <c r="BU2">
        <v>14</v>
      </c>
      <c r="BV2">
        <v>3</v>
      </c>
      <c r="BW2">
        <v>3</v>
      </c>
      <c r="BX2">
        <v>13</v>
      </c>
      <c r="BY2">
        <v>16</v>
      </c>
      <c r="BZ2">
        <v>4</v>
      </c>
      <c r="CA2">
        <v>16</v>
      </c>
      <c r="CB2">
        <v>5</v>
      </c>
      <c r="CC2">
        <v>17</v>
      </c>
      <c r="CD2">
        <v>5</v>
      </c>
      <c r="CE2">
        <v>16</v>
      </c>
      <c r="CF2">
        <v>6</v>
      </c>
      <c r="CG2">
        <v>15</v>
      </c>
      <c r="CH2">
        <v>13</v>
      </c>
      <c r="CI2">
        <v>4</v>
      </c>
      <c r="CJ2">
        <v>4</v>
      </c>
      <c r="CL2">
        <v>12</v>
      </c>
      <c r="CM2">
        <v>0</v>
      </c>
      <c r="CN2">
        <v>0</v>
      </c>
      <c r="CO2">
        <v>10</v>
      </c>
      <c r="CP2">
        <v>13</v>
      </c>
      <c r="CQ2">
        <v>0</v>
      </c>
      <c r="CR2">
        <v>11</v>
      </c>
      <c r="CS2">
        <v>0</v>
      </c>
      <c r="CT2">
        <v>11</v>
      </c>
      <c r="CU2">
        <v>0</v>
      </c>
      <c r="CV2">
        <v>11</v>
      </c>
      <c r="CW2">
        <v>0</v>
      </c>
      <c r="CX2">
        <v>11</v>
      </c>
      <c r="CY2">
        <v>10</v>
      </c>
      <c r="CZ2">
        <v>0</v>
      </c>
      <c r="DA2">
        <v>0</v>
      </c>
      <c r="DC2">
        <f>((3/14)*100)</f>
        <v>21.428571428571427</v>
      </c>
      <c r="DD2">
        <f>((3/14)*100)</f>
        <v>21.428571428571427</v>
      </c>
      <c r="DE2">
        <f>((13/14)*100)</f>
        <v>92.857142857142861</v>
      </c>
      <c r="DF2">
        <f>((4/16)*100)</f>
        <v>25</v>
      </c>
      <c r="DG2">
        <f>((16/16)*100)</f>
        <v>100</v>
      </c>
      <c r="DH2">
        <f>((5/16)*100)</f>
        <v>31.25</v>
      </c>
      <c r="DI2">
        <f>((5/17)*100)</f>
        <v>29.411764705882355</v>
      </c>
      <c r="DJ2">
        <f>((16/17)*100)</f>
        <v>94.117647058823522</v>
      </c>
      <c r="DK2">
        <f>((6/17)*100)</f>
        <v>35.294117647058826</v>
      </c>
      <c r="DL2">
        <f>((13/15)*100)</f>
        <v>86.666666666666671</v>
      </c>
      <c r="DM2">
        <f>((4/15)*100)</f>
        <v>26.666666666666668</v>
      </c>
      <c r="DN2">
        <f>((4/15)*100)</f>
        <v>26.666666666666668</v>
      </c>
      <c r="DP2">
        <f>((0/12)*100)</f>
        <v>0</v>
      </c>
      <c r="DQ2">
        <f>((0/12)*100)</f>
        <v>0</v>
      </c>
      <c r="DR2">
        <f>((10/12)*100)</f>
        <v>83.333333333333343</v>
      </c>
      <c r="DS2">
        <f>((0/13)*100)</f>
        <v>0</v>
      </c>
      <c r="DT2">
        <f>((11/13)*100)</f>
        <v>84.615384615384613</v>
      </c>
      <c r="DU2">
        <f>((0/13)*100)</f>
        <v>0</v>
      </c>
      <c r="DV2">
        <f>((0/11)*100)</f>
        <v>0</v>
      </c>
      <c r="DW2">
        <f>((11/11)*100)</f>
        <v>100</v>
      </c>
      <c r="DX2">
        <f>((0/11)*100)</f>
        <v>0</v>
      </c>
      <c r="DY2">
        <f>((10/11)*100)</f>
        <v>90.909090909090907</v>
      </c>
      <c r="DZ2">
        <f>((0/11)*100)</f>
        <v>0</v>
      </c>
      <c r="EA2">
        <f>((0/11)*100)</f>
        <v>0</v>
      </c>
    </row>
    <row r="3" spans="1:131" x14ac:dyDescent="0.25">
      <c r="A3">
        <v>70.91022000000001</v>
      </c>
      <c r="B3">
        <v>7.642919</v>
      </c>
      <c r="C3">
        <v>58.493137000000011</v>
      </c>
      <c r="D3">
        <v>5.9322819999999998</v>
      </c>
      <c r="E3">
        <v>47.345722000000009</v>
      </c>
      <c r="F3">
        <v>8.6537489999999995</v>
      </c>
      <c r="G3">
        <v>58.014103000000006</v>
      </c>
      <c r="H3">
        <v>5.4474650000000002</v>
      </c>
      <c r="K3">
        <f>(14/200)</f>
        <v>7.0000000000000007E-2</v>
      </c>
      <c r="L3">
        <f>(14/200)</f>
        <v>7.0000000000000007E-2</v>
      </c>
      <c r="M3">
        <f>(16/200)</f>
        <v>0.08</v>
      </c>
      <c r="N3">
        <f>(15/200)</f>
        <v>7.4999999999999997E-2</v>
      </c>
      <c r="P3">
        <f>(13/200)</f>
        <v>6.5000000000000002E-2</v>
      </c>
      <c r="Q3">
        <f>(11/200)</f>
        <v>5.5E-2</v>
      </c>
      <c r="R3">
        <f>(11/200)</f>
        <v>5.5E-2</v>
      </c>
      <c r="S3">
        <f>(11/200)</f>
        <v>5.5E-2</v>
      </c>
      <c r="U3">
        <f>0.07+0.065</f>
        <v>0.13500000000000001</v>
      </c>
      <c r="V3">
        <f>0.07+0.055</f>
        <v>0.125</v>
      </c>
      <c r="W3">
        <f>0.08+0.055</f>
        <v>0.13500000000000001</v>
      </c>
      <c r="X3">
        <f>0.075+0.055</f>
        <v>0.13</v>
      </c>
      <c r="Z3">
        <f>SQRT((ABS($A$4-$A$3)^2+(ABS($B$4-$B$3)^2)))</f>
        <v>17.647224968932711</v>
      </c>
      <c r="AA3">
        <f>SQRT((ABS($C$4-$C$3)^2+(ABS($D$4-$D$3)^2)))</f>
        <v>18.890869708597975</v>
      </c>
      <c r="AB3">
        <f>SQRT((ABS($E$4-$E$3)^2+(ABS($F$4-$F$3)^2)))</f>
        <v>21.620199442878871</v>
      </c>
      <c r="AC3">
        <f>SQRT((ABS($G$4-$G$3)^2+(ABS($H$4-$H$3)^2)))</f>
        <v>19.198819312263396</v>
      </c>
      <c r="AJ3">
        <f>1/0.135</f>
        <v>7.4074074074074066</v>
      </c>
      <c r="AK3">
        <f>1/0.125</f>
        <v>8</v>
      </c>
      <c r="AL3">
        <f>1/0.135</f>
        <v>7.4074074074074066</v>
      </c>
      <c r="AM3">
        <f>1/0.13</f>
        <v>7.6923076923076916</v>
      </c>
      <c r="AO3">
        <f t="shared" si="0"/>
        <v>130.72018495505711</v>
      </c>
      <c r="AP3">
        <f t="shared" si="1"/>
        <v>151.1269576687838</v>
      </c>
      <c r="AQ3">
        <f t="shared" si="2"/>
        <v>160.14962550280643</v>
      </c>
      <c r="AR3">
        <f t="shared" si="3"/>
        <v>147.6832254789492</v>
      </c>
      <c r="AT3" t="s">
        <v>305</v>
      </c>
      <c r="AV3">
        <f>((0.07/0.135)*100)</f>
        <v>51.851851851851848</v>
      </c>
      <c r="AW3">
        <f>((0.07/0.125)*100)</f>
        <v>56.000000000000007</v>
      </c>
      <c r="AX3">
        <f>((0.08/0.135)*100)</f>
        <v>59.259259259259252</v>
      </c>
      <c r="AY3">
        <f>((0.075/0.13)*100)</f>
        <v>57.692307692307686</v>
      </c>
      <c r="BA3">
        <f>((0.065/0.135)*100)</f>
        <v>48.148148148148145</v>
      </c>
      <c r="BB3">
        <f>((0.055/0.125)*100)</f>
        <v>44</v>
      </c>
      <c r="BC3">
        <f>((0.055/0.135)*100)</f>
        <v>40.74074074074074</v>
      </c>
      <c r="BD3">
        <f>((0.055/0.13)*100)</f>
        <v>42.307692307692307</v>
      </c>
      <c r="BF3">
        <f>ABS($B$3-$D$3)</f>
        <v>1.7106370000000002</v>
      </c>
      <c r="BG3">
        <f>ABS($F$3-$H$3)</f>
        <v>3.2062839999999992</v>
      </c>
      <c r="BL3">
        <f>SQRT((ABS($A$3-$E$4)^2+(ABS($B$3-$F$4)^2)))</f>
        <v>2.4601297613687008</v>
      </c>
      <c r="BM3">
        <f>SQRT((ABS($C$3-$G$3)^2+(ABS($D$3-$H$3)^2)))</f>
        <v>0.68155784541372944</v>
      </c>
      <c r="BO3">
        <f>SQRT((ABS($A$3-$G$4)^2+(ABS($B$3-$H$4)^2)))</f>
        <v>6.3634585266614998</v>
      </c>
      <c r="BP3">
        <f>SQRT((ABS($C$3-$E$3)^2+(ABS($D$3-$F$3)^2)))</f>
        <v>11.474809097074951</v>
      </c>
      <c r="BR3">
        <f>DEGREES(ACOS((11.1397760412774^2+21.6201994428789^2-11.5532843498012^2)/(2*11.1397760412774*21.6201994428789)))</f>
        <v>18.024464356438379</v>
      </c>
      <c r="BS3">
        <f>DEGREES(ACOS((11.5532843498012^2+19.1988193122634^2-8.61686040579079^2)/(2*11.5532843498012*19.1988193122634)))</f>
        <v>15.335729819522184</v>
      </c>
      <c r="BU3">
        <v>14</v>
      </c>
      <c r="BV3">
        <v>3</v>
      </c>
      <c r="BW3">
        <v>2</v>
      </c>
      <c r="BX3">
        <v>12</v>
      </c>
      <c r="BY3">
        <v>14</v>
      </c>
      <c r="BZ3">
        <v>2</v>
      </c>
      <c r="CA3">
        <v>14</v>
      </c>
      <c r="CB3">
        <v>3</v>
      </c>
      <c r="CC3">
        <v>16</v>
      </c>
      <c r="CD3">
        <v>3</v>
      </c>
      <c r="CE3">
        <v>14</v>
      </c>
      <c r="CF3">
        <v>5</v>
      </c>
      <c r="CG3">
        <v>15</v>
      </c>
      <c r="CH3">
        <v>12</v>
      </c>
      <c r="CI3">
        <v>3</v>
      </c>
      <c r="CJ3">
        <v>4</v>
      </c>
      <c r="CL3">
        <v>13</v>
      </c>
      <c r="CM3">
        <v>1</v>
      </c>
      <c r="CN3">
        <v>0</v>
      </c>
      <c r="CO3">
        <v>10</v>
      </c>
      <c r="CP3">
        <v>11</v>
      </c>
      <c r="CQ3">
        <v>0</v>
      </c>
      <c r="CR3">
        <v>11</v>
      </c>
      <c r="CS3">
        <v>0</v>
      </c>
      <c r="CT3">
        <v>11</v>
      </c>
      <c r="CU3">
        <v>0</v>
      </c>
      <c r="CV3">
        <v>11</v>
      </c>
      <c r="CW3">
        <v>0</v>
      </c>
      <c r="CX3">
        <v>11</v>
      </c>
      <c r="CY3">
        <v>10</v>
      </c>
      <c r="CZ3">
        <v>0</v>
      </c>
      <c r="DA3">
        <v>0</v>
      </c>
      <c r="DC3">
        <f>((3/14)*100)</f>
        <v>21.428571428571427</v>
      </c>
      <c r="DD3">
        <f>((2/14)*100)</f>
        <v>14.285714285714285</v>
      </c>
      <c r="DE3">
        <f>((12/14)*100)</f>
        <v>85.714285714285708</v>
      </c>
      <c r="DF3">
        <f>((2/14)*100)</f>
        <v>14.285714285714285</v>
      </c>
      <c r="DG3">
        <f>((14/14)*100)</f>
        <v>100</v>
      </c>
      <c r="DH3">
        <f>((3/14)*100)</f>
        <v>21.428571428571427</v>
      </c>
      <c r="DI3">
        <f>((3/16)*100)</f>
        <v>18.75</v>
      </c>
      <c r="DJ3">
        <f>((14/16)*100)</f>
        <v>87.5</v>
      </c>
      <c r="DK3">
        <f>((5/16)*100)</f>
        <v>31.25</v>
      </c>
      <c r="DL3">
        <f>((12/15)*100)</f>
        <v>80</v>
      </c>
      <c r="DM3">
        <f>((3/15)*100)</f>
        <v>20</v>
      </c>
      <c r="DN3">
        <f>((4/15)*100)</f>
        <v>26.666666666666668</v>
      </c>
      <c r="DP3">
        <f>((1/13)*100)</f>
        <v>7.6923076923076925</v>
      </c>
      <c r="DQ3">
        <f>((0/13)*100)</f>
        <v>0</v>
      </c>
      <c r="DR3">
        <f>((10/13)*100)</f>
        <v>76.923076923076934</v>
      </c>
      <c r="DS3">
        <f>((0/11)*100)</f>
        <v>0</v>
      </c>
      <c r="DT3">
        <f>((11/11)*100)</f>
        <v>100</v>
      </c>
      <c r="DU3">
        <f>((0/11)*100)</f>
        <v>0</v>
      </c>
      <c r="DV3">
        <f>((0/11)*100)</f>
        <v>0</v>
      </c>
      <c r="DW3">
        <f>((11/11)*100)</f>
        <v>100</v>
      </c>
      <c r="DX3">
        <f>((0/11)*100)</f>
        <v>0</v>
      </c>
      <c r="DY3">
        <f>((10/11)*100)</f>
        <v>90.909090909090907</v>
      </c>
      <c r="DZ3">
        <f>((0/11)*100)</f>
        <v>0</v>
      </c>
      <c r="EA3">
        <f>((0/11)*100)</f>
        <v>0</v>
      </c>
    </row>
    <row r="4" spans="1:131" x14ac:dyDescent="0.25">
      <c r="A4">
        <v>88.538281000000012</v>
      </c>
      <c r="B4">
        <v>8.4651200000000006</v>
      </c>
      <c r="C4">
        <v>77.373812000000001</v>
      </c>
      <c r="D4">
        <v>6.5528219999999999</v>
      </c>
      <c r="E4">
        <v>68.960384000000005</v>
      </c>
      <c r="F4">
        <v>9.1430450000000008</v>
      </c>
      <c r="G4">
        <v>77.180710000000005</v>
      </c>
      <c r="H4">
        <v>6.5591480000000004</v>
      </c>
      <c r="K4">
        <f>(15/200)</f>
        <v>7.4999999999999997E-2</v>
      </c>
      <c r="L4">
        <f>(15/200)</f>
        <v>7.4999999999999997E-2</v>
      </c>
      <c r="M4">
        <f>(15/200)</f>
        <v>7.4999999999999997E-2</v>
      </c>
      <c r="N4">
        <f>(14/200)</f>
        <v>7.0000000000000007E-2</v>
      </c>
      <c r="P4">
        <f>(12/200)</f>
        <v>0.06</v>
      </c>
      <c r="Q4">
        <f>(12/200)</f>
        <v>0.06</v>
      </c>
      <c r="R4">
        <f>(12/200)</f>
        <v>0.06</v>
      </c>
      <c r="S4">
        <f>(10/200)</f>
        <v>0.05</v>
      </c>
      <c r="U4">
        <f>0.075+0.06</f>
        <v>0.13500000000000001</v>
      </c>
      <c r="V4">
        <f>0.075+0.06</f>
        <v>0.13500000000000001</v>
      </c>
      <c r="W4">
        <f>0.075+0.06</f>
        <v>0.13500000000000001</v>
      </c>
      <c r="X4">
        <f>0.07+0.05</f>
        <v>0.12000000000000001</v>
      </c>
      <c r="Z4">
        <f>SQRT((ABS($A$5-$A$4)^2+(ABS($B$5-$B$4)^2)))</f>
        <v>23.720169445032635</v>
      </c>
      <c r="AA4">
        <f>SQRT((ABS($C$5-$C$4)^2+(ABS($D$5-$D$4)^2)))</f>
        <v>19.910738392762543</v>
      </c>
      <c r="AB4">
        <f>SQRT((ABS($E$5-$E$4)^2+(ABS($F$5-$F$4)^2)))</f>
        <v>19.379574932120903</v>
      </c>
      <c r="AC4">
        <f>SQRT((ABS($G$5-$G$4)^2+(ABS($H$5-$H$4)^2)))</f>
        <v>19.024298886580635</v>
      </c>
      <c r="AJ4">
        <f>1/0.135</f>
        <v>7.4074074074074066</v>
      </c>
      <c r="AK4">
        <f>1/0.135</f>
        <v>7.4074074074074066</v>
      </c>
      <c r="AL4">
        <f>1/0.135</f>
        <v>7.4074074074074066</v>
      </c>
      <c r="AM4">
        <f>1/0.12</f>
        <v>8.3333333333333339</v>
      </c>
      <c r="AO4">
        <f t="shared" si="0"/>
        <v>175.70495885209357</v>
      </c>
      <c r="AP4">
        <f t="shared" si="1"/>
        <v>147.48695105750031</v>
      </c>
      <c r="AQ4">
        <f t="shared" si="2"/>
        <v>143.55240690459928</v>
      </c>
      <c r="AR4">
        <f t="shared" si="3"/>
        <v>158.5358240548386</v>
      </c>
      <c r="AT4">
        <f>SUM(Z:AC)</f>
        <v>13159.311539807677</v>
      </c>
      <c r="AV4">
        <f>((0.075/0.135)*100)</f>
        <v>55.55555555555555</v>
      </c>
      <c r="AW4">
        <f>((0.075/0.135)*100)</f>
        <v>55.55555555555555</v>
      </c>
      <c r="AX4">
        <f>((0.075/0.135)*100)</f>
        <v>55.55555555555555</v>
      </c>
      <c r="AY4">
        <f>((0.07/0.12)*100)</f>
        <v>58.333333333333336</v>
      </c>
      <c r="BA4">
        <f>((0.06/0.135)*100)</f>
        <v>44.444444444444443</v>
      </c>
      <c r="BB4">
        <f>((0.06/0.135)*100)</f>
        <v>44.444444444444443</v>
      </c>
      <c r="BC4">
        <f>((0.06/0.135)*100)</f>
        <v>44.444444444444443</v>
      </c>
      <c r="BD4">
        <f>((0.05/0.12)*100)</f>
        <v>41.666666666666671</v>
      </c>
      <c r="BF4">
        <f>ABS($B$4-$D$4)</f>
        <v>1.9122980000000007</v>
      </c>
      <c r="BG4">
        <f>ABS($F$4-$H$4)</f>
        <v>2.5838970000000003</v>
      </c>
      <c r="BL4">
        <f>SQRT((ABS($A$4-$E$5)^2+(ABS($B$4-$F$5)^2)))</f>
        <v>1.8377430351964348</v>
      </c>
      <c r="BM4">
        <f>SQRT((ABS($C$4-$G$4)^2+(ABS($D$4-$H$4)^2)))</f>
        <v>0.19320559174102209</v>
      </c>
      <c r="BO4">
        <f>SQRT((ABS($A$4-$G$5)^2+(ABS($B$4-$H$5)^2)))</f>
        <v>7.8863327376231078</v>
      </c>
      <c r="BP4">
        <f>SQRT((ABS($C$4-$E$4)^2+(ABS($D$4-$F$4)^2)))</f>
        <v>8.8031259164522311</v>
      </c>
      <c r="BR4">
        <f>DEGREES(ACOS((8.61686040579079^2+19.3795749321209^2-11.733696747549^2)/(2*8.61686040579079*19.3795749321209)))</f>
        <v>20.836951393756785</v>
      </c>
      <c r="BS4">
        <f>DEGREES(ACOS((11.733696747549^2+19.0242988865806^2-8.71041091403803^2)/(2*11.733696747549*19.0242988865806)))</f>
        <v>18.356869279322002</v>
      </c>
      <c r="BU4">
        <v>15</v>
      </c>
      <c r="BV4">
        <v>5</v>
      </c>
      <c r="BW4">
        <v>6</v>
      </c>
      <c r="BX4">
        <v>10</v>
      </c>
      <c r="BY4">
        <v>15</v>
      </c>
      <c r="BZ4">
        <v>3</v>
      </c>
      <c r="CA4">
        <v>13</v>
      </c>
      <c r="CB4">
        <v>5</v>
      </c>
      <c r="CC4">
        <v>15</v>
      </c>
      <c r="CD4">
        <v>3</v>
      </c>
      <c r="CE4">
        <v>13</v>
      </c>
      <c r="CF4">
        <v>6</v>
      </c>
      <c r="CG4">
        <v>14</v>
      </c>
      <c r="CH4">
        <v>10</v>
      </c>
      <c r="CI4">
        <v>4</v>
      </c>
      <c r="CJ4">
        <v>6</v>
      </c>
      <c r="CL4">
        <v>12</v>
      </c>
      <c r="CM4">
        <v>0</v>
      </c>
      <c r="CN4">
        <v>0</v>
      </c>
      <c r="CO4">
        <v>8</v>
      </c>
      <c r="CP4">
        <v>12</v>
      </c>
      <c r="CQ4">
        <v>1</v>
      </c>
      <c r="CR4">
        <v>10</v>
      </c>
      <c r="CS4">
        <v>0</v>
      </c>
      <c r="CT4">
        <v>12</v>
      </c>
      <c r="CU4">
        <v>0</v>
      </c>
      <c r="CV4">
        <v>10</v>
      </c>
      <c r="CW4">
        <v>1</v>
      </c>
      <c r="CX4">
        <v>10</v>
      </c>
      <c r="CY4">
        <v>8</v>
      </c>
      <c r="CZ4">
        <v>0</v>
      </c>
      <c r="DA4">
        <v>1</v>
      </c>
      <c r="DC4">
        <f>((5/15)*100)</f>
        <v>33.333333333333329</v>
      </c>
      <c r="DD4">
        <f>((6/15)*100)</f>
        <v>40</v>
      </c>
      <c r="DE4">
        <f>((10/15)*100)</f>
        <v>66.666666666666657</v>
      </c>
      <c r="DF4">
        <f>((3/15)*100)</f>
        <v>20</v>
      </c>
      <c r="DG4">
        <f>((13/15)*100)</f>
        <v>86.666666666666671</v>
      </c>
      <c r="DH4">
        <f>((5/15)*100)</f>
        <v>33.333333333333329</v>
      </c>
      <c r="DI4">
        <f>((3/15)*100)</f>
        <v>20</v>
      </c>
      <c r="DJ4">
        <f>((13/15)*100)</f>
        <v>86.666666666666671</v>
      </c>
      <c r="DK4">
        <f>((6/15)*100)</f>
        <v>40</v>
      </c>
      <c r="DL4">
        <f>((10/14)*100)</f>
        <v>71.428571428571431</v>
      </c>
      <c r="DM4">
        <f>((4/14)*100)</f>
        <v>28.571428571428569</v>
      </c>
      <c r="DN4">
        <f>((6/14)*100)</f>
        <v>42.857142857142854</v>
      </c>
      <c r="DP4">
        <f>((0/12)*100)</f>
        <v>0</v>
      </c>
      <c r="DQ4">
        <f>((0/12)*100)</f>
        <v>0</v>
      </c>
      <c r="DR4">
        <f>((8/12)*100)</f>
        <v>66.666666666666657</v>
      </c>
      <c r="DS4">
        <f>((1/12)*100)</f>
        <v>8.3333333333333321</v>
      </c>
      <c r="DT4">
        <f>((10/12)*100)</f>
        <v>83.333333333333343</v>
      </c>
      <c r="DU4">
        <f>((0/12)*100)</f>
        <v>0</v>
      </c>
      <c r="DV4">
        <f>((0/12)*100)</f>
        <v>0</v>
      </c>
      <c r="DW4">
        <f>((10/12)*100)</f>
        <v>83.333333333333343</v>
      </c>
      <c r="DX4">
        <f>((1/12)*100)</f>
        <v>8.3333333333333321</v>
      </c>
      <c r="DY4">
        <f>((8/10)*100)</f>
        <v>80</v>
      </c>
      <c r="DZ4">
        <f>((0/10)*100)</f>
        <v>0</v>
      </c>
      <c r="EA4">
        <f>((1/10)*100)</f>
        <v>10</v>
      </c>
    </row>
    <row r="5" spans="1:131" x14ac:dyDescent="0.25">
      <c r="A5">
        <v>112.23219900000001</v>
      </c>
      <c r="B5">
        <v>7.3494640000000002</v>
      </c>
      <c r="C5">
        <v>97.284100000000009</v>
      </c>
      <c r="D5">
        <v>6.686744</v>
      </c>
      <c r="E5">
        <v>88.306099000000003</v>
      </c>
      <c r="F5">
        <v>10.288137000000001</v>
      </c>
      <c r="G5">
        <v>96.20492200000001</v>
      </c>
      <c r="H5">
        <v>6.6166450000000001</v>
      </c>
      <c r="K5">
        <f>(13/200)</f>
        <v>6.5000000000000002E-2</v>
      </c>
      <c r="L5">
        <f>(15/200)</f>
        <v>7.4999999999999997E-2</v>
      </c>
      <c r="M5">
        <f>(17/200)</f>
        <v>8.5000000000000006E-2</v>
      </c>
      <c r="N5">
        <f>(14/200)</f>
        <v>7.0000000000000007E-2</v>
      </c>
      <c r="P5">
        <f>(11/200)</f>
        <v>5.5E-2</v>
      </c>
      <c r="Q5">
        <f>(10/200)</f>
        <v>0.05</v>
      </c>
      <c r="R5">
        <f>(9/200)</f>
        <v>4.4999999999999998E-2</v>
      </c>
      <c r="S5">
        <f>(10/200)</f>
        <v>0.05</v>
      </c>
      <c r="U5">
        <f>0.065+0.055</f>
        <v>0.12</v>
      </c>
      <c r="V5">
        <f>0.075+0.05</f>
        <v>0.125</v>
      </c>
      <c r="W5">
        <f>0.085+0.045</f>
        <v>0.13</v>
      </c>
      <c r="X5">
        <f>0.07+0.05</f>
        <v>0.12000000000000001</v>
      </c>
      <c r="Z5">
        <f>SQRT((ABS($A$6-$A$5)^2+(ABS($B$6-$B$5)^2)))</f>
        <v>21.560406396080264</v>
      </c>
      <c r="AA5">
        <f>SQRT((ABS($C$6-$C$5)^2+(ABS($D$6-$D$5)^2)))</f>
        <v>23.855018625032226</v>
      </c>
      <c r="AB5">
        <f>SQRT((ABS($E$6-$E$5)^2+(ABS($F$6-$F$5)^2)))</f>
        <v>24.358205331076306</v>
      </c>
      <c r="AC5">
        <f>SQRT((ABS($G$6-$G$5)^2+(ABS($H$6-$H$5)^2)))</f>
        <v>23.626363054814441</v>
      </c>
      <c r="AJ5">
        <f>1/0.12</f>
        <v>8.3333333333333339</v>
      </c>
      <c r="AK5">
        <f>1/0.125</f>
        <v>8</v>
      </c>
      <c r="AL5">
        <f>1/0.13</f>
        <v>7.6923076923076916</v>
      </c>
      <c r="AM5">
        <f>1/0.12</f>
        <v>8.3333333333333339</v>
      </c>
      <c r="AO5">
        <f t="shared" si="0"/>
        <v>179.67005330066888</v>
      </c>
      <c r="AP5">
        <f t="shared" si="1"/>
        <v>190.84014900025781</v>
      </c>
      <c r="AQ5">
        <f t="shared" si="2"/>
        <v>187.3708102390485</v>
      </c>
      <c r="AR5">
        <f t="shared" si="3"/>
        <v>196.88635879012031</v>
      </c>
      <c r="AT5" t="s">
        <v>306</v>
      </c>
      <c r="AV5">
        <f>((0.065/0.12)*100)</f>
        <v>54.166666666666671</v>
      </c>
      <c r="AW5">
        <f>((0.075/0.125)*100)</f>
        <v>60</v>
      </c>
      <c r="AX5">
        <f>((0.085/0.13)*100)</f>
        <v>65.384615384615387</v>
      </c>
      <c r="AY5">
        <f>((0.07/0.12)*100)</f>
        <v>58.333333333333336</v>
      </c>
      <c r="BA5">
        <f>((0.055/0.12)*100)</f>
        <v>45.833333333333336</v>
      </c>
      <c r="BB5">
        <f>((0.05/0.125)*100)</f>
        <v>40</v>
      </c>
      <c r="BC5">
        <f>((0.045/0.13)*100)</f>
        <v>34.615384615384613</v>
      </c>
      <c r="BD5">
        <f>((0.05/0.12)*100)</f>
        <v>41.666666666666671</v>
      </c>
      <c r="BF5">
        <f>ABS($B$5-$D$5)</f>
        <v>0.6627200000000002</v>
      </c>
      <c r="BG5">
        <f>ABS($F$5-$H$5)</f>
        <v>3.6714920000000006</v>
      </c>
      <c r="BL5">
        <f>SQRT((ABS($A$5-$E$6)^2+(ABS($B$5-$F$6)^2)))</f>
        <v>2.4469485658209069</v>
      </c>
      <c r="BM5">
        <f>SQRT((ABS($C$5-$G$5)^2+(ABS($D$5-$H$5)^2)))</f>
        <v>1.0814522761014458</v>
      </c>
      <c r="BO5">
        <f>SQRT((ABS($A$5-$G$6)^2+(ABS($B$5-$H$6)^2)))</f>
        <v>7.7679607995744222</v>
      </c>
      <c r="BP5">
        <f>SQRT((ABS($C$5-$E$5)^2+(ABS($D$5-$F$5)^2)))</f>
        <v>9.6733930705027245</v>
      </c>
      <c r="BR5">
        <f>DEGREES(ACOS((8.71041091403803^2+24.3582053310763^2-16.7510105255631^2)/(2*8.71041091403803*24.3582053310763)))</f>
        <v>23.684930084487458</v>
      </c>
      <c r="BS5">
        <f>DEGREES(ACOS((16.7510105255631^2+23.6263630548145^2-8.25034207634956^2)/(2*16.7510105255631*23.6263630548145)))</f>
        <v>13.163355164803804</v>
      </c>
      <c r="BU5">
        <v>13</v>
      </c>
      <c r="BV5">
        <v>5</v>
      </c>
      <c r="BW5">
        <v>4</v>
      </c>
      <c r="BX5">
        <v>8</v>
      </c>
      <c r="BY5">
        <v>15</v>
      </c>
      <c r="BZ5">
        <v>5</v>
      </c>
      <c r="CA5">
        <v>14</v>
      </c>
      <c r="CB5">
        <v>5</v>
      </c>
      <c r="CC5">
        <v>17</v>
      </c>
      <c r="CD5">
        <v>6</v>
      </c>
      <c r="CE5">
        <v>14</v>
      </c>
      <c r="CF5">
        <v>8</v>
      </c>
      <c r="CG5">
        <v>14</v>
      </c>
      <c r="CH5">
        <v>8</v>
      </c>
      <c r="CI5">
        <v>5</v>
      </c>
      <c r="CJ5">
        <v>8</v>
      </c>
      <c r="CL5">
        <v>11</v>
      </c>
      <c r="CM5">
        <v>1</v>
      </c>
      <c r="CN5">
        <v>0</v>
      </c>
      <c r="CO5">
        <v>5</v>
      </c>
      <c r="CP5">
        <v>10</v>
      </c>
      <c r="CQ5">
        <v>0</v>
      </c>
      <c r="CR5">
        <v>8</v>
      </c>
      <c r="CS5">
        <v>0</v>
      </c>
      <c r="CT5">
        <v>9</v>
      </c>
      <c r="CU5">
        <v>0</v>
      </c>
      <c r="CV5">
        <v>8</v>
      </c>
      <c r="CW5">
        <v>1</v>
      </c>
      <c r="CX5">
        <v>10</v>
      </c>
      <c r="CY5">
        <v>5</v>
      </c>
      <c r="CZ5">
        <v>0</v>
      </c>
      <c r="DA5">
        <v>1</v>
      </c>
      <c r="DC5">
        <f>((5/13)*100)</f>
        <v>38.461538461538467</v>
      </c>
      <c r="DD5">
        <f>((4/13)*100)</f>
        <v>30.76923076923077</v>
      </c>
      <c r="DE5">
        <f>((8/13)*100)</f>
        <v>61.53846153846154</v>
      </c>
      <c r="DF5">
        <f>((5/15)*100)</f>
        <v>33.333333333333329</v>
      </c>
      <c r="DG5">
        <f>((14/15)*100)</f>
        <v>93.333333333333329</v>
      </c>
      <c r="DH5">
        <f>((5/15)*100)</f>
        <v>33.333333333333329</v>
      </c>
      <c r="DI5">
        <f>((6/17)*100)</f>
        <v>35.294117647058826</v>
      </c>
      <c r="DJ5">
        <f>((14/17)*100)</f>
        <v>82.35294117647058</v>
      </c>
      <c r="DK5">
        <f>((8/17)*100)</f>
        <v>47.058823529411761</v>
      </c>
      <c r="DL5">
        <f>((8/14)*100)</f>
        <v>57.142857142857139</v>
      </c>
      <c r="DM5">
        <f>((5/14)*100)</f>
        <v>35.714285714285715</v>
      </c>
      <c r="DN5">
        <f>((8/14)*100)</f>
        <v>57.142857142857139</v>
      </c>
      <c r="DP5">
        <f>((1/11)*100)</f>
        <v>9.0909090909090917</v>
      </c>
      <c r="DQ5">
        <f>((0/11)*100)</f>
        <v>0</v>
      </c>
      <c r="DR5">
        <f>((5/11)*100)</f>
        <v>45.454545454545453</v>
      </c>
      <c r="DS5">
        <f>((0/10)*100)</f>
        <v>0</v>
      </c>
      <c r="DT5">
        <f>((8/10)*100)</f>
        <v>80</v>
      </c>
      <c r="DU5">
        <f>((0/10)*100)</f>
        <v>0</v>
      </c>
      <c r="DV5">
        <f>((0/9)*100)</f>
        <v>0</v>
      </c>
      <c r="DW5">
        <f>((8/9)*100)</f>
        <v>88.888888888888886</v>
      </c>
      <c r="DX5">
        <f>((1/9)*100)</f>
        <v>11.111111111111111</v>
      </c>
      <c r="DY5">
        <f>((5/10)*100)</f>
        <v>50</v>
      </c>
      <c r="DZ5">
        <f>((0/10)*100)</f>
        <v>0</v>
      </c>
      <c r="EA5">
        <f>((1/10)*100)</f>
        <v>10</v>
      </c>
    </row>
    <row r="6" spans="1:131" x14ac:dyDescent="0.25">
      <c r="A6">
        <v>133.79015600000002</v>
      </c>
      <c r="B6">
        <v>7.0244809999999998</v>
      </c>
      <c r="C6">
        <v>121.12744700000002</v>
      </c>
      <c r="D6">
        <v>5.9406090000000003</v>
      </c>
      <c r="E6">
        <v>112.658556</v>
      </c>
      <c r="F6">
        <v>9.7589819999999996</v>
      </c>
      <c r="G6">
        <v>119.811396</v>
      </c>
      <c r="H6">
        <v>5.6474099999999998</v>
      </c>
      <c r="K6">
        <f>(14/200)</f>
        <v>7.0000000000000007E-2</v>
      </c>
      <c r="L6">
        <f>(14/200)</f>
        <v>7.0000000000000007E-2</v>
      </c>
      <c r="M6">
        <f>(15/200)</f>
        <v>7.4999999999999997E-2</v>
      </c>
      <c r="N6">
        <f>(14/200)</f>
        <v>7.0000000000000007E-2</v>
      </c>
      <c r="P6">
        <f>(11/200)</f>
        <v>5.5E-2</v>
      </c>
      <c r="Q6">
        <f>(9/200)</f>
        <v>4.4999999999999998E-2</v>
      </c>
      <c r="R6">
        <f>(9/200)</f>
        <v>4.4999999999999998E-2</v>
      </c>
      <c r="S6">
        <f>(9/200)</f>
        <v>4.4999999999999998E-2</v>
      </c>
      <c r="U6">
        <f>0.07+0.055</f>
        <v>0.125</v>
      </c>
      <c r="V6">
        <f>0.07+0.045</f>
        <v>0.115</v>
      </c>
      <c r="W6">
        <f>0.075+0.045</f>
        <v>0.12</v>
      </c>
      <c r="X6">
        <f>0.07+0.045</f>
        <v>0.115</v>
      </c>
      <c r="Z6">
        <f>SQRT((ABS($A$7-$A$6)^2+(ABS($B$7-$B$6)^2)))</f>
        <v>29.307848756405718</v>
      </c>
      <c r="AA6">
        <f>SQRT((ABS($C$7-$C$6)^2+(ABS($D$7-$D$6)^2)))</f>
        <v>30.410073333083051</v>
      </c>
      <c r="AB6">
        <f>SQRT((ABS($E$7-$E$6)^2+(ABS($F$7-$F$6)^2)))</f>
        <v>21.351472250896169</v>
      </c>
      <c r="AC6">
        <f>SQRT((ABS($G$7-$G$6)^2+(ABS($H$7-$H$6)^2)))</f>
        <v>30.69570995365331</v>
      </c>
      <c r="AJ6">
        <f>1/0.125</f>
        <v>8</v>
      </c>
      <c r="AK6">
        <f>1/0.115</f>
        <v>8.695652173913043</v>
      </c>
      <c r="AL6">
        <f>1/0.12</f>
        <v>8.3333333333333339</v>
      </c>
      <c r="AM6">
        <f>1/0.115</f>
        <v>8.695652173913043</v>
      </c>
      <c r="AO6">
        <f t="shared" si="0"/>
        <v>234.46279005124575</v>
      </c>
      <c r="AP6">
        <f t="shared" si="1"/>
        <v>264.43542028767871</v>
      </c>
      <c r="AQ6">
        <f t="shared" si="2"/>
        <v>177.92893542413475</v>
      </c>
      <c r="AR6">
        <f t="shared" si="3"/>
        <v>266.91921698828963</v>
      </c>
      <c r="AT6">
        <f>SUM(U:X)</f>
        <v>62.614999999999846</v>
      </c>
      <c r="AV6">
        <f>((0.07/0.125)*100)</f>
        <v>56.000000000000007</v>
      </c>
      <c r="AW6">
        <f>((0.07/0.115)*100)</f>
        <v>60.869565217391312</v>
      </c>
      <c r="AX6">
        <f>((0.075/0.12)*100)</f>
        <v>62.5</v>
      </c>
      <c r="AY6">
        <f>((0.07/0.115)*100)</f>
        <v>60.869565217391312</v>
      </c>
      <c r="BA6">
        <f>((0.055/0.125)*100)</f>
        <v>44</v>
      </c>
      <c r="BB6">
        <f>((0.045/0.115)*100)</f>
        <v>39.130434782608688</v>
      </c>
      <c r="BC6">
        <f>((0.045/0.12)*100)</f>
        <v>37.5</v>
      </c>
      <c r="BD6">
        <f>((0.045/0.115)*100)</f>
        <v>39.130434782608688</v>
      </c>
      <c r="BF6">
        <f>ABS($B$6-$D$6)</f>
        <v>1.0838719999999995</v>
      </c>
      <c r="BG6">
        <f>ABS($F$6-$H$6)</f>
        <v>4.1115719999999998</v>
      </c>
      <c r="BL6">
        <f>SQRT((ABS($A$6-$E$7)^2+(ABS($B$6-$F$7)^2)))</f>
        <v>2.0888202932052331</v>
      </c>
      <c r="BM6">
        <f>SQRT((ABS($C$6-$G$6)^2+(ABS($D$6-$H$6)^2)))</f>
        <v>1.3483159452450459</v>
      </c>
      <c r="BO6">
        <f>SQRT((ABS($A$6-$G$7)^2+(ABS($B$6-$H$7)^2)))</f>
        <v>16.684671576385579</v>
      </c>
      <c r="BP6">
        <f>SQRT((ABS($C$6-$E$6)^2+(ABS($D$6-$F$6)^2)))</f>
        <v>9.289891664438839</v>
      </c>
      <c r="BR6">
        <f>DEGREES(ACOS((16.6015874810153^2+31.0958206028567^2-14.848377322359^2)/(2*16.6015874810153*31.0958206028567)))</f>
        <v>8.1358171218597111</v>
      </c>
      <c r="BS6">
        <f>DEGREES(ACOS((14.6032227479391^2+30.6957099536533^2-16.6015874810153^2)/(2*14.6032227479391*30.6957099536533)))</f>
        <v>11.057828463187141</v>
      </c>
      <c r="BU6">
        <v>14</v>
      </c>
      <c r="BV6">
        <v>7</v>
      </c>
      <c r="BW6">
        <v>5</v>
      </c>
      <c r="BX6">
        <v>7</v>
      </c>
      <c r="BY6">
        <v>14</v>
      </c>
      <c r="BZ6">
        <v>5</v>
      </c>
      <c r="CA6">
        <v>11</v>
      </c>
      <c r="CB6">
        <v>5</v>
      </c>
      <c r="CC6">
        <v>15</v>
      </c>
      <c r="CD6">
        <v>4</v>
      </c>
      <c r="CE6">
        <v>11</v>
      </c>
      <c r="CF6">
        <v>9</v>
      </c>
      <c r="CG6">
        <v>14</v>
      </c>
      <c r="CH6">
        <v>7</v>
      </c>
      <c r="CI6">
        <v>5</v>
      </c>
      <c r="CJ6">
        <v>9</v>
      </c>
      <c r="CL6">
        <v>11</v>
      </c>
      <c r="CM6">
        <v>2</v>
      </c>
      <c r="CN6">
        <v>0</v>
      </c>
      <c r="CO6">
        <v>4</v>
      </c>
      <c r="CP6">
        <v>9</v>
      </c>
      <c r="CQ6">
        <v>1</v>
      </c>
      <c r="CR6">
        <v>6</v>
      </c>
      <c r="CS6">
        <v>0</v>
      </c>
      <c r="CT6">
        <v>9</v>
      </c>
      <c r="CU6">
        <v>0</v>
      </c>
      <c r="CV6">
        <v>6</v>
      </c>
      <c r="CW6">
        <v>3</v>
      </c>
      <c r="CX6">
        <v>9</v>
      </c>
      <c r="CY6">
        <v>4</v>
      </c>
      <c r="CZ6">
        <v>0</v>
      </c>
      <c r="DA6">
        <v>3</v>
      </c>
      <c r="DC6">
        <f>((7/14)*100)</f>
        <v>50</v>
      </c>
      <c r="DD6">
        <f>((5/14)*100)</f>
        <v>35.714285714285715</v>
      </c>
      <c r="DE6">
        <f>((7/14)*100)</f>
        <v>50</v>
      </c>
      <c r="DF6">
        <f>((5/14)*100)</f>
        <v>35.714285714285715</v>
      </c>
      <c r="DG6">
        <f>((11/14)*100)</f>
        <v>78.571428571428569</v>
      </c>
      <c r="DH6">
        <f>((5/14)*100)</f>
        <v>35.714285714285715</v>
      </c>
      <c r="DI6">
        <f>((4/15)*100)</f>
        <v>26.666666666666668</v>
      </c>
      <c r="DJ6">
        <f>((11/15)*100)</f>
        <v>73.333333333333329</v>
      </c>
      <c r="DK6">
        <f>((9/15)*100)</f>
        <v>60</v>
      </c>
      <c r="DL6">
        <f>((7/14)*100)</f>
        <v>50</v>
      </c>
      <c r="DM6">
        <f>((5/14)*100)</f>
        <v>35.714285714285715</v>
      </c>
      <c r="DN6">
        <f>((9/14)*100)</f>
        <v>64.285714285714292</v>
      </c>
      <c r="DP6">
        <f>((2/11)*100)</f>
        <v>18.181818181818183</v>
      </c>
      <c r="DQ6">
        <f>((0/11)*100)</f>
        <v>0</v>
      </c>
      <c r="DR6">
        <f>((4/11)*100)</f>
        <v>36.363636363636367</v>
      </c>
      <c r="DS6">
        <f>((1/9)*100)</f>
        <v>11.111111111111111</v>
      </c>
      <c r="DT6">
        <f>((6/9)*100)</f>
        <v>66.666666666666657</v>
      </c>
      <c r="DU6">
        <f>((0/9)*100)</f>
        <v>0</v>
      </c>
      <c r="DV6">
        <f>((0/9)*100)</f>
        <v>0</v>
      </c>
      <c r="DW6">
        <f>((6/9)*100)</f>
        <v>66.666666666666657</v>
      </c>
      <c r="DX6">
        <f>((3/9)*100)</f>
        <v>33.333333333333329</v>
      </c>
      <c r="DY6">
        <f>((4/9)*100)</f>
        <v>44.444444444444443</v>
      </c>
      <c r="DZ6">
        <f>((0/9)*100)</f>
        <v>0</v>
      </c>
      <c r="EA6">
        <f>((3/9)*100)</f>
        <v>33.333333333333329</v>
      </c>
    </row>
    <row r="7" spans="1:131" x14ac:dyDescent="0.25">
      <c r="A7">
        <v>163.07789099999999</v>
      </c>
      <c r="B7">
        <v>8.1101039999999998</v>
      </c>
      <c r="C7">
        <v>151.515366</v>
      </c>
      <c r="D7">
        <v>7.1011860000000002</v>
      </c>
      <c r="E7">
        <v>133.99994100000001</v>
      </c>
      <c r="F7">
        <v>9.1027400000000007</v>
      </c>
      <c r="G7">
        <v>150.47479900000002</v>
      </c>
      <c r="H7">
        <v>7.0553610000000004</v>
      </c>
      <c r="K7">
        <f>(12/200)</f>
        <v>0.06</v>
      </c>
      <c r="L7">
        <f>(15/200)</f>
        <v>7.4999999999999997E-2</v>
      </c>
      <c r="M7">
        <f>(17/200)</f>
        <v>8.5000000000000006E-2</v>
      </c>
      <c r="N7">
        <f>(14/200)</f>
        <v>7.0000000000000007E-2</v>
      </c>
      <c r="P7">
        <f>(11/200)</f>
        <v>5.5E-2</v>
      </c>
      <c r="Q7">
        <f>(9/200)</f>
        <v>4.4999999999999998E-2</v>
      </c>
      <c r="R7">
        <f>(9/200)</f>
        <v>4.4999999999999998E-2</v>
      </c>
      <c r="S7">
        <f>(9/200)</f>
        <v>4.4999999999999998E-2</v>
      </c>
      <c r="U7">
        <f>0.06+0.055</f>
        <v>0.11499999999999999</v>
      </c>
      <c r="V7">
        <f>0.075+0.045</f>
        <v>0.12</v>
      </c>
      <c r="W7">
        <f>0.085+0.045</f>
        <v>0.13</v>
      </c>
      <c r="X7">
        <f>0.07+0.045</f>
        <v>0.115</v>
      </c>
      <c r="Z7">
        <f>SQRT((ABS($A$8-$A$7)^2+(ABS($B$8-$B$7)^2)))</f>
        <v>20.207772836982329</v>
      </c>
      <c r="AA7">
        <f>SQRT((ABS($C$8-$C$7)^2+(ABS($D$8-$D$7)^2)))</f>
        <v>16.841837896117948</v>
      </c>
      <c r="AB7">
        <f>SQRT((ABS($E$8-$E$7)^2+(ABS($F$8-$F$7)^2)))</f>
        <v>31.095820602856762</v>
      </c>
      <c r="AC7">
        <f>SQRT((ABS($G$8-$G$7)^2+(ABS($H$8-$H$7)^2)))</f>
        <v>16.854149604236934</v>
      </c>
      <c r="AJ7">
        <f>1/0.115</f>
        <v>8.695652173913043</v>
      </c>
      <c r="AK7">
        <f>1/0.12</f>
        <v>8.3333333333333339</v>
      </c>
      <c r="AL7">
        <f>1/0.13</f>
        <v>7.6923076923076916</v>
      </c>
      <c r="AM7">
        <f>1/0.115</f>
        <v>8.695652173913043</v>
      </c>
      <c r="AO7">
        <f t="shared" si="0"/>
        <v>175.71976379984636</v>
      </c>
      <c r="AP7">
        <f t="shared" si="1"/>
        <v>140.34864913431625</v>
      </c>
      <c r="AQ7">
        <f t="shared" si="2"/>
        <v>239.19862002197507</v>
      </c>
      <c r="AR7">
        <f t="shared" si="3"/>
        <v>146.55782264553855</v>
      </c>
      <c r="AV7">
        <f>((0.06/0.115)*100)</f>
        <v>52.173913043478258</v>
      </c>
      <c r="AW7">
        <f>((0.075/0.12)*100)</f>
        <v>62.5</v>
      </c>
      <c r="AX7">
        <f>((0.085/0.13)*100)</f>
        <v>65.384615384615387</v>
      </c>
      <c r="AY7">
        <f>((0.07/0.115)*100)</f>
        <v>60.869565217391312</v>
      </c>
      <c r="BA7">
        <f>((0.055/0.115)*100)</f>
        <v>47.826086956521735</v>
      </c>
      <c r="BB7">
        <f>((0.045/0.12)*100)</f>
        <v>37.5</v>
      </c>
      <c r="BC7">
        <f>((0.045/0.13)*100)</f>
        <v>34.615384615384613</v>
      </c>
      <c r="BD7">
        <f>((0.045/0.115)*100)</f>
        <v>39.130434782608688</v>
      </c>
      <c r="BF7">
        <f>ABS($B$7-$D$7)</f>
        <v>1.0089179999999995</v>
      </c>
      <c r="BG7">
        <f>ABS($F$7-$H$7)</f>
        <v>2.0473790000000003</v>
      </c>
      <c r="BL7">
        <f>SQRT((ABS($A$7-$E$8)^2+(ABS($B$7-$F$8)^2)))</f>
        <v>2.5485424903991913</v>
      </c>
      <c r="BM7">
        <f>SQRT((ABS($C$7-$G$7)^2+(ABS($D$7-$H$7)^2)))</f>
        <v>1.0415755431623583</v>
      </c>
      <c r="BO7">
        <f>SQRT((ABS($A$7-$G$8)^2+(ABS($B$7-$H$8)^2)))</f>
        <v>5.0972299161141637</v>
      </c>
      <c r="BP7">
        <f>SQRT((ABS($C$7-$E$7)^2+(ABS($D$7-$F$7)^2)))</f>
        <v>17.629416647908144</v>
      </c>
      <c r="BR7">
        <f>DEGREES(ACOS((5.00955532581336^2+19.3603084698775^2-17.9289678168222^2)/(2*5.00955532581336*19.3603084698775)))</f>
        <v>66.137878177888354</v>
      </c>
      <c r="BS7">
        <f>DEGREES(ACOS((14.848377322359^2+16.8541496042369^2-5.00955532581336^2)/(2*14.848377322359*16.8541496042369)))</f>
        <v>16.684899156672699</v>
      </c>
      <c r="BU7">
        <v>12</v>
      </c>
      <c r="BV7">
        <v>6</v>
      </c>
      <c r="BW7">
        <v>3</v>
      </c>
      <c r="BX7">
        <v>5</v>
      </c>
      <c r="BY7">
        <v>15</v>
      </c>
      <c r="BZ7">
        <v>7</v>
      </c>
      <c r="CA7">
        <v>11</v>
      </c>
      <c r="CB7">
        <v>6</v>
      </c>
      <c r="CC7">
        <v>17</v>
      </c>
      <c r="CD7">
        <v>6</v>
      </c>
      <c r="CE7">
        <v>11</v>
      </c>
      <c r="CF7">
        <v>12</v>
      </c>
      <c r="CG7">
        <v>14</v>
      </c>
      <c r="CH7">
        <v>5</v>
      </c>
      <c r="CI7">
        <v>6</v>
      </c>
      <c r="CJ7">
        <v>12</v>
      </c>
      <c r="CL7">
        <v>11</v>
      </c>
      <c r="CM7">
        <v>3</v>
      </c>
      <c r="CN7">
        <v>0</v>
      </c>
      <c r="CO7">
        <v>2</v>
      </c>
      <c r="CP7">
        <v>9</v>
      </c>
      <c r="CQ7">
        <v>2</v>
      </c>
      <c r="CR7">
        <v>5</v>
      </c>
      <c r="CS7">
        <v>0</v>
      </c>
      <c r="CT7">
        <v>9</v>
      </c>
      <c r="CU7">
        <v>0</v>
      </c>
      <c r="CV7">
        <v>5</v>
      </c>
      <c r="CW7">
        <v>4</v>
      </c>
      <c r="CX7">
        <v>9</v>
      </c>
      <c r="CY7">
        <v>2</v>
      </c>
      <c r="CZ7">
        <v>0</v>
      </c>
      <c r="DA7">
        <v>4</v>
      </c>
      <c r="DC7">
        <f>((6/12)*100)</f>
        <v>50</v>
      </c>
      <c r="DD7">
        <f>((3/12)*100)</f>
        <v>25</v>
      </c>
      <c r="DE7">
        <f>((5/12)*100)</f>
        <v>41.666666666666671</v>
      </c>
      <c r="DF7">
        <f>((7/15)*100)</f>
        <v>46.666666666666664</v>
      </c>
      <c r="DG7">
        <f>((11/15)*100)</f>
        <v>73.333333333333329</v>
      </c>
      <c r="DH7">
        <f>((6/15)*100)</f>
        <v>40</v>
      </c>
      <c r="DI7">
        <f>((6/17)*100)</f>
        <v>35.294117647058826</v>
      </c>
      <c r="DJ7">
        <f>((11/17)*100)</f>
        <v>64.705882352941174</v>
      </c>
      <c r="DK7">
        <f>((12/17)*100)</f>
        <v>70.588235294117652</v>
      </c>
      <c r="DL7">
        <f>((5/14)*100)</f>
        <v>35.714285714285715</v>
      </c>
      <c r="DM7">
        <f>((6/14)*100)</f>
        <v>42.857142857142854</v>
      </c>
      <c r="DN7">
        <f>((12/14)*100)</f>
        <v>85.714285714285708</v>
      </c>
      <c r="DP7">
        <f>((3/11)*100)</f>
        <v>27.27272727272727</v>
      </c>
      <c r="DQ7">
        <f>((0/11)*100)</f>
        <v>0</v>
      </c>
      <c r="DR7">
        <f>((2/11)*100)</f>
        <v>18.181818181818183</v>
      </c>
      <c r="DS7">
        <f>((2/9)*100)</f>
        <v>22.222222222222221</v>
      </c>
      <c r="DT7">
        <f>((5/9)*100)</f>
        <v>55.555555555555557</v>
      </c>
      <c r="DU7">
        <f>((0/9)*100)</f>
        <v>0</v>
      </c>
      <c r="DV7">
        <f>((0/9)*100)</f>
        <v>0</v>
      </c>
      <c r="DW7">
        <f>((5/9)*100)</f>
        <v>55.555555555555557</v>
      </c>
      <c r="DX7">
        <f>((4/9)*100)</f>
        <v>44.444444444444443</v>
      </c>
      <c r="DY7">
        <f>((2/9)*100)</f>
        <v>22.222222222222221</v>
      </c>
      <c r="DZ7">
        <f>((0/9)*100)</f>
        <v>0</v>
      </c>
      <c r="EA7">
        <f>((4/9)*100)</f>
        <v>44.444444444444443</v>
      </c>
    </row>
    <row r="8" spans="1:131" x14ac:dyDescent="0.25">
      <c r="A8">
        <v>183.28536500000001</v>
      </c>
      <c r="B8">
        <v>8.0002060000000004</v>
      </c>
      <c r="C8">
        <v>168.31258300000002</v>
      </c>
      <c r="D8">
        <v>5.8760310000000002</v>
      </c>
      <c r="E8">
        <v>165.09052200000002</v>
      </c>
      <c r="F8">
        <v>9.6735570000000006</v>
      </c>
      <c r="G8">
        <v>167.21964300000002</v>
      </c>
      <c r="H8">
        <v>5.1389690000000003</v>
      </c>
      <c r="K8">
        <f>(13/200)</f>
        <v>6.5000000000000002E-2</v>
      </c>
      <c r="L8">
        <f>(15/200)</f>
        <v>7.4999999999999997E-2</v>
      </c>
      <c r="M8">
        <f>(12/200)</f>
        <v>0.06</v>
      </c>
      <c r="N8">
        <f>(15/200)</f>
        <v>7.4999999999999997E-2</v>
      </c>
      <c r="P8">
        <f>(11/200)</f>
        <v>5.5E-2</v>
      </c>
      <c r="Q8">
        <f>(9/200)</f>
        <v>4.4999999999999998E-2</v>
      </c>
      <c r="R8">
        <f>(10/200)</f>
        <v>0.05</v>
      </c>
      <c r="S8">
        <f>(11/200)</f>
        <v>5.5E-2</v>
      </c>
      <c r="U8">
        <f>0.065+0.055</f>
        <v>0.12</v>
      </c>
      <c r="V8">
        <f>0.075+0.045</f>
        <v>0.12</v>
      </c>
      <c r="W8">
        <f>0.06+0.05</f>
        <v>0.11</v>
      </c>
      <c r="X8">
        <f>0.075+0.055</f>
        <v>0.13</v>
      </c>
      <c r="Z8">
        <f>SQRT((ABS($A$9-$A$8)^2+(ABS($B$9-$B$8)^2)))</f>
        <v>22.34676944632989</v>
      </c>
      <c r="AA8">
        <f>SQRT((ABS($C$9-$C$8)^2+(ABS($D$9-$D$8)^2)))</f>
        <v>23.38927599260586</v>
      </c>
      <c r="AB8">
        <f>SQRT((ABS($E$9-$E$8)^2+(ABS($F$9-$F$8)^2)))</f>
        <v>19.360308469877474</v>
      </c>
      <c r="AC8">
        <f>SQRT((ABS($G$9-$G$8)^2+(ABS($H$9-$H$8)^2)))</f>
        <v>23.465301909480473</v>
      </c>
      <c r="AJ8">
        <f>1/0.12</f>
        <v>8.3333333333333339</v>
      </c>
      <c r="AK8">
        <f>1/0.12</f>
        <v>8.3333333333333339</v>
      </c>
      <c r="AL8">
        <f>1/0.11</f>
        <v>9.0909090909090917</v>
      </c>
      <c r="AM8">
        <f>1/0.13</f>
        <v>7.6923076923076916</v>
      </c>
      <c r="AO8">
        <f t="shared" si="0"/>
        <v>186.22307871941575</v>
      </c>
      <c r="AP8">
        <f t="shared" si="1"/>
        <v>194.91063327171551</v>
      </c>
      <c r="AQ8">
        <f t="shared" si="2"/>
        <v>176.0028042716134</v>
      </c>
      <c r="AR8">
        <f t="shared" si="3"/>
        <v>180.50232238061901</v>
      </c>
      <c r="AV8">
        <f>((0.065/0.12)*100)</f>
        <v>54.166666666666671</v>
      </c>
      <c r="AW8">
        <f>((0.075/0.12)*100)</f>
        <v>62.5</v>
      </c>
      <c r="AX8">
        <f>((0.06/0.11)*100)</f>
        <v>54.54545454545454</v>
      </c>
      <c r="AY8">
        <f>((0.075/0.13)*100)</f>
        <v>57.692307692307686</v>
      </c>
      <c r="BA8">
        <f>((0.055/0.12)*100)</f>
        <v>45.833333333333336</v>
      </c>
      <c r="BB8">
        <f>((0.045/0.12)*100)</f>
        <v>37.5</v>
      </c>
      <c r="BC8">
        <f>((0.05/0.11)*100)</f>
        <v>45.45454545454546</v>
      </c>
      <c r="BD8">
        <f>((0.055/0.13)*100)</f>
        <v>42.307692307692307</v>
      </c>
      <c r="BF8">
        <f>ABS($B$8-$D$8)</f>
        <v>2.1241750000000001</v>
      </c>
      <c r="BG8">
        <f>ABS($F$8-$H$8)</f>
        <v>4.5345880000000003</v>
      </c>
      <c r="BL8">
        <f>SQRT((ABS($A$8-$E$9)^2+(ABS($B$8-$F$9)^2)))</f>
        <v>2.4072106802263864</v>
      </c>
      <c r="BM8">
        <f>SQRT((ABS($C$8-$G$8)^2+(ABS($D$8-$H$8)^2)))</f>
        <v>1.3182481691411512</v>
      </c>
      <c r="BO8">
        <f>SQRT((ABS($A$8-$G$9)^2+(ABS($B$8-$H$9)^2)))</f>
        <v>7.6280335749234709</v>
      </c>
      <c r="BP8">
        <f>SQRT((ABS($C$8-$E$8)^2+(ABS($D$8-$F$8)^2)))</f>
        <v>4.9802490709197444</v>
      </c>
      <c r="BR8">
        <f>DEGREES(ACOS((7.41434359299135^2+21.6914593467274^2-15.9822780682942^2)/(2*7.41434359299135*21.6914593467274)))</f>
        <v>32.903268336834479</v>
      </c>
      <c r="BS8">
        <f>DEGREES(ACOS((17.9289678168222^2+23.4653019094805^2-7.41434359299135^2)/(2*17.9289678168222*23.4653019094805)))</f>
        <v>13.809525763810077</v>
      </c>
      <c r="BU8">
        <v>13</v>
      </c>
      <c r="BV8">
        <v>4</v>
      </c>
      <c r="BW8">
        <v>3</v>
      </c>
      <c r="BX8">
        <v>8</v>
      </c>
      <c r="BY8">
        <v>15</v>
      </c>
      <c r="BZ8">
        <v>6</v>
      </c>
      <c r="CA8">
        <v>8</v>
      </c>
      <c r="CB8">
        <v>5</v>
      </c>
      <c r="CC8">
        <v>12</v>
      </c>
      <c r="CD8">
        <v>2</v>
      </c>
      <c r="CE8">
        <v>8</v>
      </c>
      <c r="CF8">
        <v>9</v>
      </c>
      <c r="CG8">
        <v>15</v>
      </c>
      <c r="CH8">
        <v>8</v>
      </c>
      <c r="CI8">
        <v>5</v>
      </c>
      <c r="CJ8">
        <v>9</v>
      </c>
      <c r="CL8">
        <v>11</v>
      </c>
      <c r="CM8">
        <v>2</v>
      </c>
      <c r="CN8">
        <v>1</v>
      </c>
      <c r="CO8">
        <v>4</v>
      </c>
      <c r="CP8">
        <v>9</v>
      </c>
      <c r="CQ8">
        <v>3</v>
      </c>
      <c r="CR8">
        <v>3</v>
      </c>
      <c r="CS8">
        <v>1</v>
      </c>
      <c r="CT8">
        <v>10</v>
      </c>
      <c r="CU8">
        <v>1</v>
      </c>
      <c r="CV8">
        <v>3</v>
      </c>
      <c r="CW8">
        <v>8</v>
      </c>
      <c r="CX8">
        <v>11</v>
      </c>
      <c r="CY8">
        <v>4</v>
      </c>
      <c r="CZ8">
        <v>1</v>
      </c>
      <c r="DA8">
        <v>8</v>
      </c>
      <c r="DC8">
        <f>((4/13)*100)</f>
        <v>30.76923076923077</v>
      </c>
      <c r="DD8">
        <f>((3/13)*100)</f>
        <v>23.076923076923077</v>
      </c>
      <c r="DE8">
        <f>((8/13)*100)</f>
        <v>61.53846153846154</v>
      </c>
      <c r="DF8">
        <f>((6/15)*100)</f>
        <v>40</v>
      </c>
      <c r="DG8">
        <f>((8/15)*100)</f>
        <v>53.333333333333336</v>
      </c>
      <c r="DH8">
        <f>((5/15)*100)</f>
        <v>33.333333333333329</v>
      </c>
      <c r="DI8">
        <f>((2/12)*100)</f>
        <v>16.666666666666664</v>
      </c>
      <c r="DJ8">
        <f>((8/12)*100)</f>
        <v>66.666666666666657</v>
      </c>
      <c r="DK8">
        <f>((9/12)*100)</f>
        <v>75</v>
      </c>
      <c r="DL8">
        <f>((8/15)*100)</f>
        <v>53.333333333333336</v>
      </c>
      <c r="DM8">
        <f>((5/15)*100)</f>
        <v>33.333333333333329</v>
      </c>
      <c r="DN8">
        <f>((9/15)*100)</f>
        <v>60</v>
      </c>
      <c r="DP8">
        <f>((2/11)*100)</f>
        <v>18.181818181818183</v>
      </c>
      <c r="DQ8">
        <f>((1/11)*100)</f>
        <v>9.0909090909090917</v>
      </c>
      <c r="DR8">
        <f>((4/11)*100)</f>
        <v>36.363636363636367</v>
      </c>
      <c r="DS8">
        <f>((3/9)*100)</f>
        <v>33.333333333333329</v>
      </c>
      <c r="DT8">
        <f>((3/9)*100)</f>
        <v>33.333333333333329</v>
      </c>
      <c r="DU8">
        <f>((1/9)*100)</f>
        <v>11.111111111111111</v>
      </c>
      <c r="DV8">
        <f>((1/10)*100)</f>
        <v>10</v>
      </c>
      <c r="DW8">
        <f>((3/10)*100)</f>
        <v>30</v>
      </c>
      <c r="DX8">
        <f>((8/10)*100)</f>
        <v>80</v>
      </c>
      <c r="DY8">
        <f>((4/11)*100)</f>
        <v>36.363636363636367</v>
      </c>
      <c r="DZ8">
        <f>((1/11)*100)</f>
        <v>9.0909090909090917</v>
      </c>
      <c r="EA8">
        <f>((8/11)*100)</f>
        <v>72.727272727272734</v>
      </c>
    </row>
    <row r="9" spans="1:131" x14ac:dyDescent="0.25">
      <c r="A9">
        <v>205.62799699999999</v>
      </c>
      <c r="B9">
        <v>8.4302060000000001</v>
      </c>
      <c r="C9">
        <v>191.68953999999999</v>
      </c>
      <c r="D9">
        <v>6.6350519999999999</v>
      </c>
      <c r="E9">
        <v>184.44592900000001</v>
      </c>
      <c r="F9">
        <v>10.109176</v>
      </c>
      <c r="G9">
        <v>190.666293</v>
      </c>
      <c r="H9">
        <v>6.0743819999999999</v>
      </c>
      <c r="K9">
        <f>(13/200)</f>
        <v>6.5000000000000002E-2</v>
      </c>
      <c r="L9">
        <f>(15/200)</f>
        <v>7.4999999999999997E-2</v>
      </c>
      <c r="M9">
        <f>(15/200)</f>
        <v>7.4999999999999997E-2</v>
      </c>
      <c r="N9">
        <f>(15/200)</f>
        <v>7.4999999999999997E-2</v>
      </c>
      <c r="P9">
        <f>(12/200)</f>
        <v>0.06</v>
      </c>
      <c r="Q9">
        <f>(11/200)</f>
        <v>5.5E-2</v>
      </c>
      <c r="R9">
        <f>(10/200)</f>
        <v>0.05</v>
      </c>
      <c r="S9">
        <f>(11/200)</f>
        <v>5.5E-2</v>
      </c>
      <c r="U9">
        <f>0.065+0.06</f>
        <v>0.125</v>
      </c>
      <c r="V9">
        <f>0.075+0.055</f>
        <v>0.13</v>
      </c>
      <c r="W9">
        <f>0.075+0.05</f>
        <v>0.125</v>
      </c>
      <c r="X9">
        <f>0.075+0.055</f>
        <v>0.13</v>
      </c>
      <c r="Z9">
        <f>SQRT((ABS($A$10-$A$9)^2+(ABS($B$10-$B$9)^2)))</f>
        <v>20.934238020241889</v>
      </c>
      <c r="AA9">
        <f>SQRT((ABS($C$10-$C$9)^2+(ABS($D$10-$D$9)^2)))</f>
        <v>22.658017344749588</v>
      </c>
      <c r="AB9">
        <f>SQRT((ABS($E$10-$E$9)^2+(ABS($F$10-$F$9)^2)))</f>
        <v>21.691459346727424</v>
      </c>
      <c r="AC9">
        <f>SQRT((ABS($G$10-$G$9)^2+(ABS($H$10-$H$9)^2)))</f>
        <v>23.267209100949614</v>
      </c>
      <c r="AJ9">
        <f>1/0.125</f>
        <v>8</v>
      </c>
      <c r="AK9">
        <f>1/0.13</f>
        <v>7.6923076923076916</v>
      </c>
      <c r="AL9">
        <f>1/0.125</f>
        <v>8</v>
      </c>
      <c r="AM9">
        <f>1/0.13</f>
        <v>7.6923076923076916</v>
      </c>
      <c r="AO9">
        <f t="shared" si="0"/>
        <v>167.47390416193511</v>
      </c>
      <c r="AP9">
        <f t="shared" si="1"/>
        <v>174.29244111345835</v>
      </c>
      <c r="AQ9">
        <f t="shared" si="2"/>
        <v>173.53167477381939</v>
      </c>
      <c r="AR9">
        <f t="shared" si="3"/>
        <v>178.97853154576626</v>
      </c>
      <c r="AV9">
        <f>((0.065/0.125)*100)</f>
        <v>52</v>
      </c>
      <c r="AW9">
        <f>((0.075/0.13)*100)</f>
        <v>57.692307692307686</v>
      </c>
      <c r="AX9">
        <f>((0.075/0.125)*100)</f>
        <v>60</v>
      </c>
      <c r="AY9">
        <f>((0.075/0.13)*100)</f>
        <v>57.692307692307686</v>
      </c>
      <c r="BA9">
        <f>((0.06/0.125)*100)</f>
        <v>48</v>
      </c>
      <c r="BB9">
        <f>((0.055/0.13)*100)</f>
        <v>42.307692307692307</v>
      </c>
      <c r="BC9">
        <f>((0.05/0.125)*100)</f>
        <v>40</v>
      </c>
      <c r="BD9">
        <f>((0.055/0.13)*100)</f>
        <v>42.307692307692307</v>
      </c>
      <c r="BF9">
        <f>ABS($B$9-$D$9)</f>
        <v>1.7951540000000001</v>
      </c>
      <c r="BG9">
        <f>ABS($F$9-$H$9)</f>
        <v>4.0347939999999998</v>
      </c>
      <c r="BL9">
        <f>SQRT((ABS($A$9-$E$10)^2+(ABS($B$9-$F$10)^2)))</f>
        <v>1.7306801277570039</v>
      </c>
      <c r="BM9">
        <f>SQRT((ABS($C$9-$G$9)^2+(ABS($D$9-$H$9)^2)))</f>
        <v>1.1667841582353591</v>
      </c>
      <c r="BO9">
        <f>SQRT((ABS($A$9-$G$10)^2+(ABS($B$9-$H$10)^2)))</f>
        <v>8.4436110799198278</v>
      </c>
      <c r="BP9">
        <f>SQRT((ABS($C$9-$E$9)^2+(ABS($D$9-$F$9)^2)))</f>
        <v>8.0336441224824497</v>
      </c>
      <c r="BR9">
        <f>DEGREES(ACOS((8.43185517326349^2+21.2599773132224^2-13.8551342201242^2)/(2*8.43185517326349*21.2599773132224)))</f>
        <v>22.547208049804738</v>
      </c>
      <c r="BS9">
        <f>DEGREES(ACOS((15.9822780682942^2+23.2672091009496^2-8.43185517326349^2)/(2*15.9822780682942*23.2672091009496)))</f>
        <v>12.640418944326024</v>
      </c>
      <c r="BU9">
        <v>13</v>
      </c>
      <c r="BV9">
        <v>4</v>
      </c>
      <c r="BW9">
        <v>3</v>
      </c>
      <c r="BX9">
        <v>9</v>
      </c>
      <c r="BY9">
        <v>15</v>
      </c>
      <c r="BZ9">
        <v>4</v>
      </c>
      <c r="CA9">
        <v>12</v>
      </c>
      <c r="CB9">
        <v>5</v>
      </c>
      <c r="CC9">
        <v>15</v>
      </c>
      <c r="CD9">
        <v>3</v>
      </c>
      <c r="CE9">
        <v>12</v>
      </c>
      <c r="CF9">
        <v>8</v>
      </c>
      <c r="CG9">
        <v>15</v>
      </c>
      <c r="CH9">
        <v>9</v>
      </c>
      <c r="CI9">
        <v>5</v>
      </c>
      <c r="CJ9">
        <v>8</v>
      </c>
      <c r="CL9">
        <v>12</v>
      </c>
      <c r="CM9">
        <v>1</v>
      </c>
      <c r="CN9">
        <v>0</v>
      </c>
      <c r="CO9">
        <v>6</v>
      </c>
      <c r="CP9">
        <v>11</v>
      </c>
      <c r="CQ9">
        <v>2</v>
      </c>
      <c r="CR9">
        <v>7</v>
      </c>
      <c r="CS9">
        <v>1</v>
      </c>
      <c r="CT9">
        <v>10</v>
      </c>
      <c r="CU9">
        <v>0</v>
      </c>
      <c r="CV9">
        <v>7</v>
      </c>
      <c r="CW9">
        <v>4</v>
      </c>
      <c r="CX9">
        <v>11</v>
      </c>
      <c r="CY9">
        <v>6</v>
      </c>
      <c r="CZ9">
        <v>1</v>
      </c>
      <c r="DA9">
        <v>4</v>
      </c>
      <c r="DC9">
        <f>((4/13)*100)</f>
        <v>30.76923076923077</v>
      </c>
      <c r="DD9">
        <f>((3/13)*100)</f>
        <v>23.076923076923077</v>
      </c>
      <c r="DE9">
        <f>((9/13)*100)</f>
        <v>69.230769230769226</v>
      </c>
      <c r="DF9">
        <f>((4/15)*100)</f>
        <v>26.666666666666668</v>
      </c>
      <c r="DG9">
        <f>((12/15)*100)</f>
        <v>80</v>
      </c>
      <c r="DH9">
        <f>((5/15)*100)</f>
        <v>33.333333333333329</v>
      </c>
      <c r="DI9">
        <f>((3/15)*100)</f>
        <v>20</v>
      </c>
      <c r="DJ9">
        <f>((12/15)*100)</f>
        <v>80</v>
      </c>
      <c r="DK9">
        <f>((8/15)*100)</f>
        <v>53.333333333333336</v>
      </c>
      <c r="DL9">
        <f>((9/15)*100)</f>
        <v>60</v>
      </c>
      <c r="DM9">
        <f>((5/15)*100)</f>
        <v>33.333333333333329</v>
      </c>
      <c r="DN9">
        <f>((8/15)*100)</f>
        <v>53.333333333333336</v>
      </c>
      <c r="DP9">
        <f>((1/12)*100)</f>
        <v>8.3333333333333321</v>
      </c>
      <c r="DQ9">
        <f>((0/12)*100)</f>
        <v>0</v>
      </c>
      <c r="DR9">
        <f>((6/12)*100)</f>
        <v>50</v>
      </c>
      <c r="DS9">
        <f>((2/11)*100)</f>
        <v>18.181818181818183</v>
      </c>
      <c r="DT9">
        <f>((7/11)*100)</f>
        <v>63.636363636363633</v>
      </c>
      <c r="DU9">
        <f>((1/11)*100)</f>
        <v>9.0909090909090917</v>
      </c>
      <c r="DV9">
        <f>((0/10)*100)</f>
        <v>0</v>
      </c>
      <c r="DW9">
        <f>((7/10)*100)</f>
        <v>70</v>
      </c>
      <c r="DX9">
        <f>((4/10)*100)</f>
        <v>40</v>
      </c>
      <c r="DY9">
        <f>((6/11)*100)</f>
        <v>54.54545454545454</v>
      </c>
      <c r="DZ9">
        <f>((1/11)*100)</f>
        <v>9.0909090909090917</v>
      </c>
      <c r="EA9">
        <f>((4/11)*100)</f>
        <v>36.363636363636367</v>
      </c>
    </row>
    <row r="10" spans="1:131" x14ac:dyDescent="0.25">
      <c r="A10">
        <v>226.56217599999999</v>
      </c>
      <c r="B10">
        <v>8.4799159999999993</v>
      </c>
      <c r="C10">
        <v>214.336793</v>
      </c>
      <c r="D10">
        <v>7.3333940000000002</v>
      </c>
      <c r="E10">
        <v>206.13737399999999</v>
      </c>
      <c r="F10">
        <v>10.084228</v>
      </c>
      <c r="G10">
        <v>213.92084499999999</v>
      </c>
      <c r="H10">
        <v>6.8417349999999999</v>
      </c>
      <c r="K10">
        <f>(12/200)</f>
        <v>0.06</v>
      </c>
      <c r="L10">
        <f>(14/200)</f>
        <v>7.0000000000000007E-2</v>
      </c>
      <c r="M10">
        <f>(15/200)</f>
        <v>7.4999999999999997E-2</v>
      </c>
      <c r="N10">
        <f>(15/200)</f>
        <v>7.4999999999999997E-2</v>
      </c>
      <c r="P10">
        <f>(12/200)</f>
        <v>0.06</v>
      </c>
      <c r="Q10">
        <f>(10/200)</f>
        <v>0.05</v>
      </c>
      <c r="R10">
        <f>(10/200)</f>
        <v>0.05</v>
      </c>
      <c r="S10">
        <f>(10/200)</f>
        <v>0.05</v>
      </c>
      <c r="U10">
        <f>0.06+0.06</f>
        <v>0.12</v>
      </c>
      <c r="V10">
        <f>0.07+0.05</f>
        <v>0.12000000000000001</v>
      </c>
      <c r="W10">
        <f>0.075+0.05</f>
        <v>0.125</v>
      </c>
      <c r="X10">
        <f>0.075+0.05</f>
        <v>0.125</v>
      </c>
      <c r="Z10">
        <f>SQRT((ABS($A$11-$A$10)^2+(ABS($B$11-$B$10)^2)))</f>
        <v>22.218001518670075</v>
      </c>
      <c r="AA10">
        <f>SQRT((ABS($C$11-$C$10)^2+(ABS($D$11-$D$10)^2)))</f>
        <v>20.474968036459039</v>
      </c>
      <c r="AB10">
        <f>SQRT((ABS($E$11-$E$10)^2+(ABS($F$11-$F$10)^2)))</f>
        <v>21.259977313222446</v>
      </c>
      <c r="AC10">
        <f>SQRT((ABS($G$11-$G$10)^2+(ABS($H$11-$H$10)^2)))</f>
        <v>20.02746383834722</v>
      </c>
      <c r="AJ10">
        <f>1/0.12</f>
        <v>8.3333333333333339</v>
      </c>
      <c r="AK10">
        <f>1/0.12</f>
        <v>8.3333333333333339</v>
      </c>
      <c r="AL10">
        <f>1/0.125</f>
        <v>8</v>
      </c>
      <c r="AM10">
        <f>1/0.125</f>
        <v>8</v>
      </c>
      <c r="AO10">
        <f t="shared" si="0"/>
        <v>185.15001265558396</v>
      </c>
      <c r="AP10">
        <f t="shared" si="1"/>
        <v>170.62473363715864</v>
      </c>
      <c r="AQ10">
        <f t="shared" si="2"/>
        <v>170.07981850577957</v>
      </c>
      <c r="AR10">
        <f t="shared" si="3"/>
        <v>160.21971070677776</v>
      </c>
      <c r="AV10">
        <f>((0.06/0.12)*100)</f>
        <v>50</v>
      </c>
      <c r="AW10">
        <f>((0.07/0.12)*100)</f>
        <v>58.333333333333336</v>
      </c>
      <c r="AX10">
        <f>((0.075/0.125)*100)</f>
        <v>60</v>
      </c>
      <c r="AY10">
        <f>((0.075/0.125)*100)</f>
        <v>60</v>
      </c>
      <c r="BA10">
        <f>((0.06/0.12)*100)</f>
        <v>50</v>
      </c>
      <c r="BB10">
        <f>((0.05/0.12)*100)</f>
        <v>41.666666666666671</v>
      </c>
      <c r="BC10">
        <f>((0.05/0.125)*100)</f>
        <v>40</v>
      </c>
      <c r="BD10">
        <f>((0.05/0.125)*100)</f>
        <v>40</v>
      </c>
      <c r="BF10">
        <f>ABS($B$10-$D$10)</f>
        <v>1.1465219999999992</v>
      </c>
      <c r="BG10">
        <f>ABS($F$10-$H$10)</f>
        <v>3.2424929999999996</v>
      </c>
      <c r="BL10">
        <f>SQRT((ABS($A$10-$E$11)^2+(ABS($B$10-$F$11)^2)))</f>
        <v>1.7860811509069254</v>
      </c>
      <c r="BM10">
        <f>SQRT((ABS($C$10-$G$10)^2+(ABS($D$10-$H$10)^2)))</f>
        <v>0.64400412342236779</v>
      </c>
      <c r="BO10">
        <f>SQRT((ABS($A$10-$G$11)^2+(ABS($B$10-$H$11)^2)))</f>
        <v>7.837891215578912</v>
      </c>
      <c r="BP10">
        <f>SQRT((ABS($C$10-$E$10)^2+(ABS($D$10-$F$10)^2)))</f>
        <v>8.6485582401413641</v>
      </c>
      <c r="BR10">
        <f>DEGREES(ACOS((7.80128131145032^2+21.2602179753887^2-15.1302001714848^2)/(2*7.80128131145032*21.2602179753887)))</f>
        <v>31.134017289509536</v>
      </c>
      <c r="BS10">
        <f>DEGREES(ACOS((13.8551342201242^2+20.0274638383472^2-7.80128131145032^2)/(2*13.8551342201242*20.0274638383472)))</f>
        <v>16.46676962307443</v>
      </c>
      <c r="BU10">
        <v>12</v>
      </c>
      <c r="BV10">
        <v>3</v>
      </c>
      <c r="BW10">
        <v>2</v>
      </c>
      <c r="BX10">
        <v>9</v>
      </c>
      <c r="BY10">
        <v>14</v>
      </c>
      <c r="BZ10">
        <v>4</v>
      </c>
      <c r="CA10">
        <v>11</v>
      </c>
      <c r="CB10">
        <v>4</v>
      </c>
      <c r="CC10">
        <v>15</v>
      </c>
      <c r="CD10">
        <v>3</v>
      </c>
      <c r="CE10">
        <v>11</v>
      </c>
      <c r="CF10">
        <v>8</v>
      </c>
      <c r="CG10">
        <v>15</v>
      </c>
      <c r="CH10">
        <v>9</v>
      </c>
      <c r="CI10">
        <v>4</v>
      </c>
      <c r="CJ10">
        <v>8</v>
      </c>
      <c r="CL10">
        <v>12</v>
      </c>
      <c r="CM10">
        <v>2</v>
      </c>
      <c r="CN10">
        <v>0</v>
      </c>
      <c r="CO10">
        <v>6</v>
      </c>
      <c r="CP10">
        <v>10</v>
      </c>
      <c r="CQ10">
        <v>1</v>
      </c>
      <c r="CR10">
        <v>7</v>
      </c>
      <c r="CS10">
        <v>0</v>
      </c>
      <c r="CT10">
        <v>10</v>
      </c>
      <c r="CU10">
        <v>0</v>
      </c>
      <c r="CV10">
        <v>7</v>
      </c>
      <c r="CW10">
        <v>3</v>
      </c>
      <c r="CX10">
        <v>10</v>
      </c>
      <c r="CY10">
        <v>6</v>
      </c>
      <c r="CZ10">
        <v>0</v>
      </c>
      <c r="DA10">
        <v>3</v>
      </c>
      <c r="DC10">
        <f>((3/12)*100)</f>
        <v>25</v>
      </c>
      <c r="DD10">
        <f>((2/12)*100)</f>
        <v>16.666666666666664</v>
      </c>
      <c r="DE10">
        <f>((9/12)*100)</f>
        <v>75</v>
      </c>
      <c r="DF10">
        <f>((4/14)*100)</f>
        <v>28.571428571428569</v>
      </c>
      <c r="DG10">
        <f>((11/14)*100)</f>
        <v>78.571428571428569</v>
      </c>
      <c r="DH10">
        <f>((4/14)*100)</f>
        <v>28.571428571428569</v>
      </c>
      <c r="DI10">
        <f>((3/15)*100)</f>
        <v>20</v>
      </c>
      <c r="DJ10">
        <f>((11/15)*100)</f>
        <v>73.333333333333329</v>
      </c>
      <c r="DK10">
        <f>((8/15)*100)</f>
        <v>53.333333333333336</v>
      </c>
      <c r="DL10">
        <f>((9/15)*100)</f>
        <v>60</v>
      </c>
      <c r="DM10">
        <f>((4/15)*100)</f>
        <v>26.666666666666668</v>
      </c>
      <c r="DN10">
        <f>((8/15)*100)</f>
        <v>53.333333333333336</v>
      </c>
      <c r="DP10">
        <f>((2/12)*100)</f>
        <v>16.666666666666664</v>
      </c>
      <c r="DQ10">
        <f>((0/12)*100)</f>
        <v>0</v>
      </c>
      <c r="DR10">
        <f>((6/12)*100)</f>
        <v>50</v>
      </c>
      <c r="DS10">
        <f>((1/10)*100)</f>
        <v>10</v>
      </c>
      <c r="DT10">
        <f>((7/10)*100)</f>
        <v>70</v>
      </c>
      <c r="DU10">
        <f>((0/10)*100)</f>
        <v>0</v>
      </c>
      <c r="DV10">
        <f>((0/10)*100)</f>
        <v>0</v>
      </c>
      <c r="DW10">
        <f>((7/10)*100)</f>
        <v>70</v>
      </c>
      <c r="DX10">
        <f>((3/10)*100)</f>
        <v>30</v>
      </c>
      <c r="DY10">
        <f>((6/10)*100)</f>
        <v>60</v>
      </c>
      <c r="DZ10">
        <f>((0/10)*100)</f>
        <v>0</v>
      </c>
      <c r="EA10">
        <f>((3/10)*100)</f>
        <v>30</v>
      </c>
    </row>
    <row r="11" spans="1:131" x14ac:dyDescent="0.25">
      <c r="A11">
        <v>248.74709100000001</v>
      </c>
      <c r="B11">
        <v>7.267836</v>
      </c>
      <c r="C11">
        <v>234.77832899999999</v>
      </c>
      <c r="D11">
        <v>6.1638120000000001</v>
      </c>
      <c r="E11">
        <v>227.397336</v>
      </c>
      <c r="F11">
        <v>10.058711000000001</v>
      </c>
      <c r="G11">
        <v>233.920108</v>
      </c>
      <c r="H11">
        <v>5.7792909999999997</v>
      </c>
      <c r="L11">
        <f>(14/200)</f>
        <v>7.0000000000000007E-2</v>
      </c>
      <c r="M11">
        <f>(16/200)</f>
        <v>0.08</v>
      </c>
      <c r="N11">
        <f>(16/200)</f>
        <v>0.08</v>
      </c>
      <c r="P11">
        <f>(15/200)</f>
        <v>7.4999999999999997E-2</v>
      </c>
      <c r="Q11">
        <f>(11/200)</f>
        <v>5.5E-2</v>
      </c>
      <c r="R11">
        <f>(10/200)</f>
        <v>0.05</v>
      </c>
      <c r="S11">
        <f>(12/200)</f>
        <v>0.06</v>
      </c>
      <c r="V11">
        <f>0.07+0.055</f>
        <v>0.125</v>
      </c>
      <c r="W11">
        <f>0.08+0.05</f>
        <v>0.13</v>
      </c>
      <c r="X11">
        <f>0.08+0.06</f>
        <v>0.14000000000000001</v>
      </c>
      <c r="AA11">
        <f>SQRT((ABS($C$12-$C$11)^2+(ABS($D$12-$D$11)^2)))</f>
        <v>22.220827146403426</v>
      </c>
      <c r="AB11">
        <f>SQRT((ABS($E$12-$E$11)^2+(ABS($F$12-$F$11)^2)))</f>
        <v>21.260217975388677</v>
      </c>
      <c r="AC11">
        <f>SQRT((ABS($G$12-$G$11)^2+(ABS($H$12-$H$11)^2)))</f>
        <v>21.694202839033689</v>
      </c>
      <c r="AK11">
        <f>1/0.125</f>
        <v>8</v>
      </c>
      <c r="AL11">
        <f>1/0.13</f>
        <v>7.6923076923076916</v>
      </c>
      <c r="AM11">
        <f>1/0.14</f>
        <v>7.1428571428571423</v>
      </c>
      <c r="AP11">
        <f t="shared" si="1"/>
        <v>177.76661717122741</v>
      </c>
      <c r="AQ11">
        <f t="shared" si="2"/>
        <v>163.54013827222059</v>
      </c>
      <c r="AR11">
        <f t="shared" si="3"/>
        <v>154.95859170738348</v>
      </c>
      <c r="AW11">
        <f>((0.07/0.125)*100)</f>
        <v>56.000000000000007</v>
      </c>
      <c r="AX11">
        <f>((0.08/0.13)*100)</f>
        <v>61.53846153846154</v>
      </c>
      <c r="AY11">
        <f>((0.08/0.14)*100)</f>
        <v>57.142857142857139</v>
      </c>
      <c r="BB11">
        <f>((0.055/0.125)*100)</f>
        <v>44</v>
      </c>
      <c r="BC11">
        <f>((0.05/0.13)*100)</f>
        <v>38.461538461538467</v>
      </c>
      <c r="BD11">
        <f>((0.06/0.14)*100)</f>
        <v>42.857142857142847</v>
      </c>
      <c r="BF11">
        <f>ABS($B$11-$D$11)</f>
        <v>1.1040239999999999</v>
      </c>
      <c r="BG11">
        <f>ABS($F$11-$H$11)</f>
        <v>4.2794200000000009</v>
      </c>
      <c r="BM11">
        <f>SQRT((ABS($C$11-$G$11)^2+(ABS($D$11-$H$11)^2)))</f>
        <v>0.94042526778153746</v>
      </c>
      <c r="BO11">
        <f>SQRT((ABS($A$11-$G$12)^2+(ABS($B$11-$H$12)^2)))</f>
        <v>7.2053162951099479</v>
      </c>
      <c r="BP11">
        <f>SQRT((ABS($C$11-$E$11)^2+(ABS($D$11-$F$11)^2)))</f>
        <v>8.3456153689377413</v>
      </c>
      <c r="BR11">
        <f>DEGREES(ACOS((8.13816772461229^2+0.0546928523300845^2-8.13999422108008^2)/(2*8.13816772461229*0.0546928523300845)))</f>
        <v>91.721367063083733</v>
      </c>
      <c r="BS11" t="e">
        <f>DEGREES(ACOS((8.13999422108008^2+0^2-8.13999422108008^2)/(2*8.13999422108008*0)))</f>
        <v>#DIV/0!</v>
      </c>
      <c r="BY11">
        <v>14</v>
      </c>
      <c r="BZ11">
        <v>3</v>
      </c>
      <c r="CA11">
        <v>11</v>
      </c>
      <c r="CB11">
        <v>2</v>
      </c>
      <c r="CC11">
        <v>16</v>
      </c>
      <c r="CD11">
        <v>1</v>
      </c>
      <c r="CE11">
        <v>11</v>
      </c>
      <c r="CF11">
        <v>7</v>
      </c>
      <c r="CG11">
        <v>16</v>
      </c>
      <c r="CH11">
        <v>10</v>
      </c>
      <c r="CI11">
        <v>2</v>
      </c>
      <c r="CJ11">
        <v>7</v>
      </c>
      <c r="CL11">
        <v>15</v>
      </c>
      <c r="CM11">
        <v>4</v>
      </c>
      <c r="CN11">
        <v>0</v>
      </c>
      <c r="CO11">
        <v>9</v>
      </c>
      <c r="CP11">
        <v>11</v>
      </c>
      <c r="CQ11">
        <v>2</v>
      </c>
      <c r="CR11">
        <v>7</v>
      </c>
      <c r="CS11">
        <v>0</v>
      </c>
      <c r="CT11">
        <v>10</v>
      </c>
      <c r="CU11">
        <v>0</v>
      </c>
      <c r="CV11">
        <v>7</v>
      </c>
      <c r="CW11">
        <v>3</v>
      </c>
      <c r="CX11">
        <v>12</v>
      </c>
      <c r="CY11">
        <v>9</v>
      </c>
      <c r="CZ11">
        <v>0</v>
      </c>
      <c r="DA11">
        <v>3</v>
      </c>
      <c r="DF11">
        <f>((3/14)*100)</f>
        <v>21.428571428571427</v>
      </c>
      <c r="DG11">
        <f>((11/14)*100)</f>
        <v>78.571428571428569</v>
      </c>
      <c r="DH11">
        <f>((2/14)*100)</f>
        <v>14.285714285714285</v>
      </c>
      <c r="DI11">
        <f>((1/16)*100)</f>
        <v>6.25</v>
      </c>
      <c r="DJ11">
        <f>((11/16)*100)</f>
        <v>68.75</v>
      </c>
      <c r="DK11">
        <f>((7/16)*100)</f>
        <v>43.75</v>
      </c>
      <c r="DL11">
        <f>((10/16)*100)</f>
        <v>62.5</v>
      </c>
      <c r="DM11">
        <f>((2/16)*100)</f>
        <v>12.5</v>
      </c>
      <c r="DN11">
        <f>((7/16)*100)</f>
        <v>43.75</v>
      </c>
      <c r="DP11">
        <f>((4/15)*100)</f>
        <v>26.666666666666668</v>
      </c>
      <c r="DQ11">
        <f>((0/15)*100)</f>
        <v>0</v>
      </c>
      <c r="DR11">
        <f>((9/15)*100)</f>
        <v>60</v>
      </c>
      <c r="DS11">
        <f>((2/11)*100)</f>
        <v>18.181818181818183</v>
      </c>
      <c r="DT11">
        <f>((7/11)*100)</f>
        <v>63.636363636363633</v>
      </c>
      <c r="DU11">
        <f>((0/11)*100)</f>
        <v>0</v>
      </c>
      <c r="DV11">
        <f>((0/10)*100)</f>
        <v>0</v>
      </c>
      <c r="DW11">
        <f>((7/10)*100)</f>
        <v>70</v>
      </c>
      <c r="DX11">
        <f>((3/10)*100)</f>
        <v>30</v>
      </c>
      <c r="DY11">
        <f>((9/12)*100)</f>
        <v>75</v>
      </c>
      <c r="DZ11">
        <f>((0/12)*100)</f>
        <v>0</v>
      </c>
      <c r="EA11">
        <f>((3/12)*100)</f>
        <v>25</v>
      </c>
    </row>
    <row r="12" spans="1:131" x14ac:dyDescent="0.25">
      <c r="C12">
        <v>256.99314299999998</v>
      </c>
      <c r="D12">
        <v>5.6468999999999996</v>
      </c>
      <c r="E12">
        <v>248.64281199999999</v>
      </c>
      <c r="F12">
        <v>9.2671189999999992</v>
      </c>
      <c r="G12">
        <v>255.60198700000001</v>
      </c>
      <c r="H12">
        <v>5.0481550000000004</v>
      </c>
      <c r="Q12">
        <f>(15/200)</f>
        <v>7.4999999999999997E-2</v>
      </c>
      <c r="BG12">
        <f>ABS($F$12-$H$12)</f>
        <v>4.2189639999999988</v>
      </c>
      <c r="BI12">
        <v>1.6446780000000003</v>
      </c>
      <c r="BJ12">
        <v>2.1173845</v>
      </c>
      <c r="BP12">
        <f>SQRT((ABS($C$12-$E$12)^2+(ABS($D$12-$F$12)^2)))</f>
        <v>9.1013193229070755</v>
      </c>
      <c r="CP12">
        <v>15</v>
      </c>
      <c r="CQ12">
        <v>4</v>
      </c>
      <c r="CR12">
        <v>10</v>
      </c>
      <c r="CS12">
        <v>1</v>
      </c>
      <c r="DS12">
        <f>((4/15)*100)</f>
        <v>26.666666666666668</v>
      </c>
      <c r="DT12">
        <f>((10/15)*100)</f>
        <v>66.666666666666657</v>
      </c>
      <c r="DU12">
        <f>((1/15)*100)</f>
        <v>6.666666666666667</v>
      </c>
    </row>
    <row r="13" spans="1:131" x14ac:dyDescent="0.25">
      <c r="A13" t="s">
        <v>22</v>
      </c>
      <c r="B13" t="s">
        <v>22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</row>
    <row r="14" spans="1:131" x14ac:dyDescent="0.25">
      <c r="A14">
        <v>39.962738000000009</v>
      </c>
      <c r="B14">
        <v>8.5529740000000007</v>
      </c>
      <c r="C14">
        <v>48.51227500000001</v>
      </c>
      <c r="D14">
        <v>6.8102039999999997</v>
      </c>
      <c r="E14">
        <v>41.482189000000005</v>
      </c>
      <c r="F14">
        <v>10.782748</v>
      </c>
      <c r="G14">
        <v>46.027771000000008</v>
      </c>
      <c r="H14">
        <v>6.5555820000000002</v>
      </c>
      <c r="K14">
        <f>(17/200)</f>
        <v>8.5000000000000006E-2</v>
      </c>
      <c r="L14">
        <f>(13/200)</f>
        <v>6.5000000000000002E-2</v>
      </c>
      <c r="M14">
        <f>(15/200)</f>
        <v>7.4999999999999997E-2</v>
      </c>
      <c r="N14">
        <f>(13/200)</f>
        <v>6.5000000000000002E-2</v>
      </c>
      <c r="P14">
        <f>(12/200)</f>
        <v>0.06</v>
      </c>
      <c r="Q14">
        <f>(9/200)</f>
        <v>4.4999999999999998E-2</v>
      </c>
      <c r="R14">
        <f>(10/200)</f>
        <v>0.05</v>
      </c>
      <c r="S14">
        <f>(8/200)</f>
        <v>0.04</v>
      </c>
      <c r="U14">
        <f>0.085+0.06</f>
        <v>0.14500000000000002</v>
      </c>
      <c r="V14">
        <f>0.065+0.045</f>
        <v>0.11</v>
      </c>
      <c r="W14">
        <f>0.075+0.05</f>
        <v>0.125</v>
      </c>
      <c r="X14">
        <f>0.065+0.04</f>
        <v>0.10500000000000001</v>
      </c>
      <c r="Z14">
        <f>SQRT((ABS($A$15-$A$14)^2+(ABS($B$15-$B$14)^2)))</f>
        <v>26.404022720321258</v>
      </c>
      <c r="AA14">
        <f>SQRT((ABS($C$15-$C$14)^2+(ABS($D$15-$D$14)^2)))</f>
        <v>22.290196393056121</v>
      </c>
      <c r="AB14">
        <f>SQRT((ABS($E$15-$E$14)^2+(ABS($F$15-$F$14)^2)))</f>
        <v>25.949843266245942</v>
      </c>
      <c r="AC14">
        <f>SQRT((ABS($G$15-$G$14)^2+(ABS($H$15-$H$14)^2)))</f>
        <v>22.752140302539669</v>
      </c>
      <c r="AJ14">
        <f>1/0.145</f>
        <v>6.8965517241379315</v>
      </c>
      <c r="AK14">
        <f>1/0.11</f>
        <v>9.0909090909090917</v>
      </c>
      <c r="AL14">
        <f>1/0.125</f>
        <v>8</v>
      </c>
      <c r="AM14">
        <f>1/0.105</f>
        <v>9.5238095238095237</v>
      </c>
      <c r="AO14">
        <f t="shared" ref="AO14:AO23" si="4">$Z14/$U14</f>
        <v>182.09670841600865</v>
      </c>
      <c r="AP14">
        <f t="shared" ref="AP14:AP23" si="5">$AA14/$V14</f>
        <v>202.63814902778293</v>
      </c>
      <c r="AQ14">
        <f t="shared" ref="AQ14:AQ22" si="6">$AB14/$W14</f>
        <v>207.59874612996754</v>
      </c>
      <c r="AR14">
        <f t="shared" ref="AR14:AR22" si="7">$AC14/$X14</f>
        <v>216.68705050037778</v>
      </c>
      <c r="AV14">
        <f>((0.085/0.145)*100)</f>
        <v>58.62068965517242</v>
      </c>
      <c r="AW14">
        <f>((0.065/0.11)*100)</f>
        <v>59.090909090909093</v>
      </c>
      <c r="AX14">
        <f>((0.075/0.125)*100)</f>
        <v>60</v>
      </c>
      <c r="AY14">
        <f>((0.065/0.105)*100)</f>
        <v>61.904761904761905</v>
      </c>
      <c r="BA14">
        <f>((0.06/0.145)*100)</f>
        <v>41.379310344827587</v>
      </c>
      <c r="BB14">
        <f>((0.045/0.11)*100)</f>
        <v>40.909090909090907</v>
      </c>
      <c r="BC14">
        <f>((0.05/0.125)*100)</f>
        <v>40</v>
      </c>
      <c r="BD14">
        <f>((0.04/0.105)*100)</f>
        <v>38.095238095238102</v>
      </c>
      <c r="BF14">
        <f>ABS($B$14-$D$14)</f>
        <v>1.742770000000001</v>
      </c>
      <c r="BG14">
        <f>ABS($F$14-$H$14)</f>
        <v>4.2271659999999995</v>
      </c>
      <c r="BL14">
        <f>SQRT((ABS($A$14-$E$14)^2+(ABS($B$14-$F$14)^2)))</f>
        <v>2.6982630398975163</v>
      </c>
      <c r="BM14">
        <f>SQRT((ABS($C$14-$G$14)^2+(ABS($D$14-$H$14)^2)))</f>
        <v>2.4975172649853703</v>
      </c>
      <c r="BO14">
        <f>SQRT((ABS($A$14-$G$14)^2+(ABS($B$14-$H$14)^2)))</f>
        <v>6.385467883620823</v>
      </c>
      <c r="BP14">
        <f>SQRT((ABS($C$14-$E$14)^2+(ABS($D$14-$F$14)^2)))</f>
        <v>8.0748507725735745</v>
      </c>
      <c r="BR14">
        <f>DEGREES(ACOS((6.20735435675136^2+25.949843266246^2-21.7441015221096^2)/(2*6.20735435675136*25.949843266246)))</f>
        <v>42.077469155015237</v>
      </c>
      <c r="BS14">
        <f>DEGREES(ACOS((21.7441015221096^2+22.7521403025397^2-4.50423006878823^2)/(2*21.7441015221096*22.7521403025397)))</f>
        <v>11.326898317255068</v>
      </c>
      <c r="BU14">
        <v>17</v>
      </c>
      <c r="BV14">
        <v>9</v>
      </c>
      <c r="BW14">
        <v>7</v>
      </c>
      <c r="BX14">
        <v>9</v>
      </c>
      <c r="BY14">
        <v>13</v>
      </c>
      <c r="BZ14">
        <v>9</v>
      </c>
      <c r="CA14">
        <v>8</v>
      </c>
      <c r="CB14">
        <v>5</v>
      </c>
      <c r="CC14">
        <v>15</v>
      </c>
      <c r="CD14">
        <v>6</v>
      </c>
      <c r="CE14">
        <v>8</v>
      </c>
      <c r="CF14">
        <v>12</v>
      </c>
      <c r="CG14">
        <v>13</v>
      </c>
      <c r="CH14">
        <v>4</v>
      </c>
      <c r="CI14">
        <v>5</v>
      </c>
      <c r="CJ14">
        <v>12</v>
      </c>
      <c r="CL14">
        <v>12</v>
      </c>
      <c r="CM14">
        <v>1</v>
      </c>
      <c r="CN14">
        <v>0</v>
      </c>
      <c r="CO14">
        <v>0</v>
      </c>
      <c r="CP14">
        <v>9</v>
      </c>
      <c r="CQ14">
        <v>1</v>
      </c>
      <c r="CR14">
        <v>5</v>
      </c>
      <c r="CS14">
        <v>0</v>
      </c>
      <c r="CT14">
        <v>10</v>
      </c>
      <c r="CU14">
        <v>0</v>
      </c>
      <c r="CV14">
        <v>5</v>
      </c>
      <c r="CW14">
        <v>5</v>
      </c>
      <c r="CX14">
        <v>8</v>
      </c>
      <c r="CY14">
        <v>0</v>
      </c>
      <c r="CZ14">
        <v>0</v>
      </c>
      <c r="DA14">
        <v>5</v>
      </c>
      <c r="DC14">
        <f>((9/17)*100)</f>
        <v>52.941176470588239</v>
      </c>
      <c r="DD14">
        <f>((7/17)*100)</f>
        <v>41.17647058823529</v>
      </c>
      <c r="DE14">
        <f>((9/17)*100)</f>
        <v>52.941176470588239</v>
      </c>
      <c r="DF14">
        <f>((9/13)*100)</f>
        <v>69.230769230769226</v>
      </c>
      <c r="DG14">
        <f>((8/13)*100)</f>
        <v>61.53846153846154</v>
      </c>
      <c r="DH14">
        <f>((5/13)*100)</f>
        <v>38.461538461538467</v>
      </c>
      <c r="DI14">
        <f>((6/15)*100)</f>
        <v>40</v>
      </c>
      <c r="DJ14">
        <f>((8/15)*100)</f>
        <v>53.333333333333336</v>
      </c>
      <c r="DK14">
        <f>((12/15)*100)</f>
        <v>80</v>
      </c>
      <c r="DL14">
        <f>((4/13)*100)</f>
        <v>30.76923076923077</v>
      </c>
      <c r="DM14">
        <f>((5/13)*100)</f>
        <v>38.461538461538467</v>
      </c>
      <c r="DN14">
        <f>((12/13)*100)</f>
        <v>92.307692307692307</v>
      </c>
      <c r="DP14">
        <f>((1/12)*100)</f>
        <v>8.3333333333333321</v>
      </c>
      <c r="DQ14">
        <f>((0/12)*100)</f>
        <v>0</v>
      </c>
      <c r="DR14">
        <f>((0/12)*100)</f>
        <v>0</v>
      </c>
      <c r="DS14">
        <f>((1/9)*100)</f>
        <v>11.111111111111111</v>
      </c>
      <c r="DT14">
        <f>((5/9)*100)</f>
        <v>55.555555555555557</v>
      </c>
      <c r="DU14">
        <f>((0/9)*100)</f>
        <v>0</v>
      </c>
      <c r="DV14">
        <f>((0/10)*100)</f>
        <v>0</v>
      </c>
      <c r="DW14">
        <f>((5/10)*100)</f>
        <v>50</v>
      </c>
      <c r="DX14">
        <f>((5/10)*100)</f>
        <v>50</v>
      </c>
      <c r="DY14">
        <f>((0/8)*100)</f>
        <v>0</v>
      </c>
      <c r="DZ14">
        <f>((0/8)*100)</f>
        <v>0</v>
      </c>
      <c r="EA14">
        <f>((5/8)*100)</f>
        <v>62.5</v>
      </c>
    </row>
    <row r="15" spans="1:131" x14ac:dyDescent="0.25">
      <c r="A15">
        <v>66.364898000000011</v>
      </c>
      <c r="B15">
        <v>8.2393450000000001</v>
      </c>
      <c r="C15">
        <v>70.802471000000011</v>
      </c>
      <c r="D15">
        <v>6.8143900000000004</v>
      </c>
      <c r="E15">
        <v>67.429218000000006</v>
      </c>
      <c r="F15">
        <v>10.400581000000001</v>
      </c>
      <c r="G15">
        <v>68.775394000000006</v>
      </c>
      <c r="H15">
        <v>6.1022210000000001</v>
      </c>
      <c r="K15">
        <f>(12/200)</f>
        <v>0.06</v>
      </c>
      <c r="L15">
        <f>(13/200)</f>
        <v>6.5000000000000002E-2</v>
      </c>
      <c r="M15">
        <f>(14/200)</f>
        <v>7.0000000000000007E-2</v>
      </c>
      <c r="N15">
        <f>(12/200)</f>
        <v>0.06</v>
      </c>
      <c r="P15">
        <f>(9/200)</f>
        <v>4.4999999999999998E-2</v>
      </c>
      <c r="Q15">
        <f>(8/200)</f>
        <v>0.04</v>
      </c>
      <c r="R15">
        <f>(8/200)</f>
        <v>0.04</v>
      </c>
      <c r="S15">
        <f>(9/200)</f>
        <v>4.4999999999999998E-2</v>
      </c>
      <c r="U15">
        <f>0.06+0.045</f>
        <v>0.105</v>
      </c>
      <c r="V15">
        <f>0.065+0.04</f>
        <v>0.10500000000000001</v>
      </c>
      <c r="W15">
        <f>0.07+0.04</f>
        <v>0.11000000000000001</v>
      </c>
      <c r="X15">
        <f>0.06+0.045</f>
        <v>0.105</v>
      </c>
      <c r="Z15">
        <f>SQRT((ABS($A$16-$A$15)^2+(ABS($B$16-$B$15)^2)))</f>
        <v>18.967483469631961</v>
      </c>
      <c r="AA15">
        <f>SQRT((ABS($C$16-$C$15)^2+(ABS($D$16-$D$15)^2)))</f>
        <v>18.037917441184074</v>
      </c>
      <c r="AB15">
        <f>SQRT((ABS($E$16-$E$15)^2+(ABS($F$16-$F$15)^2)))</f>
        <v>19.977274914962404</v>
      </c>
      <c r="AC15">
        <f>SQRT((ABS($G$16-$G$15)^2+(ABS($H$16-$H$15)^2)))</f>
        <v>19.899456781853573</v>
      </c>
      <c r="AJ15">
        <f>1/0.105</f>
        <v>9.5238095238095237</v>
      </c>
      <c r="AK15">
        <f>1/0.105</f>
        <v>9.5238095238095237</v>
      </c>
      <c r="AL15">
        <f>1/0.11</f>
        <v>9.0909090909090917</v>
      </c>
      <c r="AM15">
        <f>1/0.105</f>
        <v>9.5238095238095237</v>
      </c>
      <c r="AO15">
        <f t="shared" si="4"/>
        <v>180.64269971078059</v>
      </c>
      <c r="AP15">
        <f t="shared" si="5"/>
        <v>171.78968991603878</v>
      </c>
      <c r="AQ15">
        <f t="shared" si="6"/>
        <v>181.61159013602182</v>
      </c>
      <c r="AR15">
        <f t="shared" si="7"/>
        <v>189.51863601765308</v>
      </c>
      <c r="AV15">
        <f>((0.06/0.105)*100)</f>
        <v>57.142857142857139</v>
      </c>
      <c r="AW15">
        <f>((0.065/0.105)*100)</f>
        <v>61.904761904761905</v>
      </c>
      <c r="AX15">
        <f>((0.07/0.11)*100)</f>
        <v>63.636363636363647</v>
      </c>
      <c r="AY15">
        <f>((0.06/0.105)*100)</f>
        <v>57.142857142857139</v>
      </c>
      <c r="BA15">
        <f>((0.045/0.105)*100)</f>
        <v>42.857142857142854</v>
      </c>
      <c r="BB15">
        <f>((0.04/0.105)*100)</f>
        <v>38.095238095238102</v>
      </c>
      <c r="BC15">
        <f>((0.04/0.11)*100)</f>
        <v>36.363636363636367</v>
      </c>
      <c r="BD15">
        <f>((0.045/0.105)*100)</f>
        <v>42.857142857142854</v>
      </c>
      <c r="BF15">
        <f>ABS($B$15-$D$15)</f>
        <v>1.4249549999999997</v>
      </c>
      <c r="BG15">
        <f>ABS($F$15-$H$15)</f>
        <v>4.2983600000000006</v>
      </c>
      <c r="BL15">
        <f>SQRT((ABS($A$15-$E$15)^2+(ABS($B$15-$F$15)^2)))</f>
        <v>2.4090907226785778</v>
      </c>
      <c r="BM15">
        <f>SQRT((ABS($C$15-$G$15)^2+(ABS($D$15-$H$15)^2)))</f>
        <v>2.1485403995480334</v>
      </c>
      <c r="BO15">
        <f>SQRT((ABS($A$15-$G$15)^2+(ABS($B$15-$H$15)^2)))</f>
        <v>3.2214577379490756</v>
      </c>
      <c r="BP15">
        <f>SQRT((ABS($C$15-$E$15)^2+(ABS($D$15-$F$15)^2)))</f>
        <v>4.9233729993257711</v>
      </c>
      <c r="BR15">
        <f>DEGREES(ACOS((4.50423006878823^2+19.9772749149624^2-19.0565219333435^2)/(2*4.50423006878823*19.9772749149624)))</f>
        <v>71.79350465960303</v>
      </c>
      <c r="BS15">
        <f>DEGREES(ACOS((19.0565219333435^2+19.8994567818536^2-4.528405616011^2)/(2*19.0565219333435*19.8994567818536)))</f>
        <v>13.11949795009768</v>
      </c>
      <c r="BU15">
        <v>12</v>
      </c>
      <c r="BV15">
        <v>9</v>
      </c>
      <c r="BW15">
        <v>4</v>
      </c>
      <c r="BX15">
        <v>3</v>
      </c>
      <c r="BY15">
        <v>13</v>
      </c>
      <c r="BZ15">
        <v>9</v>
      </c>
      <c r="CA15">
        <v>6</v>
      </c>
      <c r="CB15">
        <v>4</v>
      </c>
      <c r="CC15">
        <v>14</v>
      </c>
      <c r="CD15">
        <v>5</v>
      </c>
      <c r="CE15">
        <v>6</v>
      </c>
      <c r="CF15">
        <v>12</v>
      </c>
      <c r="CG15">
        <v>12</v>
      </c>
      <c r="CH15">
        <v>3</v>
      </c>
      <c r="CI15">
        <v>4</v>
      </c>
      <c r="CJ15">
        <v>12</v>
      </c>
      <c r="CL15">
        <v>9</v>
      </c>
      <c r="CM15">
        <v>5</v>
      </c>
      <c r="CN15">
        <v>0</v>
      </c>
      <c r="CO15">
        <v>0</v>
      </c>
      <c r="CP15">
        <v>8</v>
      </c>
      <c r="CQ15">
        <v>5</v>
      </c>
      <c r="CR15">
        <v>1</v>
      </c>
      <c r="CS15">
        <v>0</v>
      </c>
      <c r="CT15">
        <v>8</v>
      </c>
      <c r="CU15">
        <v>0</v>
      </c>
      <c r="CV15">
        <v>1</v>
      </c>
      <c r="CW15">
        <v>7</v>
      </c>
      <c r="CX15">
        <v>9</v>
      </c>
      <c r="CY15">
        <v>0</v>
      </c>
      <c r="CZ15">
        <v>0</v>
      </c>
      <c r="DA15">
        <v>7</v>
      </c>
      <c r="DC15">
        <f>((9/12)*100)</f>
        <v>75</v>
      </c>
      <c r="DD15">
        <f>((4/12)*100)</f>
        <v>33.333333333333329</v>
      </c>
      <c r="DE15">
        <f>((3/12)*100)</f>
        <v>25</v>
      </c>
      <c r="DF15">
        <f>((9/13)*100)</f>
        <v>69.230769230769226</v>
      </c>
      <c r="DG15">
        <f>((6/13)*100)</f>
        <v>46.153846153846153</v>
      </c>
      <c r="DH15">
        <f>((4/13)*100)</f>
        <v>30.76923076923077</v>
      </c>
      <c r="DI15">
        <f>((5/14)*100)</f>
        <v>35.714285714285715</v>
      </c>
      <c r="DJ15">
        <f>((6/14)*100)</f>
        <v>42.857142857142854</v>
      </c>
      <c r="DK15">
        <f>((12/14)*100)</f>
        <v>85.714285714285708</v>
      </c>
      <c r="DL15">
        <f>((3/12)*100)</f>
        <v>25</v>
      </c>
      <c r="DM15">
        <f>((4/12)*100)</f>
        <v>33.333333333333329</v>
      </c>
      <c r="DN15">
        <f>((12/12)*100)</f>
        <v>100</v>
      </c>
      <c r="DP15">
        <f>((5/9)*100)</f>
        <v>55.555555555555557</v>
      </c>
      <c r="DQ15">
        <f t="shared" ref="DQ15:DR17" si="8">((0/9)*100)</f>
        <v>0</v>
      </c>
      <c r="DR15">
        <f t="shared" si="8"/>
        <v>0</v>
      </c>
      <c r="DS15">
        <f>((5/8)*100)</f>
        <v>62.5</v>
      </c>
      <c r="DT15">
        <f>((1/8)*100)</f>
        <v>12.5</v>
      </c>
      <c r="DU15">
        <f>((0/8)*100)</f>
        <v>0</v>
      </c>
      <c r="DV15">
        <f>((0/8)*100)</f>
        <v>0</v>
      </c>
      <c r="DW15">
        <f>((1/8)*100)</f>
        <v>12.5</v>
      </c>
      <c r="DX15">
        <f>((7/8)*100)</f>
        <v>87.5</v>
      </c>
      <c r="DY15">
        <f>((0/9)*100)</f>
        <v>0</v>
      </c>
      <c r="DZ15">
        <f>((0/9)*100)</f>
        <v>0</v>
      </c>
      <c r="EA15">
        <f>((7/9)*100)</f>
        <v>77.777777777777786</v>
      </c>
    </row>
    <row r="16" spans="1:131" x14ac:dyDescent="0.25">
      <c r="A16">
        <v>85.332019000000003</v>
      </c>
      <c r="B16">
        <v>8.3566059999999993</v>
      </c>
      <c r="C16">
        <v>88.838673</v>
      </c>
      <c r="D16">
        <v>6.5656270000000001</v>
      </c>
      <c r="E16">
        <v>87.404463000000007</v>
      </c>
      <c r="F16">
        <v>10.1158</v>
      </c>
      <c r="G16">
        <v>88.67205100000001</v>
      </c>
      <c r="H16">
        <v>5.7684240000000004</v>
      </c>
      <c r="K16">
        <f>(14/200)</f>
        <v>7.0000000000000007E-2</v>
      </c>
      <c r="L16">
        <f>(14/200)</f>
        <v>7.0000000000000007E-2</v>
      </c>
      <c r="M16">
        <f>(14/200)</f>
        <v>7.0000000000000007E-2</v>
      </c>
      <c r="N16">
        <f>(13/200)</f>
        <v>6.5000000000000002E-2</v>
      </c>
      <c r="P16">
        <f>(9/200)</f>
        <v>4.4999999999999998E-2</v>
      </c>
      <c r="Q16">
        <f>(9/200)</f>
        <v>4.4999999999999998E-2</v>
      </c>
      <c r="R16">
        <f>(8/200)</f>
        <v>0.04</v>
      </c>
      <c r="S16">
        <f>(10/200)</f>
        <v>0.05</v>
      </c>
      <c r="U16">
        <f>0.07+0.045</f>
        <v>0.115</v>
      </c>
      <c r="V16">
        <f>0.07+0.045</f>
        <v>0.115</v>
      </c>
      <c r="W16">
        <f>0.07+0.04</f>
        <v>0.11000000000000001</v>
      </c>
      <c r="X16">
        <f>0.065+0.05</f>
        <v>0.115</v>
      </c>
      <c r="Z16">
        <f>SQRT((ABS($A$17-$A$16)^2+(ABS($B$17-$B$16)^2)))</f>
        <v>24.164718301761049</v>
      </c>
      <c r="AA16">
        <f>SQRT((ABS($C$17-$C$16)^2+(ABS($D$17-$D$16)^2)))</f>
        <v>24.796671080248576</v>
      </c>
      <c r="AB16">
        <f>SQRT((ABS($E$17-$E$16)^2+(ABS($F$17-$F$16)^2)))</f>
        <v>24.930742462978714</v>
      </c>
      <c r="AC16">
        <f>SQRT((ABS($G$17-$G$16)^2+(ABS($H$17-$H$16)^2)))</f>
        <v>24.197448848734794</v>
      </c>
      <c r="AJ16">
        <f>1/0.115</f>
        <v>8.695652173913043</v>
      </c>
      <c r="AK16">
        <f>1/0.115</f>
        <v>8.695652173913043</v>
      </c>
      <c r="AL16">
        <f>1/0.11</f>
        <v>9.0909090909090917</v>
      </c>
      <c r="AM16">
        <f>1/0.115</f>
        <v>8.695652173913043</v>
      </c>
      <c r="AO16">
        <f t="shared" si="4"/>
        <v>210.12798523270476</v>
      </c>
      <c r="AP16">
        <f t="shared" si="5"/>
        <v>215.62322678477022</v>
      </c>
      <c r="AQ16">
        <f t="shared" si="6"/>
        <v>226.64311329980646</v>
      </c>
      <c r="AR16">
        <f t="shared" si="7"/>
        <v>210.41259868465036</v>
      </c>
      <c r="AV16">
        <f>((0.07/0.115)*100)</f>
        <v>60.869565217391312</v>
      </c>
      <c r="AW16">
        <f>((0.07/0.115)*100)</f>
        <v>60.869565217391312</v>
      </c>
      <c r="AX16">
        <f>((0.07/0.11)*100)</f>
        <v>63.636363636363647</v>
      </c>
      <c r="AY16">
        <f>((0.065/0.115)*100)</f>
        <v>56.521739130434781</v>
      </c>
      <c r="BA16">
        <f>((0.045/0.115)*100)</f>
        <v>39.130434782608688</v>
      </c>
      <c r="BB16">
        <f>((0.045/0.115)*100)</f>
        <v>39.130434782608688</v>
      </c>
      <c r="BC16">
        <f>((0.04/0.11)*100)</f>
        <v>36.363636363636367</v>
      </c>
      <c r="BD16">
        <f>((0.05/0.115)*100)</f>
        <v>43.478260869565219</v>
      </c>
      <c r="BF16">
        <f>ABS($B$16-$D$16)</f>
        <v>1.7909789999999992</v>
      </c>
      <c r="BG16">
        <f>ABS($F$16-$H$16)</f>
        <v>4.3473759999999997</v>
      </c>
      <c r="BL16">
        <f>SQRT((ABS($A$16-$E$16)^2+(ABS($B$16-$F$16)^2)))</f>
        <v>2.7184163887771171</v>
      </c>
      <c r="BM16">
        <f>SQRT((ABS($C$16-$G$16)^2+(ABS($D$16-$H$16)^2)))</f>
        <v>0.81442956361676611</v>
      </c>
      <c r="BO16">
        <f>SQRT((ABS($A$16-$G$16)^2+(ABS($B$16-$H$16)^2)))</f>
        <v>4.2254585344253526</v>
      </c>
      <c r="BP16">
        <f>SQRT((ABS($C$16-$E$16)^2+(ABS($D$16-$F$16)^2)))</f>
        <v>3.8289276114897994</v>
      </c>
      <c r="BR16">
        <f>DEGREES(ACOS((25.9992842925471^2+24.9307424629787^2-4.21690471618283^2)/(2*25.9992842925471*24.9307424629787)))</f>
        <v>9.1901631783522717</v>
      </c>
      <c r="BS16">
        <f>DEGREES(ACOS((30.9301050659153^2+30.782458744383^2-4.15785384452244^2)/(2*30.9301050659153*30.782458744383)))</f>
        <v>7.7215450979475406</v>
      </c>
      <c r="BU16">
        <v>14</v>
      </c>
      <c r="BV16">
        <v>10</v>
      </c>
      <c r="BW16">
        <v>6</v>
      </c>
      <c r="BX16">
        <v>4</v>
      </c>
      <c r="BY16">
        <v>14</v>
      </c>
      <c r="BZ16">
        <v>10</v>
      </c>
      <c r="CA16">
        <v>7</v>
      </c>
      <c r="CB16">
        <v>5</v>
      </c>
      <c r="CC16">
        <v>14</v>
      </c>
      <c r="CD16">
        <v>5</v>
      </c>
      <c r="CE16">
        <v>7</v>
      </c>
      <c r="CF16">
        <v>12</v>
      </c>
      <c r="CG16">
        <v>13</v>
      </c>
      <c r="CH16">
        <v>4</v>
      </c>
      <c r="CI16">
        <v>5</v>
      </c>
      <c r="CJ16">
        <v>12</v>
      </c>
      <c r="CL16">
        <v>9</v>
      </c>
      <c r="CM16">
        <v>5</v>
      </c>
      <c r="CN16">
        <v>0</v>
      </c>
      <c r="CO16">
        <v>0</v>
      </c>
      <c r="CP16">
        <v>9</v>
      </c>
      <c r="CQ16">
        <v>5</v>
      </c>
      <c r="CR16">
        <v>1</v>
      </c>
      <c r="CS16">
        <v>1</v>
      </c>
      <c r="CT16">
        <v>8</v>
      </c>
      <c r="CU16">
        <v>0</v>
      </c>
      <c r="CV16">
        <v>1</v>
      </c>
      <c r="CW16">
        <v>8</v>
      </c>
      <c r="CX16">
        <v>10</v>
      </c>
      <c r="CY16">
        <v>0</v>
      </c>
      <c r="CZ16">
        <v>1</v>
      </c>
      <c r="DA16">
        <v>8</v>
      </c>
      <c r="DC16">
        <f>((10/14)*100)</f>
        <v>71.428571428571431</v>
      </c>
      <c r="DD16">
        <f>((6/14)*100)</f>
        <v>42.857142857142854</v>
      </c>
      <c r="DE16">
        <f>((4/14)*100)</f>
        <v>28.571428571428569</v>
      </c>
      <c r="DF16">
        <f>((10/14)*100)</f>
        <v>71.428571428571431</v>
      </c>
      <c r="DG16">
        <f>((7/14)*100)</f>
        <v>50</v>
      </c>
      <c r="DH16">
        <f>((5/14)*100)</f>
        <v>35.714285714285715</v>
      </c>
      <c r="DI16">
        <f>((5/14)*100)</f>
        <v>35.714285714285715</v>
      </c>
      <c r="DJ16">
        <f>((7/14)*100)</f>
        <v>50</v>
      </c>
      <c r="DK16">
        <f>((12/14)*100)</f>
        <v>85.714285714285708</v>
      </c>
      <c r="DL16">
        <f>((4/13)*100)</f>
        <v>30.76923076923077</v>
      </c>
      <c r="DM16">
        <f>((5/13)*100)</f>
        <v>38.461538461538467</v>
      </c>
      <c r="DN16">
        <f>((12/13)*100)</f>
        <v>92.307692307692307</v>
      </c>
      <c r="DP16">
        <f>((5/9)*100)</f>
        <v>55.555555555555557</v>
      </c>
      <c r="DQ16">
        <f t="shared" si="8"/>
        <v>0</v>
      </c>
      <c r="DR16">
        <f t="shared" si="8"/>
        <v>0</v>
      </c>
      <c r="DS16">
        <f>((5/9)*100)</f>
        <v>55.555555555555557</v>
      </c>
      <c r="DT16">
        <f>((1/9)*100)</f>
        <v>11.111111111111111</v>
      </c>
      <c r="DU16">
        <f>((1/9)*100)</f>
        <v>11.111111111111111</v>
      </c>
      <c r="DV16">
        <f>((0/8)*100)</f>
        <v>0</v>
      </c>
      <c r="DW16">
        <f>((1/8)*100)</f>
        <v>12.5</v>
      </c>
      <c r="DX16">
        <f>((8/8)*100)</f>
        <v>100</v>
      </c>
      <c r="DY16">
        <f>((0/10)*100)</f>
        <v>0</v>
      </c>
      <c r="DZ16">
        <f>((1/10)*100)</f>
        <v>10</v>
      </c>
      <c r="EA16">
        <f>((8/10)*100)</f>
        <v>80</v>
      </c>
    </row>
    <row r="17" spans="1:131" x14ac:dyDescent="0.25">
      <c r="A17">
        <v>109.47412700000001</v>
      </c>
      <c r="B17">
        <v>7.3115069999999998</v>
      </c>
      <c r="C17">
        <v>113.609679</v>
      </c>
      <c r="D17">
        <v>5.4377269999999998</v>
      </c>
      <c r="E17">
        <v>112.30821400000001</v>
      </c>
      <c r="F17">
        <v>8.9560130000000004</v>
      </c>
      <c r="G17">
        <v>112.84905500000001</v>
      </c>
      <c r="H17">
        <v>4.7739349999999998</v>
      </c>
      <c r="K17">
        <f>(11/200)</f>
        <v>5.5E-2</v>
      </c>
      <c r="L17">
        <f>(15/200)</f>
        <v>7.4999999999999997E-2</v>
      </c>
      <c r="M17">
        <f>(12/200)</f>
        <v>0.06</v>
      </c>
      <c r="N17">
        <f>(13/200)</f>
        <v>6.5000000000000002E-2</v>
      </c>
      <c r="P17">
        <f>(9/200)</f>
        <v>4.4999999999999998E-2</v>
      </c>
      <c r="Q17">
        <f>(8/200)</f>
        <v>0.04</v>
      </c>
      <c r="R17">
        <f>(9/200)</f>
        <v>4.4999999999999998E-2</v>
      </c>
      <c r="S17">
        <f>(8/200)</f>
        <v>0.04</v>
      </c>
      <c r="U17">
        <f>0.055+0.045</f>
        <v>0.1</v>
      </c>
      <c r="V17">
        <f>0.075+0.04</f>
        <v>0.11499999999999999</v>
      </c>
      <c r="W17">
        <f>0.06+0.045</f>
        <v>0.105</v>
      </c>
      <c r="X17">
        <f>0.065+0.04</f>
        <v>0.10500000000000001</v>
      </c>
      <c r="Z17">
        <f>SQRT((ABS($A$18-$A$17)^2+(ABS($B$18-$B$17)^2)))</f>
        <v>21.991590511192808</v>
      </c>
      <c r="AA17">
        <f>SQRT((ABS($C$18-$C$17)^2+(ABS($D$18-$D$17)^2)))</f>
        <v>22.128723468846317</v>
      </c>
      <c r="AB17">
        <f>SQRT((ABS($E$18-$E$17)^2+(ABS($F$18-$F$17)^2)))</f>
        <v>20.632167941120489</v>
      </c>
      <c r="AC17">
        <f>SQRT((ABS($G$18-$G$17)^2+(ABS($H$18-$H$17)^2)))</f>
        <v>21.239190868560048</v>
      </c>
      <c r="AJ17">
        <f>1/0.1</f>
        <v>10</v>
      </c>
      <c r="AK17">
        <f>1/0.115</f>
        <v>8.695652173913043</v>
      </c>
      <c r="AL17">
        <f>1/0.105</f>
        <v>9.5238095238095237</v>
      </c>
      <c r="AM17">
        <f>1/0.105</f>
        <v>9.5238095238095237</v>
      </c>
      <c r="AO17">
        <f t="shared" si="4"/>
        <v>219.91590511192805</v>
      </c>
      <c r="AP17">
        <f t="shared" si="5"/>
        <v>192.42368233779408</v>
      </c>
      <c r="AQ17">
        <f t="shared" si="6"/>
        <v>196.49683753448085</v>
      </c>
      <c r="AR17">
        <f t="shared" si="7"/>
        <v>202.27800827200045</v>
      </c>
      <c r="AV17">
        <f>((0.055/0.1)*100)</f>
        <v>54.999999999999993</v>
      </c>
      <c r="AW17">
        <f>((0.075/0.115)*100)</f>
        <v>65.217391304347814</v>
      </c>
      <c r="AX17">
        <f>((0.06/0.105)*100)</f>
        <v>57.142857142857139</v>
      </c>
      <c r="AY17">
        <f>((0.065/0.105)*100)</f>
        <v>61.904761904761905</v>
      </c>
      <c r="BA17">
        <f>((0.045/0.1)*100)</f>
        <v>44.999999999999993</v>
      </c>
      <c r="BB17">
        <f>((0.04/0.115)*100)</f>
        <v>34.782608695652172</v>
      </c>
      <c r="BC17">
        <f>((0.045/0.105)*100)</f>
        <v>42.857142857142854</v>
      </c>
      <c r="BD17">
        <f>((0.04/0.105)*100)</f>
        <v>38.095238095238102</v>
      </c>
      <c r="BF17">
        <f>ABS($B$17-$D$17)</f>
        <v>1.87378</v>
      </c>
      <c r="BG17">
        <f>ABS($F$17-$H$17)</f>
        <v>4.1820780000000006</v>
      </c>
      <c r="BL17">
        <f>SQRT((ABS($A$17-$E$17)^2+(ABS($B$17-$F$17)^2)))</f>
        <v>3.276652118795186</v>
      </c>
      <c r="BM17">
        <f>SQRT((ABS($C$17-$G$17)^2+(ABS($D$17-$H$17)^2)))</f>
        <v>1.0095388494951489</v>
      </c>
      <c r="BO17">
        <f>SQRT((ABS($A$17-$G$17)^2+(ABS($B$17-$H$17)^2)))</f>
        <v>4.2224886809046609</v>
      </c>
      <c r="BP17">
        <f>SQRT((ABS($C$17-$E$17)^2+(ABS($D$17-$F$17)^2)))</f>
        <v>3.7512861159902195</v>
      </c>
      <c r="BR17">
        <f>DEGREES(ACOS((4.4155741187576^2+31.7333390784299^2-30.9301050659153^2)/(2*4.4155741187576*31.7333390784299)))</f>
        <v>75.57099586666844</v>
      </c>
      <c r="BS17">
        <f>DEGREES(ACOS((17.6305470471531^2+20.4223393400692^2-5.25369446716736^2)/(2*17.6305470471531*20.4223393400692)))</f>
        <v>13.469425522352857</v>
      </c>
      <c r="BU17">
        <v>11</v>
      </c>
      <c r="BV17">
        <v>8</v>
      </c>
      <c r="BW17">
        <v>2</v>
      </c>
      <c r="BX17">
        <v>3</v>
      </c>
      <c r="BY17">
        <v>15</v>
      </c>
      <c r="BZ17">
        <v>8</v>
      </c>
      <c r="CA17">
        <v>7</v>
      </c>
      <c r="CB17">
        <v>7</v>
      </c>
      <c r="CC17">
        <v>12</v>
      </c>
      <c r="CD17">
        <v>2</v>
      </c>
      <c r="CE17">
        <v>7</v>
      </c>
      <c r="CF17">
        <v>12</v>
      </c>
      <c r="CG17">
        <v>13</v>
      </c>
      <c r="CH17">
        <v>3</v>
      </c>
      <c r="CI17">
        <v>7</v>
      </c>
      <c r="CJ17">
        <v>12</v>
      </c>
      <c r="CL17">
        <v>9</v>
      </c>
      <c r="CM17">
        <v>5</v>
      </c>
      <c r="CN17">
        <v>0</v>
      </c>
      <c r="CO17">
        <v>0</v>
      </c>
      <c r="CP17">
        <v>8</v>
      </c>
      <c r="CQ17">
        <v>5</v>
      </c>
      <c r="CR17">
        <v>1</v>
      </c>
      <c r="CS17">
        <v>0</v>
      </c>
      <c r="CT17">
        <v>9</v>
      </c>
      <c r="CU17">
        <v>0</v>
      </c>
      <c r="CV17">
        <v>1</v>
      </c>
      <c r="CW17">
        <v>8</v>
      </c>
      <c r="CX17">
        <v>8</v>
      </c>
      <c r="CY17">
        <v>0</v>
      </c>
      <c r="CZ17">
        <v>0</v>
      </c>
      <c r="DA17">
        <v>8</v>
      </c>
      <c r="DC17">
        <f>((8/11)*100)</f>
        <v>72.727272727272734</v>
      </c>
      <c r="DD17">
        <f>((2/11)*100)</f>
        <v>18.181818181818183</v>
      </c>
      <c r="DE17">
        <f>((3/11)*100)</f>
        <v>27.27272727272727</v>
      </c>
      <c r="DF17">
        <f>((8/15)*100)</f>
        <v>53.333333333333336</v>
      </c>
      <c r="DG17">
        <f>((7/15)*100)</f>
        <v>46.666666666666664</v>
      </c>
      <c r="DH17">
        <f>((7/15)*100)</f>
        <v>46.666666666666664</v>
      </c>
      <c r="DI17">
        <f>((2/12)*100)</f>
        <v>16.666666666666664</v>
      </c>
      <c r="DJ17">
        <f>((7/12)*100)</f>
        <v>58.333333333333336</v>
      </c>
      <c r="DK17">
        <f>((12/12)*100)</f>
        <v>100</v>
      </c>
      <c r="DL17">
        <f>((3/13)*100)</f>
        <v>23.076923076923077</v>
      </c>
      <c r="DM17">
        <f>((7/13)*100)</f>
        <v>53.846153846153847</v>
      </c>
      <c r="DN17">
        <f>((12/13)*100)</f>
        <v>92.307692307692307</v>
      </c>
      <c r="DP17">
        <f>((5/9)*100)</f>
        <v>55.555555555555557</v>
      </c>
      <c r="DQ17">
        <f t="shared" si="8"/>
        <v>0</v>
      </c>
      <c r="DR17">
        <f t="shared" si="8"/>
        <v>0</v>
      </c>
      <c r="DS17">
        <f>((5/8)*100)</f>
        <v>62.5</v>
      </c>
      <c r="DT17">
        <f>((1/8)*100)</f>
        <v>12.5</v>
      </c>
      <c r="DU17">
        <f>((0/8)*100)</f>
        <v>0</v>
      </c>
      <c r="DV17">
        <f>((0/9)*100)</f>
        <v>0</v>
      </c>
      <c r="DW17">
        <f>((1/9)*100)</f>
        <v>11.111111111111111</v>
      </c>
      <c r="DX17">
        <f>((8/9)*100)</f>
        <v>88.888888888888886</v>
      </c>
      <c r="DY17">
        <f>((0/8)*100)</f>
        <v>0</v>
      </c>
      <c r="DZ17">
        <f>((0/8)*100)</f>
        <v>0</v>
      </c>
      <c r="EA17">
        <f>((8/8)*100)</f>
        <v>100</v>
      </c>
    </row>
    <row r="18" spans="1:131" x14ac:dyDescent="0.25">
      <c r="A18">
        <v>131.455332</v>
      </c>
      <c r="B18">
        <v>6.635726</v>
      </c>
      <c r="C18">
        <v>135.72826600000002</v>
      </c>
      <c r="D18">
        <v>4.7680170000000004</v>
      </c>
      <c r="E18">
        <v>132.93326400000001</v>
      </c>
      <c r="F18">
        <v>8.4141030000000008</v>
      </c>
      <c r="G18">
        <v>134.07907299999999</v>
      </c>
      <c r="H18">
        <v>4.1497840000000004</v>
      </c>
      <c r="K18">
        <f>(14/200)</f>
        <v>7.0000000000000007E-2</v>
      </c>
      <c r="L18">
        <f>(13/200)</f>
        <v>6.5000000000000002E-2</v>
      </c>
      <c r="M18">
        <f>(17/200)</f>
        <v>8.5000000000000006E-2</v>
      </c>
      <c r="N18">
        <f>(15/200)</f>
        <v>7.4999999999999997E-2</v>
      </c>
      <c r="P18">
        <f>(10/200)</f>
        <v>0.05</v>
      </c>
      <c r="Q18">
        <f>(7/200)</f>
        <v>3.5000000000000003E-2</v>
      </c>
      <c r="R18">
        <f>(8/200)</f>
        <v>0.04</v>
      </c>
      <c r="S18">
        <f>(9/200)</f>
        <v>4.4999999999999998E-2</v>
      </c>
      <c r="U18">
        <f>0.07+0.05</f>
        <v>0.12000000000000001</v>
      </c>
      <c r="V18">
        <f>0.065+0.035</f>
        <v>0.1</v>
      </c>
      <c r="W18">
        <f>0.085+0.04</f>
        <v>0.125</v>
      </c>
      <c r="X18">
        <f>0.075+0.045</f>
        <v>0.12</v>
      </c>
      <c r="Z18">
        <f>SQRT((ABS($A$19-$A$18)^2+(ABS($B$19-$B$18)^2)))</f>
        <v>30.450925909404411</v>
      </c>
      <c r="AA18">
        <f>SQRT((ABS($C$19-$C$18)^2+(ABS($D$19-$D$18)^2)))</f>
        <v>29.36769666314304</v>
      </c>
      <c r="AB18">
        <f>SQRT((ABS($E$19-$E$18)^2+(ABS($F$19-$F$18)^2)))</f>
        <v>31.733339078429953</v>
      </c>
      <c r="AC18">
        <f>SQRT((ABS($G$19-$G$18)^2+(ABS($H$19-$H$18)^2)))</f>
        <v>30.782458744382993</v>
      </c>
      <c r="AJ18">
        <f>1/0.12</f>
        <v>8.3333333333333339</v>
      </c>
      <c r="AK18">
        <f>1/0.1</f>
        <v>10</v>
      </c>
      <c r="AL18">
        <f>1/0.125</f>
        <v>8</v>
      </c>
      <c r="AM18">
        <f>1/0.12</f>
        <v>8.3333333333333339</v>
      </c>
      <c r="AO18">
        <f t="shared" si="4"/>
        <v>253.7577159117034</v>
      </c>
      <c r="AP18">
        <f t="shared" si="5"/>
        <v>293.67696663143039</v>
      </c>
      <c r="AQ18">
        <f t="shared" si="6"/>
        <v>253.86671262743963</v>
      </c>
      <c r="AR18">
        <f t="shared" si="7"/>
        <v>256.52048953652496</v>
      </c>
      <c r="AV18">
        <f>((0.07/0.12)*100)</f>
        <v>58.333333333333336</v>
      </c>
      <c r="AW18">
        <f>((0.065/0.1)*100)</f>
        <v>65</v>
      </c>
      <c r="AX18">
        <f>((0.085/0.125)*100)</f>
        <v>68</v>
      </c>
      <c r="AY18">
        <f>((0.075/0.12)*100)</f>
        <v>62.5</v>
      </c>
      <c r="BA18">
        <f>((0.05/0.12)*100)</f>
        <v>41.666666666666671</v>
      </c>
      <c r="BB18">
        <f>((0.035/0.1)*100)</f>
        <v>35</v>
      </c>
      <c r="BC18">
        <f>((0.04/0.125)*100)</f>
        <v>32</v>
      </c>
      <c r="BD18">
        <f>((0.045/0.12)*100)</f>
        <v>37.5</v>
      </c>
      <c r="BF18">
        <f>ABS($B$18-$D$18)</f>
        <v>1.8677089999999996</v>
      </c>
      <c r="BG18">
        <f>ABS($F$18-$H$18)</f>
        <v>4.2643190000000004</v>
      </c>
      <c r="BL18">
        <f>SQRT((ABS($A$18-$E$18)^2+(ABS($B$18-$F$18)^2)))</f>
        <v>2.3123381566615708</v>
      </c>
      <c r="BM18">
        <f>SQRT((ABS($C$18-$G$18)^2+(ABS($D$18-$H$18)^2)))</f>
        <v>1.7612636354441895</v>
      </c>
      <c r="BO18">
        <f>SQRT((ABS($A$18-$G$18)^2+(ABS($B$18-$H$18)^2)))</f>
        <v>3.6144051325833653</v>
      </c>
      <c r="BP18">
        <f>SQRT((ABS($C$18-$E$18)^2+(ABS($D$18-$F$18)^2)))</f>
        <v>4.5941244322939339</v>
      </c>
      <c r="BR18">
        <f>DEGREES(ACOS((23.5887304969353^2+21.6503775298144^2-4.63659288698954^2)/(2*23.5887304969353*21.6503775298144)))</f>
        <v>10.694355002079565</v>
      </c>
      <c r="BS18">
        <f>DEGREES(ACOS((15.5566950010242^2+18.7238875575846^2-5.67395906792162^2)/(2*15.5566950010242*18.7238875575846)))</f>
        <v>15.854912684843027</v>
      </c>
      <c r="BU18">
        <v>14</v>
      </c>
      <c r="BV18">
        <v>10</v>
      </c>
      <c r="BW18">
        <v>6</v>
      </c>
      <c r="BX18">
        <v>5</v>
      </c>
      <c r="BY18">
        <v>13</v>
      </c>
      <c r="BZ18">
        <v>10</v>
      </c>
      <c r="CA18">
        <v>7</v>
      </c>
      <c r="CB18">
        <v>5</v>
      </c>
      <c r="CC18">
        <v>17</v>
      </c>
      <c r="CD18">
        <v>8</v>
      </c>
      <c r="CE18">
        <v>7</v>
      </c>
      <c r="CF18">
        <v>15</v>
      </c>
      <c r="CG18">
        <v>15</v>
      </c>
      <c r="CH18">
        <v>6</v>
      </c>
      <c r="CI18">
        <v>5</v>
      </c>
      <c r="CJ18">
        <v>15</v>
      </c>
      <c r="CL18">
        <v>10</v>
      </c>
      <c r="CM18">
        <v>3</v>
      </c>
      <c r="CN18">
        <v>0</v>
      </c>
      <c r="CO18">
        <v>0</v>
      </c>
      <c r="CP18">
        <v>7</v>
      </c>
      <c r="CQ18">
        <v>3</v>
      </c>
      <c r="CR18">
        <v>2</v>
      </c>
      <c r="CS18">
        <v>1</v>
      </c>
      <c r="CT18">
        <v>8</v>
      </c>
      <c r="CU18">
        <v>0</v>
      </c>
      <c r="CV18">
        <v>2</v>
      </c>
      <c r="CW18">
        <v>7</v>
      </c>
      <c r="CX18">
        <v>9</v>
      </c>
      <c r="CY18">
        <v>0</v>
      </c>
      <c r="CZ18">
        <v>1</v>
      </c>
      <c r="DA18">
        <v>7</v>
      </c>
      <c r="DC18">
        <f>((10/14)*100)</f>
        <v>71.428571428571431</v>
      </c>
      <c r="DD18">
        <f>((6/14)*100)</f>
        <v>42.857142857142854</v>
      </c>
      <c r="DE18">
        <f>((5/14)*100)</f>
        <v>35.714285714285715</v>
      </c>
      <c r="DF18">
        <f>((10/13)*100)</f>
        <v>76.923076923076934</v>
      </c>
      <c r="DG18">
        <f>((7/13)*100)</f>
        <v>53.846153846153847</v>
      </c>
      <c r="DH18">
        <f>((5/13)*100)</f>
        <v>38.461538461538467</v>
      </c>
      <c r="DI18">
        <f>((8/17)*100)</f>
        <v>47.058823529411761</v>
      </c>
      <c r="DJ18">
        <f>((7/17)*100)</f>
        <v>41.17647058823529</v>
      </c>
      <c r="DK18">
        <f>((15/17)*100)</f>
        <v>88.235294117647058</v>
      </c>
      <c r="DL18">
        <f>((6/15)*100)</f>
        <v>40</v>
      </c>
      <c r="DM18">
        <f>((5/15)*100)</f>
        <v>33.333333333333329</v>
      </c>
      <c r="DN18">
        <f>((15/15)*100)</f>
        <v>100</v>
      </c>
      <c r="DP18">
        <f>((3/10)*100)</f>
        <v>30</v>
      </c>
      <c r="DQ18">
        <f>((0/10)*100)</f>
        <v>0</v>
      </c>
      <c r="DR18">
        <f>((0/10)*100)</f>
        <v>0</v>
      </c>
      <c r="DS18">
        <f>((3/7)*100)</f>
        <v>42.857142857142854</v>
      </c>
      <c r="DT18">
        <f>((2/7)*100)</f>
        <v>28.571428571428569</v>
      </c>
      <c r="DU18">
        <f>((1/7)*100)</f>
        <v>14.285714285714285</v>
      </c>
      <c r="DV18">
        <f>((0/8)*100)</f>
        <v>0</v>
      </c>
      <c r="DW18">
        <f>((2/8)*100)</f>
        <v>25</v>
      </c>
      <c r="DX18">
        <f>((7/8)*100)</f>
        <v>87.5</v>
      </c>
      <c r="DY18">
        <f>((0/9)*100)</f>
        <v>0</v>
      </c>
      <c r="DZ18">
        <f>((1/9)*100)</f>
        <v>11.111111111111111</v>
      </c>
      <c r="EA18">
        <f>((7/9)*100)</f>
        <v>77.777777777777786</v>
      </c>
    </row>
    <row r="19" spans="1:131" x14ac:dyDescent="0.25">
      <c r="A19">
        <v>161.89113800000001</v>
      </c>
      <c r="B19">
        <v>7.5952060000000001</v>
      </c>
      <c r="C19">
        <v>165.081446</v>
      </c>
      <c r="D19">
        <v>5.6912890000000003</v>
      </c>
      <c r="E19">
        <v>164.66479900000002</v>
      </c>
      <c r="F19">
        <v>8.7524750000000004</v>
      </c>
      <c r="G19">
        <v>164.85825199999999</v>
      </c>
      <c r="H19">
        <v>4.5991239999999998</v>
      </c>
      <c r="K19">
        <f>(13/200)</f>
        <v>6.5000000000000002E-2</v>
      </c>
      <c r="L19">
        <f>(16/200)</f>
        <v>0.08</v>
      </c>
      <c r="M19">
        <f>(15/200)</f>
        <v>7.4999999999999997E-2</v>
      </c>
      <c r="N19">
        <f>(16/200)</f>
        <v>0.08</v>
      </c>
      <c r="P19">
        <f>(9/200)</f>
        <v>4.4999999999999998E-2</v>
      </c>
      <c r="Q19">
        <f>(10/200)</f>
        <v>0.05</v>
      </c>
      <c r="R19">
        <f>(9/200)</f>
        <v>4.4999999999999998E-2</v>
      </c>
      <c r="S19">
        <f>(9/200)</f>
        <v>4.4999999999999998E-2</v>
      </c>
      <c r="U19">
        <f>0.065+0.045</f>
        <v>0.11</v>
      </c>
      <c r="V19">
        <f>0.08+0.05</f>
        <v>0.13</v>
      </c>
      <c r="W19">
        <f>0.075+0.045</f>
        <v>0.12</v>
      </c>
      <c r="X19">
        <f>0.08+0.045</f>
        <v>0.125</v>
      </c>
      <c r="Z19">
        <f>SQRT((ABS($A$20-$A$19)^2+(ABS($B$20-$B$19)^2)))</f>
        <v>21.002195880455741</v>
      </c>
      <c r="AA19">
        <f>SQRT((ABS($C$20-$C$19)^2+(ABS($D$20-$D$19)^2)))</f>
        <v>23.352962849052826</v>
      </c>
      <c r="AB19">
        <f>SQRT((ABS($E$20-$E$19)^2+(ABS($F$20-$F$19)^2)))</f>
        <v>21.650377529814396</v>
      </c>
      <c r="AC19">
        <f>SQRT((ABS($G$20-$G$19)^2+(ABS($H$20-$H$19)^2)))</f>
        <v>23.035776275288359</v>
      </c>
      <c r="AJ19">
        <f>1/0.11</f>
        <v>9.0909090909090917</v>
      </c>
      <c r="AK19">
        <f>1/0.13</f>
        <v>7.6923076923076916</v>
      </c>
      <c r="AL19">
        <f>1/0.12</f>
        <v>8.3333333333333339</v>
      </c>
      <c r="AM19">
        <f>1/0.125</f>
        <v>8</v>
      </c>
      <c r="AO19">
        <f t="shared" si="4"/>
        <v>190.92905345868854</v>
      </c>
      <c r="AP19">
        <f t="shared" si="5"/>
        <v>179.63817576194481</v>
      </c>
      <c r="AQ19">
        <f t="shared" si="6"/>
        <v>180.4198127484533</v>
      </c>
      <c r="AR19">
        <f t="shared" si="7"/>
        <v>184.28621020230688</v>
      </c>
      <c r="AV19">
        <f>((0.065/0.11)*100)</f>
        <v>59.090909090909093</v>
      </c>
      <c r="AW19">
        <f>((0.08/0.13)*100)</f>
        <v>61.53846153846154</v>
      </c>
      <c r="AX19">
        <f>((0.075/0.12)*100)</f>
        <v>62.5</v>
      </c>
      <c r="AY19">
        <f>((0.08/0.125)*100)</f>
        <v>64</v>
      </c>
      <c r="BA19">
        <f>((0.045/0.11)*100)</f>
        <v>40.909090909090907</v>
      </c>
      <c r="BB19">
        <f>((0.05/0.13)*100)</f>
        <v>38.461538461538467</v>
      </c>
      <c r="BC19">
        <f>((0.045/0.12)*100)</f>
        <v>37.5</v>
      </c>
      <c r="BD19">
        <f>((0.045/0.125)*100)</f>
        <v>36</v>
      </c>
      <c r="BF19">
        <f>ABS($B$19-$D$19)</f>
        <v>1.9039169999999999</v>
      </c>
      <c r="BG19">
        <f>ABS($F$19-$H$19)</f>
        <v>4.1533510000000007</v>
      </c>
      <c r="BL19">
        <f>SQRT((ABS($A$19-$E$19)^2+(ABS($B$19-$F$19)^2)))</f>
        <v>3.0054062755777338</v>
      </c>
      <c r="BM19">
        <f>SQRT((ABS($C$19-$G$19)^2+(ABS($D$19-$H$19)^2)))</f>
        <v>1.1147376143564027</v>
      </c>
      <c r="BO19">
        <f>SQRT((ABS($A$19-$G$19)^2+(ABS($B$19-$H$19)^2)))</f>
        <v>4.2166660811261654</v>
      </c>
      <c r="BP19">
        <f>SQRT((ABS($C$19-$E$19)^2+(ABS($D$19-$F$19)^2)))</f>
        <v>3.0894100487317941</v>
      </c>
      <c r="BR19">
        <f>DEGREES(ACOS((5.25369446716736^2+18.4663637716499^2-15.5566950010242^2)/(2*5.25369446716736*18.4663637716499)))</f>
        <v>49.273371285599751</v>
      </c>
      <c r="BS19">
        <f>DEGREES(ACOS((18.3943688143443^2+23.4743799120428^2-6.96905937877881^2)/(2*18.3943688143443*23.4743799120428)))</f>
        <v>13.183779789267316</v>
      </c>
      <c r="BU19">
        <v>13</v>
      </c>
      <c r="BV19">
        <v>9</v>
      </c>
      <c r="BW19">
        <v>4</v>
      </c>
      <c r="BX19">
        <v>4</v>
      </c>
      <c r="BY19">
        <v>16</v>
      </c>
      <c r="BZ19">
        <v>9</v>
      </c>
      <c r="CA19">
        <v>7</v>
      </c>
      <c r="CB19">
        <v>7</v>
      </c>
      <c r="CC19">
        <v>15</v>
      </c>
      <c r="CD19">
        <v>4</v>
      </c>
      <c r="CE19">
        <v>7</v>
      </c>
      <c r="CF19">
        <v>15</v>
      </c>
      <c r="CG19">
        <v>16</v>
      </c>
      <c r="CH19">
        <v>5</v>
      </c>
      <c r="CI19">
        <v>7</v>
      </c>
      <c r="CJ19">
        <v>15</v>
      </c>
      <c r="CL19">
        <v>9</v>
      </c>
      <c r="CM19">
        <v>6</v>
      </c>
      <c r="CN19">
        <v>0</v>
      </c>
      <c r="CO19">
        <v>0</v>
      </c>
      <c r="CP19">
        <v>10</v>
      </c>
      <c r="CQ19">
        <v>6</v>
      </c>
      <c r="CR19">
        <v>0</v>
      </c>
      <c r="CS19">
        <v>0</v>
      </c>
      <c r="CT19">
        <v>9</v>
      </c>
      <c r="CU19">
        <v>0</v>
      </c>
      <c r="CV19">
        <v>0</v>
      </c>
      <c r="CW19">
        <v>9</v>
      </c>
      <c r="CX19">
        <v>9</v>
      </c>
      <c r="CY19">
        <v>0</v>
      </c>
      <c r="CZ19">
        <v>0</v>
      </c>
      <c r="DA19">
        <v>9</v>
      </c>
      <c r="DC19">
        <f>((9/13)*100)</f>
        <v>69.230769230769226</v>
      </c>
      <c r="DD19">
        <f>((4/13)*100)</f>
        <v>30.76923076923077</v>
      </c>
      <c r="DE19">
        <f>((4/13)*100)</f>
        <v>30.76923076923077</v>
      </c>
      <c r="DF19">
        <f>((9/16)*100)</f>
        <v>56.25</v>
      </c>
      <c r="DG19">
        <f>((7/16)*100)</f>
        <v>43.75</v>
      </c>
      <c r="DH19">
        <f>((7/16)*100)</f>
        <v>43.75</v>
      </c>
      <c r="DI19">
        <f>((4/15)*100)</f>
        <v>26.666666666666668</v>
      </c>
      <c r="DJ19">
        <f>((7/15)*100)</f>
        <v>46.666666666666664</v>
      </c>
      <c r="DK19">
        <f>((15/15)*100)</f>
        <v>100</v>
      </c>
      <c r="DL19">
        <f>((5/16)*100)</f>
        <v>31.25</v>
      </c>
      <c r="DM19">
        <f>((7/16)*100)</f>
        <v>43.75</v>
      </c>
      <c r="DN19">
        <f>((15/16)*100)</f>
        <v>93.75</v>
      </c>
      <c r="DP19">
        <f>((6/9)*100)</f>
        <v>66.666666666666657</v>
      </c>
      <c r="DQ19">
        <f>((0/9)*100)</f>
        <v>0</v>
      </c>
      <c r="DR19">
        <f>((0/9)*100)</f>
        <v>0</v>
      </c>
      <c r="DS19">
        <f>((6/10)*100)</f>
        <v>60</v>
      </c>
      <c r="DT19">
        <f>((0/10)*100)</f>
        <v>0</v>
      </c>
      <c r="DU19">
        <f>((0/10)*100)</f>
        <v>0</v>
      </c>
      <c r="DV19">
        <f>((0/9)*100)</f>
        <v>0</v>
      </c>
      <c r="DW19">
        <f>((0/9)*100)</f>
        <v>0</v>
      </c>
      <c r="DX19">
        <f>((9/9)*100)</f>
        <v>100</v>
      </c>
      <c r="DY19">
        <f>((0/9)*100)</f>
        <v>0</v>
      </c>
      <c r="DZ19">
        <f>((0/9)*100)</f>
        <v>0</v>
      </c>
      <c r="EA19">
        <f>((9/9)*100)</f>
        <v>100</v>
      </c>
    </row>
    <row r="20" spans="1:131" x14ac:dyDescent="0.25">
      <c r="A20">
        <v>182.88809499999999</v>
      </c>
      <c r="B20">
        <v>7.1261340000000004</v>
      </c>
      <c r="C20">
        <v>188.43315000000001</v>
      </c>
      <c r="D20">
        <v>5.4488139999999996</v>
      </c>
      <c r="E20">
        <v>186.31366199999999</v>
      </c>
      <c r="F20">
        <v>9.0085569999999997</v>
      </c>
      <c r="G20">
        <v>187.89397300000002</v>
      </c>
      <c r="H20">
        <v>4.6495879999999996</v>
      </c>
      <c r="K20">
        <f>(11/200)</f>
        <v>5.5E-2</v>
      </c>
      <c r="L20">
        <f>(14/200)</f>
        <v>7.0000000000000007E-2</v>
      </c>
      <c r="M20">
        <f>(12/200)</f>
        <v>0.06</v>
      </c>
      <c r="N20">
        <f>(15/200)</f>
        <v>7.4999999999999997E-2</v>
      </c>
      <c r="P20">
        <f>(11/200)</f>
        <v>5.5E-2</v>
      </c>
      <c r="Q20">
        <f>(9/200)</f>
        <v>4.4999999999999998E-2</v>
      </c>
      <c r="R20">
        <f>(10/200)</f>
        <v>0.05</v>
      </c>
      <c r="S20">
        <f>(11/200)</f>
        <v>5.5E-2</v>
      </c>
      <c r="U20">
        <f>0.055+0.055</f>
        <v>0.11</v>
      </c>
      <c r="V20">
        <f>0.07+0.045</f>
        <v>0.115</v>
      </c>
      <c r="W20">
        <f>0.06+0.05</f>
        <v>0.11</v>
      </c>
      <c r="X20">
        <f>0.075+0.055</f>
        <v>0.13</v>
      </c>
      <c r="Z20">
        <f>SQRT((ABS($A$21-$A$20)^2+(ABS($B$21-$B$20)^2)))</f>
        <v>20.84855258885479</v>
      </c>
      <c r="AA20">
        <f>SQRT((ABS($C$21-$C$20)^2+(ABS($D$21-$D$20)^2)))</f>
        <v>20.289354295623006</v>
      </c>
      <c r="AB20">
        <f>SQRT((ABS($E$21-$E$20)^2+(ABS($F$21-$F$20)^2)))</f>
        <v>18.555625045136409</v>
      </c>
      <c r="AC20">
        <f>SQRT((ABS($G$21-$G$20)^2+(ABS($H$21-$H$20)^2)))</f>
        <v>20.422339340069129</v>
      </c>
      <c r="AJ20">
        <f>1/0.11</f>
        <v>9.0909090909090917</v>
      </c>
      <c r="AK20">
        <f>1/0.115</f>
        <v>8.695652173913043</v>
      </c>
      <c r="AL20">
        <f>1/0.11</f>
        <v>9.0909090909090917</v>
      </c>
      <c r="AM20">
        <f>1/0.13</f>
        <v>7.6923076923076916</v>
      </c>
      <c r="AO20">
        <f t="shared" si="4"/>
        <v>189.53229626231627</v>
      </c>
      <c r="AP20">
        <f t="shared" si="5"/>
        <v>176.42916778802615</v>
      </c>
      <c r="AQ20">
        <f t="shared" si="6"/>
        <v>168.68750041033098</v>
      </c>
      <c r="AR20">
        <f t="shared" si="7"/>
        <v>157.09491800053175</v>
      </c>
      <c r="AV20">
        <f>((0.055/0.11)*100)</f>
        <v>50</v>
      </c>
      <c r="AW20">
        <f>((0.07/0.115)*100)</f>
        <v>60.869565217391312</v>
      </c>
      <c r="AX20">
        <f>((0.06/0.11)*100)</f>
        <v>54.54545454545454</v>
      </c>
      <c r="AY20">
        <f>((0.075/0.13)*100)</f>
        <v>57.692307692307686</v>
      </c>
      <c r="BA20">
        <f>((0.055/0.11)*100)</f>
        <v>50</v>
      </c>
      <c r="BB20">
        <f>((0.045/0.115)*100)</f>
        <v>39.130434782608688</v>
      </c>
      <c r="BC20">
        <f>((0.05/0.11)*100)</f>
        <v>45.45454545454546</v>
      </c>
      <c r="BD20">
        <f>((0.055/0.13)*100)</f>
        <v>42.307692307692307</v>
      </c>
      <c r="BF20">
        <f>ABS($B$20-$D$20)</f>
        <v>1.6773200000000008</v>
      </c>
      <c r="BG20">
        <f>ABS($F$20-$H$20)</f>
        <v>4.3589690000000001</v>
      </c>
      <c r="BL20">
        <f>SQRT((ABS($A$20-$E$20)^2+(ABS($B$20-$F$20)^2)))</f>
        <v>3.908711504117182</v>
      </c>
      <c r="BM20">
        <f>SQRT((ABS($C$20-$G$20)^2+(ABS($D$20-$H$20)^2)))</f>
        <v>0.96409233811134232</v>
      </c>
      <c r="BO20">
        <f>SQRT((ABS($A$20-$G$20)^2+(ABS($B$20-$H$20)^2)))</f>
        <v>5.5849883295312486</v>
      </c>
      <c r="BP20">
        <f>SQRT((ABS($C$20-$E$20)^2+(ABS($D$20-$F$20)^2)))</f>
        <v>4.1429457645729659</v>
      </c>
      <c r="BR20">
        <f>DEGREES(ACOS((5.67395906792162^2+21.6092846953612^2-18.3943688143443^2)/(2*5.67395906792162*21.6092846953612)))</f>
        <v>49.023791034296778</v>
      </c>
      <c r="BU20">
        <v>11</v>
      </c>
      <c r="BV20">
        <v>6</v>
      </c>
      <c r="BW20">
        <v>4</v>
      </c>
      <c r="BX20">
        <v>5</v>
      </c>
      <c r="BY20">
        <v>14</v>
      </c>
      <c r="BZ20">
        <v>6</v>
      </c>
      <c r="CA20">
        <v>5</v>
      </c>
      <c r="CB20">
        <v>3</v>
      </c>
      <c r="CC20">
        <v>12</v>
      </c>
      <c r="CD20">
        <v>2</v>
      </c>
      <c r="CE20">
        <v>5</v>
      </c>
      <c r="CF20">
        <v>10</v>
      </c>
      <c r="CG20">
        <v>15</v>
      </c>
      <c r="CH20">
        <v>7</v>
      </c>
      <c r="CI20">
        <v>3</v>
      </c>
      <c r="CJ20">
        <v>10</v>
      </c>
      <c r="CL20">
        <v>11</v>
      </c>
      <c r="CM20">
        <v>4</v>
      </c>
      <c r="CN20">
        <v>0</v>
      </c>
      <c r="CO20">
        <v>0</v>
      </c>
      <c r="CP20">
        <v>9</v>
      </c>
      <c r="CQ20">
        <v>4</v>
      </c>
      <c r="CR20">
        <v>1</v>
      </c>
      <c r="CS20">
        <v>0</v>
      </c>
      <c r="CT20">
        <v>10</v>
      </c>
      <c r="CU20">
        <v>3</v>
      </c>
      <c r="CV20">
        <v>1</v>
      </c>
      <c r="CW20">
        <v>9</v>
      </c>
      <c r="CX20">
        <v>11</v>
      </c>
      <c r="CY20">
        <v>5</v>
      </c>
      <c r="CZ20">
        <v>0</v>
      </c>
      <c r="DA20">
        <v>9</v>
      </c>
      <c r="DC20">
        <f>((6/11)*100)</f>
        <v>54.54545454545454</v>
      </c>
      <c r="DD20">
        <f>((4/11)*100)</f>
        <v>36.363636363636367</v>
      </c>
      <c r="DE20">
        <f>((5/11)*100)</f>
        <v>45.454545454545453</v>
      </c>
      <c r="DF20">
        <f>((6/14)*100)</f>
        <v>42.857142857142854</v>
      </c>
      <c r="DG20">
        <f>((5/14)*100)</f>
        <v>35.714285714285715</v>
      </c>
      <c r="DH20">
        <f>((3/14)*100)</f>
        <v>21.428571428571427</v>
      </c>
      <c r="DI20">
        <f>((2/12)*100)</f>
        <v>16.666666666666664</v>
      </c>
      <c r="DJ20">
        <f>((5/12)*100)</f>
        <v>41.666666666666671</v>
      </c>
      <c r="DK20">
        <f>((10/12)*100)</f>
        <v>83.333333333333343</v>
      </c>
      <c r="DL20">
        <f>((7/15)*100)</f>
        <v>46.666666666666664</v>
      </c>
      <c r="DM20">
        <f>((3/15)*100)</f>
        <v>20</v>
      </c>
      <c r="DN20">
        <f>((10/15)*100)</f>
        <v>66.666666666666657</v>
      </c>
      <c r="DP20">
        <f>((4/11)*100)</f>
        <v>36.363636363636367</v>
      </c>
      <c r="DQ20">
        <f>((0/11)*100)</f>
        <v>0</v>
      </c>
      <c r="DR20">
        <f>((0/11)*100)</f>
        <v>0</v>
      </c>
      <c r="DS20">
        <f>((4/9)*100)</f>
        <v>44.444444444444443</v>
      </c>
      <c r="DT20">
        <f>((1/9)*100)</f>
        <v>11.111111111111111</v>
      </c>
      <c r="DU20">
        <f>((0/9)*100)</f>
        <v>0</v>
      </c>
      <c r="DV20">
        <f>((3/10)*100)</f>
        <v>30</v>
      </c>
      <c r="DW20">
        <f>((1/10)*100)</f>
        <v>10</v>
      </c>
      <c r="DX20">
        <f>((9/10)*100)</f>
        <v>90</v>
      </c>
      <c r="DY20">
        <f>((5/11)*100)</f>
        <v>45.454545454545453</v>
      </c>
      <c r="DZ20">
        <f>((0/11)*100)</f>
        <v>0</v>
      </c>
      <c r="EA20">
        <f>((9/11)*100)</f>
        <v>81.818181818181827</v>
      </c>
    </row>
    <row r="21" spans="1:131" x14ac:dyDescent="0.25">
      <c r="A21">
        <v>203.73237499999999</v>
      </c>
      <c r="B21">
        <v>7.5481959999999999</v>
      </c>
      <c r="C21">
        <v>208.7116</v>
      </c>
      <c r="D21">
        <v>6.113918</v>
      </c>
      <c r="E21">
        <v>204.86453900000001</v>
      </c>
      <c r="F21">
        <v>9.4282990000000009</v>
      </c>
      <c r="G21">
        <v>208.300467</v>
      </c>
      <c r="H21">
        <v>5.4539179999999998</v>
      </c>
      <c r="K21">
        <f>(12/200)</f>
        <v>0.06</v>
      </c>
      <c r="L21">
        <f>(15/200)</f>
        <v>7.4999999999999997E-2</v>
      </c>
      <c r="M21">
        <f>(15/200)</f>
        <v>7.4999999999999997E-2</v>
      </c>
      <c r="N21">
        <f>(13/200)</f>
        <v>6.5000000000000002E-2</v>
      </c>
      <c r="P21">
        <f>(13/200)</f>
        <v>6.5000000000000002E-2</v>
      </c>
      <c r="Q21">
        <f>(12/200)</f>
        <v>0.06</v>
      </c>
      <c r="R21">
        <f>(11/200)</f>
        <v>5.5E-2</v>
      </c>
      <c r="S21">
        <f>(12/200)</f>
        <v>0.06</v>
      </c>
      <c r="U21">
        <f>0.06+0.065</f>
        <v>0.125</v>
      </c>
      <c r="V21">
        <f>0.075+0.06</f>
        <v>0.13500000000000001</v>
      </c>
      <c r="W21">
        <f>0.075+0.055</f>
        <v>0.13</v>
      </c>
      <c r="X21">
        <f>0.065+0.06</f>
        <v>0.125</v>
      </c>
      <c r="Z21">
        <f>SQRT((ABS($A$22-$A$21)^2+(ABS($B$22-$B$21)^2)))</f>
        <v>17.640173049265094</v>
      </c>
      <c r="AA21">
        <f>SQRT((ABS($C$22-$C$21)^2+(ABS($D$22-$D$21)^2)))</f>
        <v>19.21029360545155</v>
      </c>
      <c r="AB21">
        <f>SQRT((ABS($E$22-$E$21)^2+(ABS($F$22-$F$21)^2)))</f>
        <v>18.466363771649938</v>
      </c>
      <c r="AC21">
        <f>SQRT((ABS($G$22-$G$21)^2+(ABS($H$22-$H$21)^2)))</f>
        <v>18.723887557584639</v>
      </c>
      <c r="AJ21">
        <f>1/0.125</f>
        <v>8</v>
      </c>
      <c r="AK21">
        <f>1/0.135</f>
        <v>7.4074074074074066</v>
      </c>
      <c r="AL21">
        <f>1/0.13</f>
        <v>7.6923076923076916</v>
      </c>
      <c r="AM21">
        <f>1/0.125</f>
        <v>8</v>
      </c>
      <c r="AO21">
        <f t="shared" si="4"/>
        <v>141.12138439412075</v>
      </c>
      <c r="AP21">
        <f t="shared" si="5"/>
        <v>142.29847115149295</v>
      </c>
      <c r="AQ21">
        <f t="shared" si="6"/>
        <v>142.04895208961491</v>
      </c>
      <c r="AR21">
        <f t="shared" si="7"/>
        <v>149.79110046067711</v>
      </c>
      <c r="AV21">
        <f>((0.06/0.125)*100)</f>
        <v>48</v>
      </c>
      <c r="AW21">
        <f>((0.075/0.135)*100)</f>
        <v>55.55555555555555</v>
      </c>
      <c r="AX21">
        <f>((0.075/0.13)*100)</f>
        <v>57.692307692307686</v>
      </c>
      <c r="AY21">
        <f>((0.065/0.125)*100)</f>
        <v>52</v>
      </c>
      <c r="BA21">
        <f>((0.065/0.125)*100)</f>
        <v>52</v>
      </c>
      <c r="BB21">
        <f>((0.06/0.135)*100)</f>
        <v>44.444444444444443</v>
      </c>
      <c r="BC21">
        <f>((0.055/0.13)*100)</f>
        <v>42.307692307692307</v>
      </c>
      <c r="BD21">
        <f>((0.06/0.125)*100)</f>
        <v>48</v>
      </c>
      <c r="BF21">
        <f>ABS($B$21-$D$21)</f>
        <v>1.4342779999999999</v>
      </c>
      <c r="BG21">
        <f>ABS($F$21-$H$21)</f>
        <v>3.9743810000000011</v>
      </c>
      <c r="BL21">
        <f>SQRT((ABS($A$21-$E$21)^2+(ABS($B$21-$F$21)^2)))</f>
        <v>2.1946714135617302</v>
      </c>
      <c r="BM21">
        <f>SQRT((ABS($C$21-$G$21)^2+(ABS($D$21-$H$21)^2)))</f>
        <v>0.77757979892034601</v>
      </c>
      <c r="BO21">
        <f>SQRT((ABS($A$21-$G$21)^2+(ABS($B$21-$H$21)^2)))</f>
        <v>5.0252825653636695</v>
      </c>
      <c r="BP21">
        <f>SQRT((ABS($C$21-$E$21)^2+(ABS($D$21-$F$21)^2)))</f>
        <v>5.0778932394135641</v>
      </c>
      <c r="BU21">
        <v>12</v>
      </c>
      <c r="BV21">
        <v>5</v>
      </c>
      <c r="BW21">
        <v>2</v>
      </c>
      <c r="BX21">
        <v>7</v>
      </c>
      <c r="BY21">
        <v>15</v>
      </c>
      <c r="BZ21">
        <v>5</v>
      </c>
      <c r="CA21">
        <v>9</v>
      </c>
      <c r="CB21">
        <v>3</v>
      </c>
      <c r="CC21">
        <v>15</v>
      </c>
      <c r="CD21">
        <v>3</v>
      </c>
      <c r="CE21">
        <v>9</v>
      </c>
      <c r="CF21">
        <v>9</v>
      </c>
      <c r="CG21">
        <v>13</v>
      </c>
      <c r="CH21">
        <v>7</v>
      </c>
      <c r="CI21">
        <v>3</v>
      </c>
      <c r="CJ21">
        <v>9</v>
      </c>
      <c r="CL21">
        <v>13</v>
      </c>
      <c r="CM21">
        <v>5</v>
      </c>
      <c r="CN21">
        <v>3</v>
      </c>
      <c r="CO21">
        <v>5</v>
      </c>
      <c r="CP21">
        <v>12</v>
      </c>
      <c r="CQ21">
        <v>5</v>
      </c>
      <c r="CR21">
        <v>5</v>
      </c>
      <c r="CS21">
        <v>0</v>
      </c>
      <c r="CT21">
        <v>11</v>
      </c>
      <c r="CU21">
        <v>1</v>
      </c>
      <c r="CV21">
        <v>5</v>
      </c>
      <c r="CW21">
        <v>6</v>
      </c>
      <c r="CX21">
        <v>12</v>
      </c>
      <c r="CY21">
        <v>7</v>
      </c>
      <c r="CZ21">
        <v>0</v>
      </c>
      <c r="DA21">
        <v>6</v>
      </c>
      <c r="DC21">
        <f>((5/12)*100)</f>
        <v>41.666666666666671</v>
      </c>
      <c r="DD21">
        <f>((2/12)*100)</f>
        <v>16.666666666666664</v>
      </c>
      <c r="DE21">
        <f>((7/12)*100)</f>
        <v>58.333333333333336</v>
      </c>
      <c r="DF21">
        <f>((5/15)*100)</f>
        <v>33.333333333333329</v>
      </c>
      <c r="DG21">
        <f>((9/15)*100)</f>
        <v>60</v>
      </c>
      <c r="DH21">
        <f>((3/15)*100)</f>
        <v>20</v>
      </c>
      <c r="DI21">
        <f>((3/15)*100)</f>
        <v>20</v>
      </c>
      <c r="DJ21">
        <f>((9/15)*100)</f>
        <v>60</v>
      </c>
      <c r="DK21">
        <f>((9/15)*100)</f>
        <v>60</v>
      </c>
      <c r="DL21">
        <f>((7/13)*100)</f>
        <v>53.846153846153847</v>
      </c>
      <c r="DM21">
        <f>((3/13)*100)</f>
        <v>23.076923076923077</v>
      </c>
      <c r="DN21">
        <f>((9/13)*100)</f>
        <v>69.230769230769226</v>
      </c>
      <c r="DP21">
        <f>((5/13)*100)</f>
        <v>38.461538461538467</v>
      </c>
      <c r="DQ21">
        <f>((3/13)*100)</f>
        <v>23.076923076923077</v>
      </c>
      <c r="DR21">
        <f>((5/13)*100)</f>
        <v>38.461538461538467</v>
      </c>
      <c r="DS21">
        <f>((5/12)*100)</f>
        <v>41.666666666666671</v>
      </c>
      <c r="DT21">
        <f>((5/12)*100)</f>
        <v>41.666666666666671</v>
      </c>
      <c r="DU21">
        <f>((0/12)*100)</f>
        <v>0</v>
      </c>
      <c r="DV21">
        <f>((1/11)*100)</f>
        <v>9.0909090909090917</v>
      </c>
      <c r="DW21">
        <f>((5/11)*100)</f>
        <v>45.454545454545453</v>
      </c>
      <c r="DX21">
        <f>((6/11)*100)</f>
        <v>54.54545454545454</v>
      </c>
      <c r="DY21">
        <f>((7/12)*100)</f>
        <v>58.333333333333336</v>
      </c>
      <c r="DZ21">
        <f>((0/12)*100)</f>
        <v>0</v>
      </c>
      <c r="EA21">
        <f>((6/12)*100)</f>
        <v>50</v>
      </c>
    </row>
    <row r="22" spans="1:131" x14ac:dyDescent="0.25">
      <c r="A22">
        <v>221.36550800000001</v>
      </c>
      <c r="B22">
        <v>8.046519</v>
      </c>
      <c r="C22">
        <v>227.921798</v>
      </c>
      <c r="D22">
        <v>6.174525</v>
      </c>
      <c r="E22">
        <v>223.33086399999999</v>
      </c>
      <c r="F22">
        <v>9.4661399999999993</v>
      </c>
      <c r="G22">
        <v>227.02199899999999</v>
      </c>
      <c r="H22">
        <v>5.1569250000000002</v>
      </c>
      <c r="K22">
        <f>(13/200)</f>
        <v>6.5000000000000002E-2</v>
      </c>
      <c r="L22">
        <f>(14/200)</f>
        <v>7.0000000000000007E-2</v>
      </c>
      <c r="M22">
        <f>(16/200)</f>
        <v>0.08</v>
      </c>
      <c r="N22">
        <f>(15/200)</f>
        <v>7.4999999999999997E-2</v>
      </c>
      <c r="P22">
        <f>(13/200)</f>
        <v>6.5000000000000002E-2</v>
      </c>
      <c r="Q22">
        <f>(11/200)</f>
        <v>5.5E-2</v>
      </c>
      <c r="R22">
        <f>(10/200)</f>
        <v>0.05</v>
      </c>
      <c r="S22">
        <f>(11/200)</f>
        <v>5.5E-2</v>
      </c>
      <c r="U22">
        <f>0.065+0.065</f>
        <v>0.13</v>
      </c>
      <c r="V22">
        <f>0.07+0.055</f>
        <v>0.125</v>
      </c>
      <c r="W22">
        <f>0.08+0.05</f>
        <v>0.13</v>
      </c>
      <c r="X22">
        <f>0.075+0.055</f>
        <v>0.13</v>
      </c>
      <c r="Z22">
        <f>SQRT((ABS($A$23-$A$22)^2+(ABS($B$23-$B$22)^2)))</f>
        <v>20.967772173027175</v>
      </c>
      <c r="AA22">
        <f>SQRT((ABS($C$23-$C$22)^2+(ABS($D$23-$D$22)^2)))</f>
        <v>22.743615084140181</v>
      </c>
      <c r="AB22">
        <f>SQRT((ABS($E$23-$E$22)^2+(ABS($F$23-$F$22)^2)))</f>
        <v>21.609284695361218</v>
      </c>
      <c r="AC22">
        <f>SQRT((ABS($G$23-$G$22)^2+(ABS($H$23-$H$22)^2)))</f>
        <v>23.474379912042846</v>
      </c>
      <c r="AJ22">
        <f>1/0.13</f>
        <v>7.6923076923076916</v>
      </c>
      <c r="AK22">
        <f>1/0.125</f>
        <v>8</v>
      </c>
      <c r="AL22">
        <f>1/0.13</f>
        <v>7.6923076923076916</v>
      </c>
      <c r="AM22">
        <f>1/0.13</f>
        <v>7.6923076923076916</v>
      </c>
      <c r="AO22">
        <f t="shared" si="4"/>
        <v>161.29055517713212</v>
      </c>
      <c r="AP22">
        <f t="shared" si="5"/>
        <v>181.94892067312145</v>
      </c>
      <c r="AQ22">
        <f t="shared" si="6"/>
        <v>166.22526688739399</v>
      </c>
      <c r="AR22">
        <f t="shared" si="7"/>
        <v>180.57215316956035</v>
      </c>
      <c r="AV22">
        <f>((0.065/0.13)*100)</f>
        <v>50</v>
      </c>
      <c r="AW22">
        <f>((0.07/0.125)*100)</f>
        <v>56.000000000000007</v>
      </c>
      <c r="AX22">
        <f>((0.08/0.13)*100)</f>
        <v>61.53846153846154</v>
      </c>
      <c r="AY22">
        <f>((0.075/0.13)*100)</f>
        <v>57.692307692307686</v>
      </c>
      <c r="BA22">
        <f>((0.065/0.13)*100)</f>
        <v>50</v>
      </c>
      <c r="BB22">
        <f>((0.055/0.125)*100)</f>
        <v>44</v>
      </c>
      <c r="BC22">
        <f>((0.05/0.13)*100)</f>
        <v>38.461538461538467</v>
      </c>
      <c r="BD22">
        <f>((0.055/0.13)*100)</f>
        <v>42.307692307692307</v>
      </c>
      <c r="BF22">
        <f>ABS($B$22-$D$22)</f>
        <v>1.8719939999999999</v>
      </c>
      <c r="BG22">
        <f>ABS($F$22-$H$22)</f>
        <v>4.3092149999999991</v>
      </c>
      <c r="BL22">
        <f>SQRT((ABS($A$22-$E$22)^2+(ABS($B$22-$F$22)^2)))</f>
        <v>2.4244479764220435</v>
      </c>
      <c r="BM22">
        <f>SQRT((ABS($C$22-$G$22)^2+(ABS($D$22-$H$22)^2)))</f>
        <v>1.3583622493285812</v>
      </c>
      <c r="BO22">
        <f>SQRT((ABS($A$22-$G$22)^2+(ABS($B$22-$H$22)^2)))</f>
        <v>6.3518220943219799</v>
      </c>
      <c r="BP22">
        <f>SQRT((ABS($C$22-$E$22)^2+(ABS($D$22-$F$22)^2)))</f>
        <v>5.649017994358049</v>
      </c>
      <c r="BS22">
        <f>DEGREES(ACOS((7.50588490345275^2+19.2155620355288^2-13.0544484886984^2)/(2*7.50588490345275*19.2155620355288)))</f>
        <v>27.803560939677954</v>
      </c>
      <c r="BU22">
        <v>13</v>
      </c>
      <c r="BV22">
        <v>5</v>
      </c>
      <c r="BW22">
        <v>3</v>
      </c>
      <c r="BX22">
        <v>7</v>
      </c>
      <c r="BY22">
        <v>14</v>
      </c>
      <c r="BZ22">
        <v>5</v>
      </c>
      <c r="CA22">
        <v>9</v>
      </c>
      <c r="CB22">
        <v>4</v>
      </c>
      <c r="CC22">
        <v>16</v>
      </c>
      <c r="CD22">
        <v>5</v>
      </c>
      <c r="CE22">
        <v>9</v>
      </c>
      <c r="CF22">
        <v>11</v>
      </c>
      <c r="CG22">
        <v>15</v>
      </c>
      <c r="CH22">
        <v>9</v>
      </c>
      <c r="CI22">
        <v>4</v>
      </c>
      <c r="CJ22">
        <v>11</v>
      </c>
      <c r="CL22">
        <v>13</v>
      </c>
      <c r="CM22">
        <v>3</v>
      </c>
      <c r="CN22">
        <v>1</v>
      </c>
      <c r="CO22">
        <v>7</v>
      </c>
      <c r="CP22">
        <v>11</v>
      </c>
      <c r="CQ22">
        <v>3</v>
      </c>
      <c r="CR22">
        <v>5</v>
      </c>
      <c r="CS22">
        <v>1</v>
      </c>
      <c r="CT22">
        <v>10</v>
      </c>
      <c r="CU22">
        <v>0</v>
      </c>
      <c r="CV22">
        <v>5</v>
      </c>
      <c r="CW22">
        <v>6</v>
      </c>
      <c r="CX22">
        <v>11</v>
      </c>
      <c r="CY22">
        <v>5</v>
      </c>
      <c r="CZ22">
        <v>1</v>
      </c>
      <c r="DA22">
        <v>6</v>
      </c>
      <c r="DC22">
        <f>((5/13)*100)</f>
        <v>38.461538461538467</v>
      </c>
      <c r="DD22">
        <f>((3/13)*100)</f>
        <v>23.076923076923077</v>
      </c>
      <c r="DE22">
        <f>((7/13)*100)</f>
        <v>53.846153846153847</v>
      </c>
      <c r="DF22">
        <f>((5/14)*100)</f>
        <v>35.714285714285715</v>
      </c>
      <c r="DG22">
        <f>((9/14)*100)</f>
        <v>64.285714285714292</v>
      </c>
      <c r="DH22">
        <f>((4/14)*100)</f>
        <v>28.571428571428569</v>
      </c>
      <c r="DI22">
        <f>((5/16)*100)</f>
        <v>31.25</v>
      </c>
      <c r="DJ22">
        <f>((9/16)*100)</f>
        <v>56.25</v>
      </c>
      <c r="DK22">
        <f>((11/16)*100)</f>
        <v>68.75</v>
      </c>
      <c r="DL22">
        <f>((9/15)*100)</f>
        <v>60</v>
      </c>
      <c r="DM22">
        <f>((4/15)*100)</f>
        <v>26.666666666666668</v>
      </c>
      <c r="DN22">
        <f>((11/15)*100)</f>
        <v>73.333333333333329</v>
      </c>
      <c r="DP22">
        <f>((3/13)*100)</f>
        <v>23.076923076923077</v>
      </c>
      <c r="DQ22">
        <f>((1/13)*100)</f>
        <v>7.6923076923076925</v>
      </c>
      <c r="DR22">
        <f>((7/13)*100)</f>
        <v>53.846153846153847</v>
      </c>
      <c r="DS22">
        <f>((3/11)*100)</f>
        <v>27.27272727272727</v>
      </c>
      <c r="DT22">
        <f>((5/11)*100)</f>
        <v>45.454545454545453</v>
      </c>
      <c r="DU22">
        <f>((1/11)*100)</f>
        <v>9.0909090909090917</v>
      </c>
      <c r="DV22">
        <f>((0/10)*100)</f>
        <v>0</v>
      </c>
      <c r="DW22">
        <f>((5/10)*100)</f>
        <v>50</v>
      </c>
      <c r="DX22">
        <f>((6/10)*100)</f>
        <v>60</v>
      </c>
      <c r="DY22">
        <f>((5/11)*100)</f>
        <v>45.454545454545453</v>
      </c>
      <c r="DZ22">
        <f>((1/11)*100)</f>
        <v>9.0909090909090917</v>
      </c>
      <c r="EA22">
        <f>((6/11)*100)</f>
        <v>54.54545454545454</v>
      </c>
    </row>
    <row r="23" spans="1:131" x14ac:dyDescent="0.25">
      <c r="A23">
        <v>242.33023</v>
      </c>
      <c r="B23">
        <v>7.6888860000000001</v>
      </c>
      <c r="C23">
        <v>250.66403299999999</v>
      </c>
      <c r="D23">
        <v>5.9239769999999998</v>
      </c>
      <c r="E23">
        <v>244.939638</v>
      </c>
      <c r="F23">
        <v>9.3175760000000007</v>
      </c>
      <c r="G23">
        <v>250.49633499999999</v>
      </c>
      <c r="H23">
        <v>5.1115199999999996</v>
      </c>
      <c r="K23">
        <f>(12/200)</f>
        <v>0.06</v>
      </c>
      <c r="L23">
        <f>(15/200)</f>
        <v>7.4999999999999997E-2</v>
      </c>
      <c r="P23">
        <f>(11/200)</f>
        <v>5.5E-2</v>
      </c>
      <c r="Q23">
        <f>(11/200)</f>
        <v>5.5E-2</v>
      </c>
      <c r="R23">
        <f>(10/200)</f>
        <v>0.05</v>
      </c>
      <c r="S23">
        <f>(14/200)</f>
        <v>7.0000000000000007E-2</v>
      </c>
      <c r="U23">
        <f>0.06+0.055</f>
        <v>0.11499999999999999</v>
      </c>
      <c r="V23">
        <f>0.075+0.055</f>
        <v>0.13</v>
      </c>
      <c r="Z23">
        <f>SQRT((ABS($A$24-$A$23)^2+(ABS($B$24-$B$23)^2)))</f>
        <v>22.146655279998583</v>
      </c>
      <c r="AA23">
        <f>SQRT((ABS($C$24-$C$23)^2+(ABS($D$24-$D$23)^2)))</f>
        <v>20.900144139628573</v>
      </c>
      <c r="AJ23">
        <f>1/0.115</f>
        <v>8.695652173913043</v>
      </c>
      <c r="AK23">
        <f>1/0.13</f>
        <v>7.6923076923076916</v>
      </c>
      <c r="AO23">
        <f t="shared" si="4"/>
        <v>192.57961113042248</v>
      </c>
      <c r="AP23">
        <f t="shared" si="5"/>
        <v>160.77033953560439</v>
      </c>
      <c r="AV23">
        <f>((0.06/0.115)*100)</f>
        <v>52.173913043478258</v>
      </c>
      <c r="AW23">
        <f>((0.075/0.13)*100)</f>
        <v>57.692307692307686</v>
      </c>
      <c r="BA23">
        <f>((0.055/0.115)*100)</f>
        <v>47.826086956521735</v>
      </c>
      <c r="BB23">
        <f>((0.055/0.13)*100)</f>
        <v>42.307692307692307</v>
      </c>
      <c r="BF23">
        <f>ABS($B$23-$D$23)</f>
        <v>1.7649090000000003</v>
      </c>
      <c r="BG23">
        <f>ABS($F$23-$H$23)</f>
        <v>4.2060560000000011</v>
      </c>
      <c r="BI23">
        <v>2.0536254999999994</v>
      </c>
      <c r="BJ23">
        <v>2.4299389999999992</v>
      </c>
      <c r="BL23">
        <f>SQRT((ABS($A$23-$E$23)^2+(ABS($B$23-$F$23)^2)))</f>
        <v>3.075978092666463</v>
      </c>
      <c r="BM23">
        <f>SQRT((ABS($C$23-$G$23)^2+(ABS($D$23-$H$23)^2)))</f>
        <v>0.82958362812497743</v>
      </c>
      <c r="BO23">
        <f>SQRT((ABS($A$23-$G$23)^2+(ABS($B$23-$H$23)^2)))</f>
        <v>8.5631820235810014</v>
      </c>
      <c r="BP23">
        <f>SQRT((ABS($C$23-$E$23)^2+(ABS($D$23-$F$23)^2)))</f>
        <v>6.6547135392010572</v>
      </c>
      <c r="BR23">
        <f>DEGREES(ACOS((13.4076872096484^2+19.8063883625481^2-7.50588490345275^2)/(2*13.4076872096484*19.8063883625481)))</f>
        <v>13.828866845432577</v>
      </c>
      <c r="BS23">
        <f>DEGREES(ACOS((8.25834148907184^2+23.3747033374377^2-16.111425054421^2)/(2*8.25834148907184*23.3747033374377)))</f>
        <v>23.144934810664871</v>
      </c>
      <c r="BU23">
        <v>12</v>
      </c>
      <c r="BV23">
        <v>3</v>
      </c>
      <c r="BW23">
        <v>5</v>
      </c>
      <c r="BX23">
        <v>9</v>
      </c>
      <c r="BY23">
        <v>15</v>
      </c>
      <c r="BZ23">
        <v>3</v>
      </c>
      <c r="CA23">
        <v>9</v>
      </c>
      <c r="CB23">
        <v>1</v>
      </c>
      <c r="CL23">
        <v>11</v>
      </c>
      <c r="CM23">
        <v>2</v>
      </c>
      <c r="CN23">
        <v>0</v>
      </c>
      <c r="CO23">
        <v>5</v>
      </c>
      <c r="CP23">
        <v>11</v>
      </c>
      <c r="CQ23">
        <v>2</v>
      </c>
      <c r="CR23">
        <v>4</v>
      </c>
      <c r="CS23">
        <v>0</v>
      </c>
      <c r="CT23">
        <v>10</v>
      </c>
      <c r="CU23">
        <v>3</v>
      </c>
      <c r="CV23">
        <v>4</v>
      </c>
      <c r="CW23">
        <v>6</v>
      </c>
      <c r="CX23">
        <v>14</v>
      </c>
      <c r="CY23">
        <v>11</v>
      </c>
      <c r="CZ23">
        <v>0</v>
      </c>
      <c r="DA23">
        <v>6</v>
      </c>
      <c r="DC23">
        <f>((3/12)*100)</f>
        <v>25</v>
      </c>
      <c r="DD23">
        <f>((5/12)*100)</f>
        <v>41.666666666666671</v>
      </c>
      <c r="DE23">
        <f>((9/12)*100)</f>
        <v>75</v>
      </c>
      <c r="DF23">
        <f>((3/15)*100)</f>
        <v>20</v>
      </c>
      <c r="DG23">
        <f>((9/15)*100)</f>
        <v>60</v>
      </c>
      <c r="DH23">
        <f>((1/15)*100)</f>
        <v>6.666666666666667</v>
      </c>
      <c r="DP23">
        <f>((2/11)*100)</f>
        <v>18.181818181818183</v>
      </c>
      <c r="DQ23">
        <f>((0/11)*100)</f>
        <v>0</v>
      </c>
      <c r="DR23">
        <f>((5/11)*100)</f>
        <v>45.454545454545453</v>
      </c>
      <c r="DS23">
        <f>((2/11)*100)</f>
        <v>18.181818181818183</v>
      </c>
      <c r="DT23">
        <f>((4/11)*100)</f>
        <v>36.363636363636367</v>
      </c>
      <c r="DU23">
        <f>((0/11)*100)</f>
        <v>0</v>
      </c>
      <c r="DV23">
        <f>((3/10)*100)</f>
        <v>30</v>
      </c>
      <c r="DW23">
        <f>((4/10)*100)</f>
        <v>40</v>
      </c>
      <c r="DX23">
        <f>((6/10)*100)</f>
        <v>60</v>
      </c>
      <c r="DY23">
        <f>((11/14)*100)</f>
        <v>78.571428571428569</v>
      </c>
      <c r="DZ23">
        <f>((0/14)*100)</f>
        <v>0</v>
      </c>
      <c r="EA23">
        <f>((6/14)*100)</f>
        <v>42.857142857142854</v>
      </c>
    </row>
    <row r="24" spans="1:131" x14ac:dyDescent="0.25">
      <c r="A24">
        <v>264.47520200000002</v>
      </c>
      <c r="B24">
        <v>7.4158379999999999</v>
      </c>
      <c r="C24">
        <v>271.56406500000003</v>
      </c>
      <c r="D24">
        <v>5.8555120000000001</v>
      </c>
      <c r="P24">
        <f>(16/200)</f>
        <v>0.08</v>
      </c>
      <c r="BF24">
        <f>ABS($B$24-$D$24)</f>
        <v>1.5603259999999999</v>
      </c>
      <c r="BR24">
        <f>DEGREES(ACOS((13.0544484886984^2+19.8691551771716^2-8.25834148907184^2)/(2*13.0544484886984*19.8691551771716)))</f>
        <v>16.653777933274338</v>
      </c>
      <c r="BS24">
        <f>DEGREES(ACOS((4.71054856270828^2+25.10306322227^2-22.6184180085446^2)/(2*4.71054856270828*25.10306322227)))</f>
        <v>53.47420284146645</v>
      </c>
      <c r="CL24">
        <v>16</v>
      </c>
      <c r="CM24">
        <v>4</v>
      </c>
      <c r="CN24">
        <v>3</v>
      </c>
      <c r="CO24">
        <v>11</v>
      </c>
      <c r="DP24">
        <f>((4/16)*100)</f>
        <v>25</v>
      </c>
      <c r="DQ24">
        <f>((3/16)*100)</f>
        <v>18.75</v>
      </c>
      <c r="DR24">
        <f>((11/16)*100)</f>
        <v>68.75</v>
      </c>
    </row>
    <row r="25" spans="1:131" x14ac:dyDescent="0.25">
      <c r="A25" t="s">
        <v>22</v>
      </c>
      <c r="B25" t="s">
        <v>22</v>
      </c>
      <c r="C25" t="s">
        <v>22</v>
      </c>
      <c r="D25" t="s">
        <v>22</v>
      </c>
      <c r="E25" t="s">
        <v>22</v>
      </c>
      <c r="F25" t="s">
        <v>22</v>
      </c>
      <c r="G25" t="s">
        <v>22</v>
      </c>
      <c r="H25" t="s">
        <v>22</v>
      </c>
      <c r="BR25">
        <f>DEGREES(ACOS((16.111425054421^2+18.6232500342186^2-4.71054856270828^2)/(2*16.111425054421*18.6232500342186)))</f>
        <v>13.210388781086458</v>
      </c>
      <c r="BS25">
        <f>DEGREES(ACOS((18.9304785131894^2+18.9279696681573^2-3.28823759526285^2)/(2*18.9304785131894*18.9279696681573)))</f>
        <v>9.9655311965676212</v>
      </c>
    </row>
    <row r="26" spans="1:131" x14ac:dyDescent="0.25">
      <c r="A26">
        <v>246.25798600000002</v>
      </c>
      <c r="B26">
        <v>4.1875879999999999</v>
      </c>
      <c r="C26">
        <v>234.91674</v>
      </c>
      <c r="D26">
        <v>5.7792909999999997</v>
      </c>
      <c r="E26">
        <v>248.54077699999999</v>
      </c>
      <c r="F26">
        <v>2.947346</v>
      </c>
      <c r="G26">
        <v>256.49561499999999</v>
      </c>
      <c r="H26">
        <v>5.9513740000000004</v>
      </c>
      <c r="K26">
        <f>(16/200)</f>
        <v>0.08</v>
      </c>
      <c r="L26">
        <f>(15/200)</f>
        <v>7.4999999999999997E-2</v>
      </c>
      <c r="M26">
        <f>(15/200)</f>
        <v>7.4999999999999997E-2</v>
      </c>
      <c r="N26">
        <f>(17/200)</f>
        <v>8.5000000000000006E-2</v>
      </c>
      <c r="P26">
        <f>(16/200)</f>
        <v>0.08</v>
      </c>
      <c r="Q26">
        <f>(15/200)</f>
        <v>7.4999999999999997E-2</v>
      </c>
      <c r="R26">
        <f>(15/200)</f>
        <v>7.4999999999999997E-2</v>
      </c>
      <c r="S26">
        <f>(14/200)</f>
        <v>7.0000000000000007E-2</v>
      </c>
      <c r="U26">
        <f>0.08+0.08</f>
        <v>0.16</v>
      </c>
      <c r="V26">
        <f>0.075+0.075</f>
        <v>0.15</v>
      </c>
      <c r="W26">
        <f>0.075+0.075</f>
        <v>0.15</v>
      </c>
      <c r="X26">
        <f>0.085+0.07</f>
        <v>0.15500000000000003</v>
      </c>
      <c r="Z26">
        <f>SQRT((ABS($A$27-$A$26)^2+(ABS($B$27-$B$26)^2)))</f>
        <v>20.418634569790047</v>
      </c>
      <c r="AA26">
        <f>SQRT((ABS($C$27-$C$26)^2+(ABS($D$27-$D$26)^2)))</f>
        <v>18.721823304496418</v>
      </c>
      <c r="AB26">
        <f>SQRT((ABS($E$27-$E$26)^2+(ABS($F$27-$F$26)^2)))</f>
        <v>19.806388362548113</v>
      </c>
      <c r="AC26">
        <f>SQRT((ABS($G$27-$G$26)^2+(ABS($H$27-$H$26)^2)))</f>
        <v>20.875171960259621</v>
      </c>
      <c r="AJ26">
        <f>1/0.16</f>
        <v>6.25</v>
      </c>
      <c r="AK26">
        <f>1/0.15</f>
        <v>6.666666666666667</v>
      </c>
      <c r="AL26">
        <f>1/0.15</f>
        <v>6.666666666666667</v>
      </c>
      <c r="AM26">
        <f>1/0.155</f>
        <v>6.4516129032258069</v>
      </c>
      <c r="AO26">
        <f t="shared" ref="AO26:AO35" si="9">$Z26/$U26</f>
        <v>127.61646606118779</v>
      </c>
      <c r="AP26">
        <f t="shared" ref="AP26:AP34" si="10">$AA26/$V26</f>
        <v>124.81215536330946</v>
      </c>
      <c r="AQ26">
        <f t="shared" ref="AQ26:AQ35" si="11">$AB26/$W26</f>
        <v>132.04258908365409</v>
      </c>
      <c r="AR26">
        <f t="shared" ref="AR26:AR35" si="12">$AC26/$X26</f>
        <v>134.6785287758685</v>
      </c>
      <c r="AV26">
        <f>((0.08/0.16)*100)</f>
        <v>50</v>
      </c>
      <c r="AW26">
        <f>((0.075/0.15)*100)</f>
        <v>50</v>
      </c>
      <c r="AX26">
        <f>((0.075/0.15)*100)</f>
        <v>50</v>
      </c>
      <c r="AY26">
        <f>((0.085/0.155)*100)</f>
        <v>54.838709677419359</v>
      </c>
      <c r="BA26">
        <f>((0.08/0.16)*100)</f>
        <v>50</v>
      </c>
      <c r="BB26">
        <f>((0.075/0.15)*100)</f>
        <v>50</v>
      </c>
      <c r="BC26">
        <f>((0.075/0.15)*100)</f>
        <v>50</v>
      </c>
      <c r="BD26">
        <f>((0.07/0.155)*100)</f>
        <v>45.161290322580648</v>
      </c>
      <c r="BF26">
        <f>ABS($B$26-$D$26)</f>
        <v>1.5917029999999999</v>
      </c>
      <c r="BG26">
        <f>ABS($F$26-$H$26)</f>
        <v>3.0040280000000004</v>
      </c>
      <c r="BL26">
        <f>SQRT((ABS($A$26-$E$26)^2+(ABS($B$26-$F$26)^2)))</f>
        <v>2.5979482227798312</v>
      </c>
      <c r="BM26">
        <f>SQRT((ABS($C$26-$G$27)^2+(ABS($D$26-$H$27)^2)))</f>
        <v>1.0580680282136818</v>
      </c>
      <c r="BO26">
        <f>SQRT((ABS($A$26-$G$26)^2+(ABS($B$26-$H$26)^2)))</f>
        <v>10.388454581670768</v>
      </c>
      <c r="BP26">
        <f>SQRT((ABS($C$26-$E$27)^2+(ABS($D$26-$F$27)^2)))</f>
        <v>6.5551224929235277</v>
      </c>
      <c r="BR26">
        <f>DEGREES(ACOS((22.6184180085446^2+22.2266068122511^2-3.88449913288187^2)/(2*22.6184180085446*22.2266068122511)))</f>
        <v>9.8880012910620287</v>
      </c>
      <c r="BS26">
        <f>DEGREES(ACOS((26.568407140398^2+23.4595288561317^2-5.11214844013013^2)/(2*26.568407140398*23.4595288561317)))</f>
        <v>9.3237865381059244</v>
      </c>
      <c r="BU26">
        <v>16</v>
      </c>
      <c r="BV26">
        <v>2</v>
      </c>
      <c r="BW26">
        <v>2</v>
      </c>
      <c r="BX26">
        <v>14</v>
      </c>
      <c r="BY26">
        <v>15</v>
      </c>
      <c r="BZ26">
        <v>2</v>
      </c>
      <c r="CA26">
        <v>12</v>
      </c>
      <c r="CB26">
        <v>2</v>
      </c>
      <c r="CC26">
        <v>15</v>
      </c>
      <c r="CD26">
        <v>2</v>
      </c>
      <c r="CE26">
        <v>12</v>
      </c>
      <c r="CF26">
        <v>5</v>
      </c>
      <c r="CG26">
        <v>17</v>
      </c>
      <c r="CH26">
        <v>14</v>
      </c>
      <c r="CI26">
        <v>2</v>
      </c>
      <c r="CJ26">
        <v>5</v>
      </c>
      <c r="CL26">
        <v>16</v>
      </c>
      <c r="CM26">
        <v>0</v>
      </c>
      <c r="CN26">
        <v>1</v>
      </c>
      <c r="CO26">
        <v>12</v>
      </c>
      <c r="CP26">
        <v>15</v>
      </c>
      <c r="CQ26">
        <v>1</v>
      </c>
      <c r="CR26">
        <v>12</v>
      </c>
      <c r="CS26">
        <v>0</v>
      </c>
      <c r="CT26">
        <v>15</v>
      </c>
      <c r="CU26">
        <v>1</v>
      </c>
      <c r="CV26">
        <v>12</v>
      </c>
      <c r="CW26">
        <v>3</v>
      </c>
      <c r="CX26">
        <v>14</v>
      </c>
      <c r="CY26">
        <v>12</v>
      </c>
      <c r="CZ26">
        <v>0</v>
      </c>
      <c r="DA26">
        <v>3</v>
      </c>
      <c r="DC26">
        <f>((2/16)*100)</f>
        <v>12.5</v>
      </c>
      <c r="DD26">
        <f>((2/16)*100)</f>
        <v>12.5</v>
      </c>
      <c r="DE26">
        <f>((14/16)*100)</f>
        <v>87.5</v>
      </c>
      <c r="DF26">
        <f>((2/15)*100)</f>
        <v>13.333333333333334</v>
      </c>
      <c r="DG26">
        <f>((12/15)*100)</f>
        <v>80</v>
      </c>
      <c r="DH26">
        <f>((2/15)*100)</f>
        <v>13.333333333333334</v>
      </c>
      <c r="DI26">
        <f>((2/15)*100)</f>
        <v>13.333333333333334</v>
      </c>
      <c r="DJ26">
        <f>((12/15)*100)</f>
        <v>80</v>
      </c>
      <c r="DK26">
        <f>((5/15)*100)</f>
        <v>33.333333333333329</v>
      </c>
      <c r="DL26">
        <f>((14/17)*100)</f>
        <v>82.35294117647058</v>
      </c>
      <c r="DM26">
        <f>((2/17)*100)</f>
        <v>11.76470588235294</v>
      </c>
      <c r="DN26">
        <f>((5/17)*100)</f>
        <v>29.411764705882355</v>
      </c>
      <c r="DP26">
        <f>((0/16)*100)</f>
        <v>0</v>
      </c>
      <c r="DQ26">
        <f>((1/16)*100)</f>
        <v>6.25</v>
      </c>
      <c r="DR26">
        <f>((12/16)*100)</f>
        <v>75</v>
      </c>
      <c r="DS26">
        <f>((1/15)*100)</f>
        <v>6.666666666666667</v>
      </c>
      <c r="DT26">
        <f>((12/15)*100)</f>
        <v>80</v>
      </c>
      <c r="DU26">
        <f>((0/15)*100)</f>
        <v>0</v>
      </c>
      <c r="DV26">
        <f>((1/15)*100)</f>
        <v>6.666666666666667</v>
      </c>
      <c r="DW26">
        <f>((12/15)*100)</f>
        <v>80</v>
      </c>
      <c r="DX26">
        <f>((3/15)*100)</f>
        <v>20</v>
      </c>
      <c r="DY26">
        <f>((12/14)*100)</f>
        <v>85.714285714285708</v>
      </c>
      <c r="DZ26">
        <f>((0/14)*100)</f>
        <v>0</v>
      </c>
      <c r="EA26">
        <f>((3/14)*100)</f>
        <v>21.428571428571427</v>
      </c>
    </row>
    <row r="27" spans="1:131" x14ac:dyDescent="0.25">
      <c r="A27">
        <v>225.84241700000001</v>
      </c>
      <c r="B27">
        <v>4.5413959999999998</v>
      </c>
      <c r="C27">
        <v>216.214348</v>
      </c>
      <c r="D27">
        <v>6.6320519999999998</v>
      </c>
      <c r="E27">
        <v>228.74425600000001</v>
      </c>
      <c r="F27">
        <v>3.5724670000000001</v>
      </c>
      <c r="G27">
        <v>235.629358</v>
      </c>
      <c r="H27">
        <v>6.5613929999999998</v>
      </c>
      <c r="K27">
        <f>(16/200)</f>
        <v>0.08</v>
      </c>
      <c r="L27">
        <f>(14/200)</f>
        <v>7.0000000000000007E-2</v>
      </c>
      <c r="M27">
        <f>(16/200)</f>
        <v>0.08</v>
      </c>
      <c r="N27">
        <f>(15/200)</f>
        <v>7.4999999999999997E-2</v>
      </c>
      <c r="P27">
        <f>(14/200)</f>
        <v>7.0000000000000007E-2</v>
      </c>
      <c r="Q27">
        <f>(14/200)</f>
        <v>7.0000000000000007E-2</v>
      </c>
      <c r="R27">
        <f>(12/200)</f>
        <v>0.06</v>
      </c>
      <c r="S27">
        <f>(13/200)</f>
        <v>6.5000000000000002E-2</v>
      </c>
      <c r="U27">
        <f>0.08+0.07</f>
        <v>0.15000000000000002</v>
      </c>
      <c r="V27">
        <f>0.07+0.07</f>
        <v>0.14000000000000001</v>
      </c>
      <c r="W27">
        <f>0.08+0.06</f>
        <v>0.14000000000000001</v>
      </c>
      <c r="X27">
        <f>0.075+0.065</f>
        <v>0.14000000000000001</v>
      </c>
      <c r="Z27">
        <f>SQRT((ABS($A$28-$A$27)^2+(ABS($B$28-$B$27)^2)))</f>
        <v>19.037410388124961</v>
      </c>
      <c r="AA27">
        <f>SQRT((ABS($C$28-$C$27)^2+(ABS($D$28-$D$27)^2)))</f>
        <v>21.366983797318056</v>
      </c>
      <c r="AB27">
        <f>SQRT((ABS($E$28-$E$27)^2+(ABS($F$28-$F$27)^2)))</f>
        <v>19.86915517717161</v>
      </c>
      <c r="AC27">
        <f>SQRT((ABS($G$28-$G$27)^2+(ABS($H$28-$H$27)^2)))</f>
        <v>19.215562035528791</v>
      </c>
      <c r="AJ27">
        <f>1/0.15</f>
        <v>6.666666666666667</v>
      </c>
      <c r="AK27">
        <f>1/0.14</f>
        <v>7.1428571428571423</v>
      </c>
      <c r="AL27">
        <f>1/0.14</f>
        <v>7.1428571428571423</v>
      </c>
      <c r="AM27">
        <f>1/0.14</f>
        <v>7.1428571428571423</v>
      </c>
      <c r="AO27">
        <f t="shared" si="9"/>
        <v>126.91606925416639</v>
      </c>
      <c r="AP27">
        <f t="shared" si="10"/>
        <v>152.6213128379861</v>
      </c>
      <c r="AQ27">
        <f t="shared" si="11"/>
        <v>141.9225369797972</v>
      </c>
      <c r="AR27">
        <f t="shared" si="12"/>
        <v>137.25401453949135</v>
      </c>
      <c r="AV27">
        <f>((0.08/0.15)*100)</f>
        <v>53.333333333333336</v>
      </c>
      <c r="AW27">
        <f>((0.07/0.14)*100)</f>
        <v>50</v>
      </c>
      <c r="AX27">
        <f>((0.08/0.14)*100)</f>
        <v>57.142857142857139</v>
      </c>
      <c r="AY27">
        <f>((0.075/0.14)*100)</f>
        <v>53.571428571428569</v>
      </c>
      <c r="BA27">
        <f>((0.07/0.15)*100)</f>
        <v>46.666666666666671</v>
      </c>
      <c r="BB27">
        <f>((0.07/0.14)*100)</f>
        <v>50</v>
      </c>
      <c r="BC27">
        <f>((0.06/0.14)*100)</f>
        <v>42.857142857142847</v>
      </c>
      <c r="BD27">
        <f>((0.065/0.14)*100)</f>
        <v>46.428571428571423</v>
      </c>
      <c r="BF27">
        <f>ABS($B$27-$D$27)</f>
        <v>2.0906560000000001</v>
      </c>
      <c r="BG27">
        <f>ABS($F$27-$H$27)</f>
        <v>2.9889259999999997</v>
      </c>
      <c r="BL27">
        <f>SQRT((ABS($A$27-$E$27)^2+(ABS($B$27-$F$27)^2)))</f>
        <v>3.0593288461624999</v>
      </c>
      <c r="BM27">
        <f>SQRT((ABS($C$27-$G$28)^2+(ABS($D$27-$H$28)^2)))</f>
        <v>1.4057560245423124</v>
      </c>
      <c r="BO27">
        <f>SQRT((ABS($A$27-$G$27)^2+(ABS($B$27-$H$27)^2)))</f>
        <v>9.9932278077450878</v>
      </c>
      <c r="BP27">
        <f>SQRT((ABS($C$27-$E$28)^2+(ABS($D$27-$F$28)^2)))</f>
        <v>7.5597596589734293</v>
      </c>
      <c r="BR27">
        <f>DEGREES(ACOS((31.906788677987^2+32.0839530384249^2-4.17053062291802^2)/(2*31.906788677987*32.0839530384249)))</f>
        <v>7.4669567434304005</v>
      </c>
      <c r="BS27">
        <f>DEGREES(ACOS((4.10962251429739^2+18.2683568476658^2-16.861084895716^2)/(2*4.10962251429739*18.2683568476658)))</f>
        <v>63.786116468209187</v>
      </c>
      <c r="BU27">
        <v>16</v>
      </c>
      <c r="BV27">
        <v>2</v>
      </c>
      <c r="BW27">
        <v>5</v>
      </c>
      <c r="BX27">
        <v>14</v>
      </c>
      <c r="BY27">
        <v>14</v>
      </c>
      <c r="BZ27">
        <v>3</v>
      </c>
      <c r="CA27">
        <v>11</v>
      </c>
      <c r="CB27">
        <v>3</v>
      </c>
      <c r="CC27">
        <v>16</v>
      </c>
      <c r="CD27">
        <v>5</v>
      </c>
      <c r="CE27">
        <v>11</v>
      </c>
      <c r="CF27">
        <v>6</v>
      </c>
      <c r="CG27">
        <v>15</v>
      </c>
      <c r="CH27">
        <v>14</v>
      </c>
      <c r="CI27">
        <v>1</v>
      </c>
      <c r="CJ27">
        <v>6</v>
      </c>
      <c r="CL27">
        <v>14</v>
      </c>
      <c r="CM27">
        <v>1</v>
      </c>
      <c r="CN27">
        <v>1</v>
      </c>
      <c r="CO27">
        <v>11</v>
      </c>
      <c r="CP27">
        <v>14</v>
      </c>
      <c r="CQ27">
        <v>0</v>
      </c>
      <c r="CR27">
        <v>9</v>
      </c>
      <c r="CS27">
        <v>0</v>
      </c>
      <c r="CT27">
        <v>12</v>
      </c>
      <c r="CU27">
        <v>1</v>
      </c>
      <c r="CV27">
        <v>9</v>
      </c>
      <c r="CW27">
        <v>3</v>
      </c>
      <c r="CX27">
        <v>13</v>
      </c>
      <c r="CY27">
        <v>11</v>
      </c>
      <c r="CZ27">
        <v>0</v>
      </c>
      <c r="DA27">
        <v>3</v>
      </c>
      <c r="DC27">
        <f>((2/16)*100)</f>
        <v>12.5</v>
      </c>
      <c r="DD27">
        <f>((5/16)*100)</f>
        <v>31.25</v>
      </c>
      <c r="DE27">
        <f>((14/16)*100)</f>
        <v>87.5</v>
      </c>
      <c r="DF27">
        <f>((3/14)*100)</f>
        <v>21.428571428571427</v>
      </c>
      <c r="DG27">
        <f>((11/14)*100)</f>
        <v>78.571428571428569</v>
      </c>
      <c r="DH27">
        <f>((3/14)*100)</f>
        <v>21.428571428571427</v>
      </c>
      <c r="DI27">
        <f>((5/16)*100)</f>
        <v>31.25</v>
      </c>
      <c r="DJ27">
        <f>((11/16)*100)</f>
        <v>68.75</v>
      </c>
      <c r="DK27">
        <f>((6/16)*100)</f>
        <v>37.5</v>
      </c>
      <c r="DL27">
        <f>((14/15)*100)</f>
        <v>93.333333333333329</v>
      </c>
      <c r="DM27">
        <f>((1/15)*100)</f>
        <v>6.666666666666667</v>
      </c>
      <c r="DN27">
        <f>((6/15)*100)</f>
        <v>40</v>
      </c>
      <c r="DP27">
        <f>((1/14)*100)</f>
        <v>7.1428571428571423</v>
      </c>
      <c r="DQ27">
        <f>((1/14)*100)</f>
        <v>7.1428571428571423</v>
      </c>
      <c r="DR27">
        <f>((11/14)*100)</f>
        <v>78.571428571428569</v>
      </c>
      <c r="DS27">
        <f>((0/14)*100)</f>
        <v>0</v>
      </c>
      <c r="DT27">
        <f>((9/14)*100)</f>
        <v>64.285714285714292</v>
      </c>
      <c r="DU27">
        <f>((0/14)*100)</f>
        <v>0</v>
      </c>
      <c r="DV27">
        <f>((1/12)*100)</f>
        <v>8.3333333333333321</v>
      </c>
      <c r="DW27">
        <f>((9/12)*100)</f>
        <v>75</v>
      </c>
      <c r="DX27">
        <f>((3/12)*100)</f>
        <v>25</v>
      </c>
      <c r="DY27">
        <f>((11/13)*100)</f>
        <v>84.615384615384613</v>
      </c>
      <c r="DZ27">
        <f>((0/13)*100)</f>
        <v>0</v>
      </c>
      <c r="EA27">
        <f>((3/13)*100)</f>
        <v>23.076923076923077</v>
      </c>
    </row>
    <row r="28" spans="1:131" x14ac:dyDescent="0.25">
      <c r="A28">
        <v>206.82134500000001</v>
      </c>
      <c r="B28">
        <v>5.3299479999999999</v>
      </c>
      <c r="C28">
        <v>194.84768199999999</v>
      </c>
      <c r="D28">
        <v>6.5155159999999999</v>
      </c>
      <c r="E28">
        <v>208.906859</v>
      </c>
      <c r="F28">
        <v>4.6954130000000003</v>
      </c>
      <c r="G28">
        <v>216.46882400000001</v>
      </c>
      <c r="H28">
        <v>8.014583</v>
      </c>
      <c r="K28">
        <f>(13/200)</f>
        <v>6.5000000000000002E-2</v>
      </c>
      <c r="L28">
        <f>(16/200)</f>
        <v>0.08</v>
      </c>
      <c r="M28">
        <f>(11/200)</f>
        <v>5.5E-2</v>
      </c>
      <c r="N28">
        <f>(16/200)</f>
        <v>0.08</v>
      </c>
      <c r="P28">
        <f>(11/200)</f>
        <v>5.5E-2</v>
      </c>
      <c r="Q28">
        <f>(11/200)</f>
        <v>5.5E-2</v>
      </c>
      <c r="R28">
        <f>(9/200)</f>
        <v>4.4999999999999998E-2</v>
      </c>
      <c r="S28">
        <f>(11/200)</f>
        <v>5.5E-2</v>
      </c>
      <c r="U28">
        <f>0.065+0.055</f>
        <v>0.12</v>
      </c>
      <c r="V28">
        <f>0.08+0.055</f>
        <v>0.13500000000000001</v>
      </c>
      <c r="W28">
        <f>0.055+0.045</f>
        <v>0.1</v>
      </c>
      <c r="X28">
        <f>0.08+0.055</f>
        <v>0.13500000000000001</v>
      </c>
      <c r="Z28">
        <f>SQRT((ABS($A$29-$A$28)^2+(ABS($B$29-$B$28)^2)))</f>
        <v>21.636544621617052</v>
      </c>
      <c r="AA28">
        <f>SQRT((ABS($C$29-$C$28)^2+(ABS($D$29-$D$28)^2)))</f>
        <v>25.151579822737901</v>
      </c>
      <c r="AB28">
        <f>SQRT((ABS($E$29-$E$28)^2+(ABS($F$29-$F$28)^2)))</f>
        <v>18.623250034218646</v>
      </c>
      <c r="AC28">
        <f>SQRT((ABS($G$29-$G$28)^2+(ABS($H$29-$H$28)^2)))</f>
        <v>23.374703337437698</v>
      </c>
      <c r="AJ28">
        <f>1/0.12</f>
        <v>8.3333333333333339</v>
      </c>
      <c r="AK28">
        <f>1/0.135</f>
        <v>7.4074074074074066</v>
      </c>
      <c r="AL28">
        <f>1/0.1</f>
        <v>10</v>
      </c>
      <c r="AM28">
        <f>1/0.135</f>
        <v>7.4074074074074066</v>
      </c>
      <c r="AO28">
        <f t="shared" si="9"/>
        <v>180.30453851347545</v>
      </c>
      <c r="AP28">
        <f t="shared" si="10"/>
        <v>186.3079986869474</v>
      </c>
      <c r="AQ28">
        <f t="shared" si="11"/>
        <v>186.23250034218646</v>
      </c>
      <c r="AR28">
        <f t="shared" si="12"/>
        <v>173.14595064768665</v>
      </c>
      <c r="AV28">
        <f>((0.065/0.12)*100)</f>
        <v>54.166666666666671</v>
      </c>
      <c r="AW28">
        <f>((0.08/0.135)*100)</f>
        <v>59.259259259259252</v>
      </c>
      <c r="AX28">
        <f>((0.055/0.1)*100)</f>
        <v>54.999999999999993</v>
      </c>
      <c r="AY28">
        <f>((0.08/0.135)*100)</f>
        <v>59.259259259259252</v>
      </c>
      <c r="BA28">
        <f>((0.055/0.12)*100)</f>
        <v>45.833333333333336</v>
      </c>
      <c r="BB28">
        <f>((0.055/0.135)*100)</f>
        <v>40.74074074074074</v>
      </c>
      <c r="BC28">
        <f>((0.045/0.1)*100)</f>
        <v>44.999999999999993</v>
      </c>
      <c r="BD28">
        <f>((0.055/0.135)*100)</f>
        <v>40.74074074074074</v>
      </c>
      <c r="BF28">
        <f>ABS($B$28-$D$28)</f>
        <v>1.185568</v>
      </c>
      <c r="BG28">
        <f>ABS($F$28-$H$28)</f>
        <v>3.3191699999999997</v>
      </c>
      <c r="BL28">
        <f>SQRT((ABS($A$28-$E$28)^2+(ABS($B$28-$F$28)^2)))</f>
        <v>2.1799090142528783</v>
      </c>
      <c r="BM28">
        <f>SQRT((ABS($C$28-$G$29)^2+(ABS($D$28-$H$29)^2)))</f>
        <v>2.166266549708955</v>
      </c>
      <c r="BO28">
        <f>SQRT((ABS($A$28-$G$28)^2+(ABS($B$28-$H$28)^2)))</f>
        <v>10.014045942508258</v>
      </c>
      <c r="BP28">
        <f>SQRT((ABS($C$28-$E$29)^2+(ABS($D$28-$F$29)^2)))</f>
        <v>5.2000880389798096</v>
      </c>
      <c r="BR28">
        <f>DEGREES(ACOS((17.3571923546747^2+18.8109576705267^2-4.10962251429739^2)/(2*17.3571923546747*18.8109576705267)))</f>
        <v>12.211577772377902</v>
      </c>
      <c r="BS28">
        <f>DEGREES(ACOS((5.80667053701241^2+19.3723030796804^2-15.7004578057337^2)/(2*5.80667053701241*19.3723030796804)))</f>
        <v>43.75597356733563</v>
      </c>
      <c r="BU28">
        <v>13</v>
      </c>
      <c r="BV28">
        <v>3</v>
      </c>
      <c r="BW28">
        <v>4</v>
      </c>
      <c r="BX28">
        <v>12</v>
      </c>
      <c r="BY28">
        <v>16</v>
      </c>
      <c r="BZ28">
        <v>7</v>
      </c>
      <c r="CA28">
        <v>6</v>
      </c>
      <c r="CB28">
        <v>6</v>
      </c>
      <c r="CC28">
        <v>11</v>
      </c>
      <c r="CD28">
        <v>4</v>
      </c>
      <c r="CE28">
        <v>6</v>
      </c>
      <c r="CF28">
        <v>8</v>
      </c>
      <c r="CG28">
        <v>16</v>
      </c>
      <c r="CH28">
        <v>12</v>
      </c>
      <c r="CI28">
        <v>5</v>
      </c>
      <c r="CJ28">
        <v>8</v>
      </c>
      <c r="CL28">
        <v>11</v>
      </c>
      <c r="CM28">
        <v>0</v>
      </c>
      <c r="CN28">
        <v>0</v>
      </c>
      <c r="CO28">
        <v>10</v>
      </c>
      <c r="CP28">
        <v>11</v>
      </c>
      <c r="CQ28">
        <v>1</v>
      </c>
      <c r="CR28">
        <v>6</v>
      </c>
      <c r="CS28">
        <v>0</v>
      </c>
      <c r="CT28">
        <v>9</v>
      </c>
      <c r="CU28">
        <v>0</v>
      </c>
      <c r="CV28">
        <v>6</v>
      </c>
      <c r="CW28">
        <v>1</v>
      </c>
      <c r="CX28">
        <v>11</v>
      </c>
      <c r="CY28">
        <v>10</v>
      </c>
      <c r="CZ28">
        <v>0</v>
      </c>
      <c r="DA28">
        <v>1</v>
      </c>
      <c r="DC28">
        <f>((3/13)*100)</f>
        <v>23.076923076923077</v>
      </c>
      <c r="DD28">
        <f>((4/13)*100)</f>
        <v>30.76923076923077</v>
      </c>
      <c r="DE28">
        <f>((12/13)*100)</f>
        <v>92.307692307692307</v>
      </c>
      <c r="DF28">
        <f>((7/16)*100)</f>
        <v>43.75</v>
      </c>
      <c r="DG28">
        <f>((6/16)*100)</f>
        <v>37.5</v>
      </c>
      <c r="DH28">
        <f>((6/16)*100)</f>
        <v>37.5</v>
      </c>
      <c r="DI28">
        <f>((4/11)*100)</f>
        <v>36.363636363636367</v>
      </c>
      <c r="DJ28">
        <f>((6/11)*100)</f>
        <v>54.54545454545454</v>
      </c>
      <c r="DK28">
        <f>((8/11)*100)</f>
        <v>72.727272727272734</v>
      </c>
      <c r="DL28">
        <f>((12/16)*100)</f>
        <v>75</v>
      </c>
      <c r="DM28">
        <f>((5/16)*100)</f>
        <v>31.25</v>
      </c>
      <c r="DN28">
        <f>((8/16)*100)</f>
        <v>50</v>
      </c>
      <c r="DP28">
        <f>((0/11)*100)</f>
        <v>0</v>
      </c>
      <c r="DQ28">
        <f>((0/11)*100)</f>
        <v>0</v>
      </c>
      <c r="DR28">
        <f>((10/11)*100)</f>
        <v>90.909090909090907</v>
      </c>
      <c r="DS28">
        <f>((1/11)*100)</f>
        <v>9.0909090909090917</v>
      </c>
      <c r="DT28">
        <f>((6/11)*100)</f>
        <v>54.54545454545454</v>
      </c>
      <c r="DU28">
        <f>((0/11)*100)</f>
        <v>0</v>
      </c>
      <c r="DV28">
        <f>((0/9)*100)</f>
        <v>0</v>
      </c>
      <c r="DW28">
        <f>((6/9)*100)</f>
        <v>66.666666666666657</v>
      </c>
      <c r="DX28">
        <f>((1/9)*100)</f>
        <v>11.111111111111111</v>
      </c>
      <c r="DY28">
        <f>((10/11)*100)</f>
        <v>90.909090909090907</v>
      </c>
      <c r="DZ28">
        <f>((0/11)*100)</f>
        <v>0</v>
      </c>
      <c r="EA28">
        <f>((1/11)*100)</f>
        <v>9.0909090909090917</v>
      </c>
    </row>
    <row r="29" spans="1:131" x14ac:dyDescent="0.25">
      <c r="A29">
        <v>185.20629400000001</v>
      </c>
      <c r="B29">
        <v>4.3657729999999999</v>
      </c>
      <c r="C29">
        <v>169.69624199999998</v>
      </c>
      <c r="D29">
        <v>6.4316500000000003</v>
      </c>
      <c r="E29">
        <v>190.296603</v>
      </c>
      <c r="F29">
        <v>3.9998459999999998</v>
      </c>
      <c r="G29">
        <v>193.09521000000001</v>
      </c>
      <c r="H29">
        <v>7.7889179999999998</v>
      </c>
      <c r="K29">
        <f>(13/200)</f>
        <v>6.5000000000000002E-2</v>
      </c>
      <c r="L29">
        <f>(13/200)</f>
        <v>6.5000000000000002E-2</v>
      </c>
      <c r="M29">
        <f>(12/200)</f>
        <v>0.06</v>
      </c>
      <c r="N29">
        <f>(15/200)</f>
        <v>7.4999999999999997E-2</v>
      </c>
      <c r="P29">
        <f>(10/200)</f>
        <v>0.05</v>
      </c>
      <c r="Q29">
        <f>(10/200)</f>
        <v>0.05</v>
      </c>
      <c r="R29">
        <f>(10/200)</f>
        <v>0.05</v>
      </c>
      <c r="S29">
        <f>(10/200)</f>
        <v>0.05</v>
      </c>
      <c r="U29">
        <f>0.065+0.05</f>
        <v>0.115</v>
      </c>
      <c r="V29">
        <f>0.065+0.05</f>
        <v>0.115</v>
      </c>
      <c r="W29">
        <f>0.06+0.05</f>
        <v>0.11</v>
      </c>
      <c r="X29">
        <f>0.075+0.05</f>
        <v>0.125</v>
      </c>
      <c r="Z29">
        <f>SQRT((ABS($A$30-$A$29)^2+(ABS($B$30-$B$29)^2)))</f>
        <v>21.057587248342465</v>
      </c>
      <c r="AA29">
        <f>SQRT((ABS($C$30-$C$29)^2+(ABS($D$30-$D$29)^2)))</f>
        <v>19.269121892264948</v>
      </c>
      <c r="AB29">
        <f>SQRT((ABS($E$30-$E$29)^2+(ABS($F$30-$F$29)^2)))</f>
        <v>22.226606812251116</v>
      </c>
      <c r="AC29">
        <f>SQRT((ABS($G$30-$G$29)^2+(ABS($H$30-$H$29)^2)))</f>
        <v>25.103063222270027</v>
      </c>
      <c r="AJ29">
        <f>1/0.115</f>
        <v>8.695652173913043</v>
      </c>
      <c r="AK29">
        <f>1/0.115</f>
        <v>8.695652173913043</v>
      </c>
      <c r="AL29">
        <f>1/0.11</f>
        <v>9.0909090909090917</v>
      </c>
      <c r="AM29">
        <f>1/0.125</f>
        <v>8</v>
      </c>
      <c r="AO29">
        <f t="shared" si="9"/>
        <v>183.10945433341274</v>
      </c>
      <c r="AP29">
        <f t="shared" si="10"/>
        <v>167.55758167186912</v>
      </c>
      <c r="AQ29">
        <f t="shared" si="11"/>
        <v>202.06006192955562</v>
      </c>
      <c r="AR29">
        <f t="shared" si="12"/>
        <v>200.82450577816022</v>
      </c>
      <c r="AV29">
        <f>((0.065/0.115)*100)</f>
        <v>56.521739130434781</v>
      </c>
      <c r="AW29">
        <f>((0.065/0.115)*100)</f>
        <v>56.521739130434781</v>
      </c>
      <c r="AX29">
        <f>((0.06/0.11)*100)</f>
        <v>54.54545454545454</v>
      </c>
      <c r="AY29">
        <f>((0.075/0.125)*100)</f>
        <v>60</v>
      </c>
      <c r="BA29">
        <f>((0.05/0.115)*100)</f>
        <v>43.478260869565219</v>
      </c>
      <c r="BB29">
        <f>((0.05/0.115)*100)</f>
        <v>43.478260869565219</v>
      </c>
      <c r="BC29">
        <f>((0.05/0.11)*100)</f>
        <v>45.45454545454546</v>
      </c>
      <c r="BD29">
        <f>((0.05/0.125)*100)</f>
        <v>40</v>
      </c>
      <c r="BF29">
        <f>ABS($B$29-$D$29)</f>
        <v>2.0658770000000004</v>
      </c>
      <c r="BG29">
        <f>ABS($F$29-$H$29)</f>
        <v>3.789072</v>
      </c>
      <c r="BL29">
        <f>SQRT((ABS($A$29-$E$29)^2+(ABS($B$29-$F$29)^2)))</f>
        <v>5.103444746914569</v>
      </c>
      <c r="BM29">
        <f>SQRT((ABS($C$29-$G$30)^2+(ABS($D$29-$H$30)^2)))</f>
        <v>2.1578892407361825</v>
      </c>
      <c r="BO29">
        <f>SQRT((ABS($A$29-$G$29)^2+(ABS($B$29-$H$29)^2)))</f>
        <v>8.5995882079365238</v>
      </c>
      <c r="BP29">
        <f>SQRT((ABS($C$29-$E$30)^2+(ABS($D$29-$F$30)^2)))</f>
        <v>3.0325381387288299</v>
      </c>
      <c r="BR29">
        <f>DEGREES(ACOS((15.7004578057337^2+21.3863522494311^2-7.20013424732213^2)/(2*15.7004578057337*21.3863522494311)))</f>
        <v>13.845613637371617</v>
      </c>
      <c r="BS29" t="e">
        <f>DEGREES(ACOS((7.20013424732213^2+0^2-7.20013424732213^2)/(2*7.20013424732213*0)))</f>
        <v>#DIV/0!</v>
      </c>
      <c r="BU29">
        <v>13</v>
      </c>
      <c r="BV29">
        <v>7</v>
      </c>
      <c r="BW29">
        <v>6</v>
      </c>
      <c r="BX29">
        <v>9</v>
      </c>
      <c r="BY29">
        <v>13</v>
      </c>
      <c r="BZ29">
        <v>8</v>
      </c>
      <c r="CA29">
        <v>4</v>
      </c>
      <c r="CB29">
        <v>5</v>
      </c>
      <c r="CC29">
        <v>12</v>
      </c>
      <c r="CD29">
        <v>6</v>
      </c>
      <c r="CE29">
        <v>2</v>
      </c>
      <c r="CF29">
        <v>12</v>
      </c>
      <c r="CG29">
        <v>15</v>
      </c>
      <c r="CH29">
        <v>9</v>
      </c>
      <c r="CI29">
        <v>5</v>
      </c>
      <c r="CJ29">
        <v>12</v>
      </c>
      <c r="CL29">
        <v>10</v>
      </c>
      <c r="CM29">
        <v>1</v>
      </c>
      <c r="CN29">
        <v>3</v>
      </c>
      <c r="CO29">
        <v>6</v>
      </c>
      <c r="CP29">
        <v>10</v>
      </c>
      <c r="CQ29">
        <v>4</v>
      </c>
      <c r="CR29">
        <v>0</v>
      </c>
      <c r="CS29">
        <v>0</v>
      </c>
      <c r="CT29">
        <v>10</v>
      </c>
      <c r="CU29">
        <v>3</v>
      </c>
      <c r="CV29">
        <v>0</v>
      </c>
      <c r="CW29">
        <v>7</v>
      </c>
      <c r="CX29">
        <v>10</v>
      </c>
      <c r="CY29">
        <v>6</v>
      </c>
      <c r="CZ29">
        <v>0</v>
      </c>
      <c r="DA29">
        <v>7</v>
      </c>
      <c r="DC29">
        <f>((7/13)*100)</f>
        <v>53.846153846153847</v>
      </c>
      <c r="DD29">
        <f>((6/13)*100)</f>
        <v>46.153846153846153</v>
      </c>
      <c r="DE29">
        <f>((9/13)*100)</f>
        <v>69.230769230769226</v>
      </c>
      <c r="DF29">
        <f>((8/13)*100)</f>
        <v>61.53846153846154</v>
      </c>
      <c r="DG29">
        <f>((4/13)*100)</f>
        <v>30.76923076923077</v>
      </c>
      <c r="DH29">
        <f>((5/13)*100)</f>
        <v>38.461538461538467</v>
      </c>
      <c r="DI29">
        <f>((6/12)*100)</f>
        <v>50</v>
      </c>
      <c r="DJ29">
        <f>((2/12)*100)</f>
        <v>16.666666666666664</v>
      </c>
      <c r="DK29">
        <f>((12/12)*100)</f>
        <v>100</v>
      </c>
      <c r="DL29">
        <f>((9/15)*100)</f>
        <v>60</v>
      </c>
      <c r="DM29">
        <f>((5/15)*100)</f>
        <v>33.333333333333329</v>
      </c>
      <c r="DN29">
        <f>((12/15)*100)</f>
        <v>80</v>
      </c>
      <c r="DP29">
        <f>((1/10)*100)</f>
        <v>10</v>
      </c>
      <c r="DQ29">
        <f>((3/10)*100)</f>
        <v>30</v>
      </c>
      <c r="DR29">
        <f>((6/10)*100)</f>
        <v>60</v>
      </c>
      <c r="DS29">
        <f>((4/10)*100)</f>
        <v>40</v>
      </c>
      <c r="DT29">
        <f>((0/10)*100)</f>
        <v>0</v>
      </c>
      <c r="DU29">
        <f>((0/10)*100)</f>
        <v>0</v>
      </c>
      <c r="DV29">
        <f>((3/10)*100)</f>
        <v>30</v>
      </c>
      <c r="DW29">
        <f>((0/10)*100)</f>
        <v>0</v>
      </c>
      <c r="DX29">
        <f>((7/10)*100)</f>
        <v>70</v>
      </c>
      <c r="DY29">
        <f>((6/10)*100)</f>
        <v>60</v>
      </c>
      <c r="DZ29">
        <f>((0/10)*100)</f>
        <v>0</v>
      </c>
      <c r="EA29">
        <f>((7/10)*100)</f>
        <v>70</v>
      </c>
    </row>
    <row r="30" spans="1:131" x14ac:dyDescent="0.25">
      <c r="A30">
        <v>164.15046899999999</v>
      </c>
      <c r="B30">
        <v>4.6381959999999998</v>
      </c>
      <c r="C30">
        <v>150.43052</v>
      </c>
      <c r="D30">
        <v>6.793609</v>
      </c>
      <c r="E30">
        <v>168.07036500000001</v>
      </c>
      <c r="F30">
        <v>3.871804</v>
      </c>
      <c r="G30">
        <v>167.99216899999999</v>
      </c>
      <c r="H30">
        <v>7.7555160000000001</v>
      </c>
      <c r="K30">
        <f>(13/200)</f>
        <v>6.5000000000000002E-2</v>
      </c>
      <c r="L30">
        <f>(10/200)</f>
        <v>0.05</v>
      </c>
      <c r="M30">
        <f>(13/200)</f>
        <v>6.5000000000000002E-2</v>
      </c>
      <c r="N30">
        <f>(14/200)</f>
        <v>7.0000000000000007E-2</v>
      </c>
      <c r="P30">
        <f>(9/200)</f>
        <v>4.4999999999999998E-2</v>
      </c>
      <c r="Q30">
        <f>(10/200)</f>
        <v>0.05</v>
      </c>
      <c r="R30">
        <f>(9/200)</f>
        <v>4.4999999999999998E-2</v>
      </c>
      <c r="S30">
        <f>(8/200)</f>
        <v>0.04</v>
      </c>
      <c r="U30">
        <f>0.065+0.045</f>
        <v>0.11</v>
      </c>
      <c r="V30">
        <f>0.05+0.05</f>
        <v>0.1</v>
      </c>
      <c r="W30">
        <f>0.065+0.045</f>
        <v>0.11</v>
      </c>
      <c r="X30">
        <f>0.07+0.04</f>
        <v>0.11000000000000001</v>
      </c>
      <c r="Z30">
        <f>SQRT((ABS($A$31-$A$30)^2+(ABS($B$31-$B$30)^2)))</f>
        <v>29.855741416773885</v>
      </c>
      <c r="AA30">
        <f>SQRT((ABS($C$31-$C$30)^2+(ABS($D$31-$D$30)^2)))</f>
        <v>30.495362339615173</v>
      </c>
      <c r="AB30">
        <f>SQRT((ABS($E$31-$E$30)^2+(ABS($F$31-$F$30)^2)))</f>
        <v>18.809492830290051</v>
      </c>
      <c r="AC30">
        <f>SQRT((ABS($G$31-$G$30)^2+(ABS($H$31-$H$30)^2)))</f>
        <v>18.927969668157349</v>
      </c>
      <c r="AJ30">
        <f>1/0.11</f>
        <v>9.0909090909090917</v>
      </c>
      <c r="AK30">
        <f>1/0.1</f>
        <v>10</v>
      </c>
      <c r="AL30">
        <f>1/0.11</f>
        <v>9.0909090909090917</v>
      </c>
      <c r="AM30">
        <f>1/0.11</f>
        <v>9.0909090909090917</v>
      </c>
      <c r="AO30">
        <f t="shared" si="9"/>
        <v>271.41583106158077</v>
      </c>
      <c r="AP30">
        <f t="shared" si="10"/>
        <v>304.95362339615173</v>
      </c>
      <c r="AQ30">
        <f t="shared" si="11"/>
        <v>170.99538936627317</v>
      </c>
      <c r="AR30">
        <f t="shared" si="12"/>
        <v>172.07245152870314</v>
      </c>
      <c r="AV30">
        <f>((0.065/0.11)*100)</f>
        <v>59.090909090909093</v>
      </c>
      <c r="AW30">
        <f>((0.05/0.1)*100)</f>
        <v>50</v>
      </c>
      <c r="AX30">
        <f>((0.065/0.11)*100)</f>
        <v>59.090909090909093</v>
      </c>
      <c r="AY30">
        <f>((0.07/0.11)*100)</f>
        <v>63.636363636363647</v>
      </c>
      <c r="BA30">
        <f>((0.045/0.11)*100)</f>
        <v>40.909090909090907</v>
      </c>
      <c r="BB30">
        <f>((0.05/0.1)*100)</f>
        <v>50</v>
      </c>
      <c r="BC30">
        <f>((0.045/0.11)*100)</f>
        <v>40.909090909090907</v>
      </c>
      <c r="BD30">
        <f>((0.04/0.11)*100)</f>
        <v>36.363636363636367</v>
      </c>
      <c r="BF30">
        <f>ABS($B$30-$D$30)</f>
        <v>2.1554130000000002</v>
      </c>
      <c r="BG30">
        <f>ABS($F$30-$H$30)</f>
        <v>3.8837120000000001</v>
      </c>
      <c r="BL30">
        <f>SQRT((ABS($A$30-$E$30)^2+(ABS($B$30-$F$30)^2)))</f>
        <v>3.9941133369598036</v>
      </c>
      <c r="BM30">
        <f>SQRT((ABS($C$30-$G$31)^2+(ABS($D$30-$H$31)^2)))</f>
        <v>1.9081521359454023</v>
      </c>
      <c r="BO30">
        <f>SQRT((ABS($A$30-$G$30)^2+(ABS($B$30-$H$30)^2)))</f>
        <v>4.9473571603837163</v>
      </c>
      <c r="BP30">
        <f>SQRT((ABS($C$30-$E$31)^2+(ABS($D$30-$F$31)^2)))</f>
        <v>2.256812445493193</v>
      </c>
      <c r="BR30" t="e">
        <f>DEGREES(ACOS((7.20013424732213^2+0^2-7.20013424732213^2)/(2*7.20013424732213*0)))</f>
        <v>#DIV/0!</v>
      </c>
      <c r="BU30">
        <v>13</v>
      </c>
      <c r="BV30">
        <v>8</v>
      </c>
      <c r="BW30">
        <v>7</v>
      </c>
      <c r="BX30">
        <v>8</v>
      </c>
      <c r="BY30">
        <v>10</v>
      </c>
      <c r="BZ30">
        <v>7</v>
      </c>
      <c r="CA30">
        <v>1</v>
      </c>
      <c r="CB30">
        <v>1</v>
      </c>
      <c r="CC30">
        <v>13</v>
      </c>
      <c r="CD30">
        <v>7</v>
      </c>
      <c r="CE30">
        <v>3</v>
      </c>
      <c r="CF30">
        <v>13</v>
      </c>
      <c r="CG30">
        <v>14</v>
      </c>
      <c r="CH30">
        <v>8</v>
      </c>
      <c r="CI30">
        <v>4</v>
      </c>
      <c r="CJ30">
        <v>13</v>
      </c>
      <c r="CL30">
        <v>9</v>
      </c>
      <c r="CM30">
        <v>4</v>
      </c>
      <c r="CN30">
        <v>3</v>
      </c>
      <c r="CO30">
        <v>3</v>
      </c>
      <c r="CP30">
        <v>10</v>
      </c>
      <c r="CQ30">
        <v>5</v>
      </c>
      <c r="CR30">
        <v>0</v>
      </c>
      <c r="CS30">
        <v>0</v>
      </c>
      <c r="CT30">
        <v>9</v>
      </c>
      <c r="CU30">
        <v>3</v>
      </c>
      <c r="CV30">
        <v>0</v>
      </c>
      <c r="CW30">
        <v>8</v>
      </c>
      <c r="CX30">
        <v>8</v>
      </c>
      <c r="CY30">
        <v>3</v>
      </c>
      <c r="CZ30">
        <v>0</v>
      </c>
      <c r="DA30">
        <v>8</v>
      </c>
      <c r="DC30">
        <f>((8/13)*100)</f>
        <v>61.53846153846154</v>
      </c>
      <c r="DD30">
        <f>((7/13)*100)</f>
        <v>53.846153846153847</v>
      </c>
      <c r="DE30">
        <f>((8/13)*100)</f>
        <v>61.53846153846154</v>
      </c>
      <c r="DF30">
        <f>((7/10)*100)</f>
        <v>70</v>
      </c>
      <c r="DG30">
        <f>((1/10)*100)</f>
        <v>10</v>
      </c>
      <c r="DH30">
        <f>((1/10)*100)</f>
        <v>10</v>
      </c>
      <c r="DI30">
        <f>((7/13)*100)</f>
        <v>53.846153846153847</v>
      </c>
      <c r="DJ30">
        <f>((3/13)*100)</f>
        <v>23.076923076923077</v>
      </c>
      <c r="DK30">
        <f>((13/13)*100)</f>
        <v>100</v>
      </c>
      <c r="DL30">
        <f>((8/14)*100)</f>
        <v>57.142857142857139</v>
      </c>
      <c r="DM30">
        <f>((4/14)*100)</f>
        <v>28.571428571428569</v>
      </c>
      <c r="DN30">
        <f>((13/14)*100)</f>
        <v>92.857142857142861</v>
      </c>
      <c r="DP30">
        <f>((4/9)*100)</f>
        <v>44.444444444444443</v>
      </c>
      <c r="DQ30">
        <f>((3/9)*100)</f>
        <v>33.333333333333329</v>
      </c>
      <c r="DR30">
        <f>((3/9)*100)</f>
        <v>33.333333333333329</v>
      </c>
      <c r="DS30">
        <f>((5/10)*100)</f>
        <v>50</v>
      </c>
      <c r="DT30">
        <f>((0/10)*100)</f>
        <v>0</v>
      </c>
      <c r="DU30">
        <f>((0/10)*100)</f>
        <v>0</v>
      </c>
      <c r="DV30">
        <f>((3/9)*100)</f>
        <v>33.333333333333329</v>
      </c>
      <c r="DW30">
        <f>((0/9)*100)</f>
        <v>0</v>
      </c>
      <c r="DX30">
        <f>((8/9)*100)</f>
        <v>88.888888888888886</v>
      </c>
      <c r="DY30">
        <f>((3/8)*100)</f>
        <v>37.5</v>
      </c>
      <c r="DZ30">
        <f>((0/8)*100)</f>
        <v>0</v>
      </c>
      <c r="EA30">
        <f>((8/8)*100)</f>
        <v>100</v>
      </c>
    </row>
    <row r="31" spans="1:131" x14ac:dyDescent="0.25">
      <c r="A31">
        <v>134.30916400000001</v>
      </c>
      <c r="B31">
        <v>3.7098580000000001</v>
      </c>
      <c r="C31">
        <v>119.94725600000001</v>
      </c>
      <c r="D31">
        <v>5.9346909999999999</v>
      </c>
      <c r="E31">
        <v>149.28624200000002</v>
      </c>
      <c r="F31">
        <v>4.8484020000000001</v>
      </c>
      <c r="G31">
        <v>149.067892</v>
      </c>
      <c r="H31">
        <v>8.1293819999999997</v>
      </c>
      <c r="K31">
        <f>(14/200)</f>
        <v>7.0000000000000007E-2</v>
      </c>
      <c r="L31">
        <f>(13/200)</f>
        <v>6.5000000000000002E-2</v>
      </c>
      <c r="M31">
        <f>(13/200)</f>
        <v>6.5000000000000002E-2</v>
      </c>
      <c r="N31">
        <f>(13/200)</f>
        <v>6.5000000000000002E-2</v>
      </c>
      <c r="P31">
        <f>(8/200)</f>
        <v>0.04</v>
      </c>
      <c r="Q31">
        <f>(11/200)</f>
        <v>5.5E-2</v>
      </c>
      <c r="R31">
        <f>(9/200)</f>
        <v>4.4999999999999998E-2</v>
      </c>
      <c r="S31">
        <f>(9/200)</f>
        <v>4.4999999999999998E-2</v>
      </c>
      <c r="U31">
        <f>0.07+0.04</f>
        <v>0.11000000000000001</v>
      </c>
      <c r="V31">
        <f>0.065+0.055</f>
        <v>0.12</v>
      </c>
      <c r="W31">
        <f>0.065+0.045</f>
        <v>0.11</v>
      </c>
      <c r="X31">
        <f>0.065+0.045</f>
        <v>0.11</v>
      </c>
      <c r="Z31">
        <f>SQRT((ABS($A$32-$A$31)^2+(ABS($B$32-$B$31)^2)))</f>
        <v>20.213116147687</v>
      </c>
      <c r="AA31">
        <f>SQRT((ABS($C$32-$C$31)^2+(ABS($D$32-$D$31)^2)))</f>
        <v>23.978210232974284</v>
      </c>
      <c r="AB31">
        <f>SQRT((ABS($E$32-$E$31)^2+(ABS($F$32-$F$31)^2)))</f>
        <v>32.083953038424944</v>
      </c>
      <c r="AC31">
        <f>SQRT((ABS($G$32-$G$31)^2+(ABS($H$32-$H$31)^2)))</f>
        <v>31.581438889208648</v>
      </c>
      <c r="AJ31">
        <f>1/0.11</f>
        <v>9.0909090909090917</v>
      </c>
      <c r="AK31">
        <f>1/0.12</f>
        <v>8.3333333333333339</v>
      </c>
      <c r="AL31">
        <f>1/0.11</f>
        <v>9.0909090909090917</v>
      </c>
      <c r="AM31">
        <f>1/0.11</f>
        <v>9.0909090909090917</v>
      </c>
      <c r="AO31">
        <f t="shared" si="9"/>
        <v>183.75560134260905</v>
      </c>
      <c r="AP31">
        <f t="shared" si="10"/>
        <v>199.81841860811903</v>
      </c>
      <c r="AQ31">
        <f t="shared" si="11"/>
        <v>291.67230034931765</v>
      </c>
      <c r="AR31">
        <f t="shared" si="12"/>
        <v>287.1039899018968</v>
      </c>
      <c r="AV31">
        <f>((0.07/0.11)*100)</f>
        <v>63.636363636363647</v>
      </c>
      <c r="AW31">
        <f>((0.065/0.12)*100)</f>
        <v>54.166666666666671</v>
      </c>
      <c r="AX31">
        <f>((0.065/0.11)*100)</f>
        <v>59.090909090909093</v>
      </c>
      <c r="AY31">
        <f>((0.065/0.11)*100)</f>
        <v>59.090909090909093</v>
      </c>
      <c r="BA31">
        <f>((0.04/0.11)*100)</f>
        <v>36.363636363636367</v>
      </c>
      <c r="BB31">
        <f>((0.055/0.12)*100)</f>
        <v>45.833333333333336</v>
      </c>
      <c r="BC31">
        <f>((0.045/0.11)*100)</f>
        <v>40.909090909090907</v>
      </c>
      <c r="BD31">
        <f>((0.045/0.11)*100)</f>
        <v>40.909090909090907</v>
      </c>
      <c r="BF31">
        <f>ABS($B$31-$D$31)</f>
        <v>2.2248329999999998</v>
      </c>
      <c r="BG31">
        <f>ABS($F$31-$H$31)</f>
        <v>3.2809799999999996</v>
      </c>
      <c r="BL31">
        <f>SQRT((ABS($A$31-$E$31)^2+(ABS($B$31-$F$31)^2)))</f>
        <v>15.020291204168453</v>
      </c>
      <c r="BM31">
        <f>SQRT((ABS($C$31-$G$32)^2+(ABS($D$31-$H$32)^2)))</f>
        <v>2.9268219848634458</v>
      </c>
      <c r="BO31">
        <f>SQRT((ABS($A$31-$G$31)^2+(ABS($B$31-$H$31)^2)))</f>
        <v>15.406240442254552</v>
      </c>
      <c r="BP31">
        <f>SQRT((ABS($C$31-$E$32)^2+(ABS($D$31-$F$32)^2)))</f>
        <v>3.7348469469713299</v>
      </c>
      <c r="BU31">
        <v>14</v>
      </c>
      <c r="BV31">
        <v>7</v>
      </c>
      <c r="BW31">
        <v>7</v>
      </c>
      <c r="BX31">
        <v>7</v>
      </c>
      <c r="BY31">
        <v>13</v>
      </c>
      <c r="BZ31">
        <v>8</v>
      </c>
      <c r="CA31">
        <v>3</v>
      </c>
      <c r="CB31">
        <v>4</v>
      </c>
      <c r="CC31">
        <v>13</v>
      </c>
      <c r="CD31">
        <v>7</v>
      </c>
      <c r="CE31">
        <v>2</v>
      </c>
      <c r="CF31">
        <v>13</v>
      </c>
      <c r="CG31">
        <v>13</v>
      </c>
      <c r="CH31">
        <v>7</v>
      </c>
      <c r="CI31">
        <v>2</v>
      </c>
      <c r="CJ31">
        <v>13</v>
      </c>
      <c r="CL31">
        <v>8</v>
      </c>
      <c r="CM31">
        <v>5</v>
      </c>
      <c r="CN31">
        <v>2</v>
      </c>
      <c r="CO31">
        <v>2</v>
      </c>
      <c r="CP31">
        <v>11</v>
      </c>
      <c r="CQ31">
        <v>4</v>
      </c>
      <c r="CR31">
        <v>0</v>
      </c>
      <c r="CS31">
        <v>0</v>
      </c>
      <c r="CT31">
        <v>9</v>
      </c>
      <c r="CU31">
        <v>2</v>
      </c>
      <c r="CV31">
        <v>0</v>
      </c>
      <c r="CW31">
        <v>9</v>
      </c>
      <c r="CX31">
        <v>9</v>
      </c>
      <c r="CY31">
        <v>2</v>
      </c>
      <c r="CZ31">
        <v>0</v>
      </c>
      <c r="DA31">
        <v>9</v>
      </c>
      <c r="DC31">
        <f>((7/14)*100)</f>
        <v>50</v>
      </c>
      <c r="DD31">
        <f>((7/14)*100)</f>
        <v>50</v>
      </c>
      <c r="DE31">
        <f>((7/14)*100)</f>
        <v>50</v>
      </c>
      <c r="DF31">
        <f>((8/13)*100)</f>
        <v>61.53846153846154</v>
      </c>
      <c r="DG31">
        <f>((3/13)*100)</f>
        <v>23.076923076923077</v>
      </c>
      <c r="DH31">
        <f>((4/13)*100)</f>
        <v>30.76923076923077</v>
      </c>
      <c r="DI31">
        <f>((7/13)*100)</f>
        <v>53.846153846153847</v>
      </c>
      <c r="DJ31">
        <f>((2/13)*100)</f>
        <v>15.384615384615385</v>
      </c>
      <c r="DK31">
        <f>((13/13)*100)</f>
        <v>100</v>
      </c>
      <c r="DL31">
        <f>((7/13)*100)</f>
        <v>53.846153846153847</v>
      </c>
      <c r="DM31">
        <f>((2/13)*100)</f>
        <v>15.384615384615385</v>
      </c>
      <c r="DN31">
        <f>((13/13)*100)</f>
        <v>100</v>
      </c>
      <c r="DP31">
        <f>((5/8)*100)</f>
        <v>62.5</v>
      </c>
      <c r="DQ31">
        <f>((2/8)*100)</f>
        <v>25</v>
      </c>
      <c r="DR31">
        <f>((2/8)*100)</f>
        <v>25</v>
      </c>
      <c r="DS31">
        <f>((4/11)*100)</f>
        <v>36.363636363636367</v>
      </c>
      <c r="DT31">
        <f>((0/11)*100)</f>
        <v>0</v>
      </c>
      <c r="DU31">
        <f>((0/11)*100)</f>
        <v>0</v>
      </c>
      <c r="DV31">
        <f>((2/9)*100)</f>
        <v>22.222222222222221</v>
      </c>
      <c r="DW31">
        <f>((0/9)*100)</f>
        <v>0</v>
      </c>
      <c r="DX31">
        <f>((9/9)*100)</f>
        <v>100</v>
      </c>
      <c r="DY31">
        <f>((2/9)*100)</f>
        <v>22.222222222222221</v>
      </c>
      <c r="DZ31">
        <f>((0/9)*100)</f>
        <v>0</v>
      </c>
      <c r="EA31">
        <f>((9/9)*100)</f>
        <v>100</v>
      </c>
    </row>
    <row r="32" spans="1:131" x14ac:dyDescent="0.25">
      <c r="A32">
        <v>114.10154200000001</v>
      </c>
      <c r="B32">
        <v>4.1811090000000002</v>
      </c>
      <c r="C32">
        <v>95.970139000000017</v>
      </c>
      <c r="D32">
        <v>6.163659</v>
      </c>
      <c r="E32">
        <v>117.236582</v>
      </c>
      <c r="F32">
        <v>3.365386</v>
      </c>
      <c r="G32">
        <v>117.49217800000001</v>
      </c>
      <c r="H32">
        <v>7.5280769999999997</v>
      </c>
      <c r="K32">
        <f>(15/200)</f>
        <v>7.4999999999999997E-2</v>
      </c>
      <c r="L32">
        <f>(11/200)</f>
        <v>5.5E-2</v>
      </c>
      <c r="M32">
        <f>(15/200)</f>
        <v>7.4999999999999997E-2</v>
      </c>
      <c r="N32">
        <f>(13/200)</f>
        <v>6.5000000000000002E-2</v>
      </c>
      <c r="P32">
        <f>(9/200)</f>
        <v>4.4999999999999998E-2</v>
      </c>
      <c r="Q32">
        <f>(11/200)</f>
        <v>5.5E-2</v>
      </c>
      <c r="R32">
        <f>(10/200)</f>
        <v>0.05</v>
      </c>
      <c r="S32">
        <f>(9/200)</f>
        <v>4.4999999999999998E-2</v>
      </c>
      <c r="U32">
        <f>0.075+0.045</f>
        <v>0.12</v>
      </c>
      <c r="V32">
        <f>0.055+0.055</f>
        <v>0.11</v>
      </c>
      <c r="W32">
        <f>0.075+0.05</f>
        <v>0.125</v>
      </c>
      <c r="X32">
        <f>0.065+0.045</f>
        <v>0.11</v>
      </c>
      <c r="Z32">
        <f>SQRT((ABS($A$33-$A$32)^2+(ABS($B$33-$B$32)^2)))</f>
        <v>24.848368773938716</v>
      </c>
      <c r="AA32">
        <f>SQRT((ABS($C$33-$C$32)^2+(ABS($D$33-$D$32)^2)))</f>
        <v>19.627824489996062</v>
      </c>
      <c r="AB32">
        <f>SQRT((ABS($E$33-$E$32)^2+(ABS($F$33-$F$32)^2)))</f>
        <v>26.078649480199108</v>
      </c>
      <c r="AC32">
        <f>SQRT((ABS($G$33-$G$32)^2+(ABS($H$33-$H$32)^2)))</f>
        <v>23.459528856131669</v>
      </c>
      <c r="AJ32">
        <f>1/0.12</f>
        <v>8.3333333333333339</v>
      </c>
      <c r="AK32">
        <f>1/0.11</f>
        <v>9.0909090909090917</v>
      </c>
      <c r="AL32">
        <f>1/0.125</f>
        <v>8</v>
      </c>
      <c r="AM32">
        <f>1/0.11</f>
        <v>9.0909090909090917</v>
      </c>
      <c r="AO32">
        <f t="shared" si="9"/>
        <v>207.06973978282264</v>
      </c>
      <c r="AP32">
        <f t="shared" si="10"/>
        <v>178.43476809087329</v>
      </c>
      <c r="AQ32">
        <f t="shared" si="11"/>
        <v>208.62919584159286</v>
      </c>
      <c r="AR32">
        <f t="shared" si="12"/>
        <v>213.26844414665155</v>
      </c>
      <c r="AV32">
        <f>((0.075/0.12)*100)</f>
        <v>62.5</v>
      </c>
      <c r="AW32">
        <f>((0.055/0.11)*100)</f>
        <v>50</v>
      </c>
      <c r="AX32">
        <f>((0.075/0.125)*100)</f>
        <v>60</v>
      </c>
      <c r="AY32">
        <f>((0.065/0.11)*100)</f>
        <v>59.090909090909093</v>
      </c>
      <c r="BA32">
        <f>((0.045/0.12)*100)</f>
        <v>37.5</v>
      </c>
      <c r="BB32">
        <f>((0.055/0.11)*100)</f>
        <v>50</v>
      </c>
      <c r="BC32">
        <f>((0.05/0.125)*100)</f>
        <v>40</v>
      </c>
      <c r="BD32">
        <f>((0.045/0.11)*100)</f>
        <v>40.909090909090907</v>
      </c>
      <c r="BF32">
        <f>ABS($B$32-$D$32)</f>
        <v>1.9825499999999998</v>
      </c>
      <c r="BG32">
        <f>ABS($F$32-$H$32)</f>
        <v>4.1626909999999997</v>
      </c>
      <c r="BL32">
        <f>SQRT((ABS($A$32-$E$32)^2+(ABS($B$32-$F$32)^2)))</f>
        <v>3.2394258464007066</v>
      </c>
      <c r="BM32">
        <f>SQRT((ABS($C$32-$G$33)^2+(ABS($D$32-$H$33)^2)))</f>
        <v>2.7928903583443923</v>
      </c>
      <c r="BO32">
        <f>SQRT((ABS($A$32-$G$32)^2+(ABS($B$32-$H$32)^2)))</f>
        <v>4.7643055398998078</v>
      </c>
      <c r="BP32">
        <f>SQRT((ABS($C$32-$E$33)^2+(ABS($D$32-$F$33)^2)))</f>
        <v>5.2873250213819842</v>
      </c>
      <c r="BS32">
        <f>DEGREES(ACOS((19.1365013862227^2+21.0569779041541^2-4.76134597828135^2)/(2*19.1365013862227*21.0569779041541)))</f>
        <v>12.460130366243243</v>
      </c>
      <c r="BU32">
        <v>15</v>
      </c>
      <c r="BV32">
        <v>8</v>
      </c>
      <c r="BW32">
        <v>8</v>
      </c>
      <c r="BX32">
        <v>9</v>
      </c>
      <c r="BY32">
        <v>11</v>
      </c>
      <c r="BZ32">
        <v>6</v>
      </c>
      <c r="CA32">
        <v>3</v>
      </c>
      <c r="CB32">
        <v>1</v>
      </c>
      <c r="CC32">
        <v>15</v>
      </c>
      <c r="CD32">
        <v>8</v>
      </c>
      <c r="CE32">
        <v>4</v>
      </c>
      <c r="CF32">
        <v>12</v>
      </c>
      <c r="CG32">
        <v>13</v>
      </c>
      <c r="CH32">
        <v>9</v>
      </c>
      <c r="CI32">
        <v>2</v>
      </c>
      <c r="CJ32">
        <v>12</v>
      </c>
      <c r="CL32">
        <v>9</v>
      </c>
      <c r="CM32">
        <v>4</v>
      </c>
      <c r="CN32">
        <v>3</v>
      </c>
      <c r="CO32">
        <v>3</v>
      </c>
      <c r="CP32">
        <v>11</v>
      </c>
      <c r="CQ32">
        <v>4</v>
      </c>
      <c r="CR32">
        <v>0</v>
      </c>
      <c r="CS32">
        <v>0</v>
      </c>
      <c r="CT32">
        <v>10</v>
      </c>
      <c r="CU32">
        <v>3</v>
      </c>
      <c r="CV32">
        <v>0</v>
      </c>
      <c r="CW32">
        <v>9</v>
      </c>
      <c r="CX32">
        <v>9</v>
      </c>
      <c r="CY32">
        <v>3</v>
      </c>
      <c r="CZ32">
        <v>0</v>
      </c>
      <c r="DA32">
        <v>9</v>
      </c>
      <c r="DC32">
        <f>((8/15)*100)</f>
        <v>53.333333333333336</v>
      </c>
      <c r="DD32">
        <f>((8/15)*100)</f>
        <v>53.333333333333336</v>
      </c>
      <c r="DE32">
        <f>((9/15)*100)</f>
        <v>60</v>
      </c>
      <c r="DF32">
        <f>((6/11)*100)</f>
        <v>54.54545454545454</v>
      </c>
      <c r="DG32">
        <f>((3/11)*100)</f>
        <v>27.27272727272727</v>
      </c>
      <c r="DH32">
        <f>((1/11)*100)</f>
        <v>9.0909090909090917</v>
      </c>
      <c r="DI32">
        <f>((8/15)*100)</f>
        <v>53.333333333333336</v>
      </c>
      <c r="DJ32">
        <f>((4/15)*100)</f>
        <v>26.666666666666668</v>
      </c>
      <c r="DK32">
        <f>((12/15)*100)</f>
        <v>80</v>
      </c>
      <c r="DL32">
        <f>((9/13)*100)</f>
        <v>69.230769230769226</v>
      </c>
      <c r="DM32">
        <f>((2/13)*100)</f>
        <v>15.384615384615385</v>
      </c>
      <c r="DN32">
        <f>((12/13)*100)</f>
        <v>92.307692307692307</v>
      </c>
      <c r="DP32">
        <f>((4/9)*100)</f>
        <v>44.444444444444443</v>
      </c>
      <c r="DQ32">
        <f>((3/9)*100)</f>
        <v>33.333333333333329</v>
      </c>
      <c r="DR32">
        <f>((3/9)*100)</f>
        <v>33.333333333333329</v>
      </c>
      <c r="DS32">
        <f>((4/11)*100)</f>
        <v>36.363636363636367</v>
      </c>
      <c r="DT32">
        <f>((0/11)*100)</f>
        <v>0</v>
      </c>
      <c r="DU32">
        <f>((0/11)*100)</f>
        <v>0</v>
      </c>
      <c r="DV32">
        <f>((3/10)*100)</f>
        <v>30</v>
      </c>
      <c r="DW32">
        <f>((0/10)*100)</f>
        <v>0</v>
      </c>
      <c r="DX32">
        <f>((9/10)*100)</f>
        <v>90</v>
      </c>
      <c r="DY32">
        <f>((3/9)*100)</f>
        <v>33.333333333333329</v>
      </c>
      <c r="DZ32">
        <f>((0/9)*100)</f>
        <v>0</v>
      </c>
      <c r="EA32">
        <f>((9/9)*100)</f>
        <v>100</v>
      </c>
    </row>
    <row r="33" spans="1:131" x14ac:dyDescent="0.25">
      <c r="A33">
        <v>89.274365000000017</v>
      </c>
      <c r="B33">
        <v>5.2071269999999998</v>
      </c>
      <c r="C33">
        <v>76.364374000000012</v>
      </c>
      <c r="D33">
        <v>7.0939670000000001</v>
      </c>
      <c r="E33">
        <v>91.164675000000017</v>
      </c>
      <c r="F33">
        <v>3.9583650000000001</v>
      </c>
      <c r="G33">
        <v>94.041820999999999</v>
      </c>
      <c r="H33">
        <v>8.1840119999999992</v>
      </c>
      <c r="K33">
        <f>(13/200)</f>
        <v>6.5000000000000002E-2</v>
      </c>
      <c r="L33">
        <f>(11/200)</f>
        <v>5.5E-2</v>
      </c>
      <c r="M33">
        <f>(14/200)</f>
        <v>7.0000000000000007E-2</v>
      </c>
      <c r="N33">
        <f>(14/200)</f>
        <v>7.0000000000000007E-2</v>
      </c>
      <c r="P33">
        <f>(9/200)</f>
        <v>4.4999999999999998E-2</v>
      </c>
      <c r="Q33">
        <f>(11/200)</f>
        <v>5.5E-2</v>
      </c>
      <c r="R33">
        <f>(10/200)</f>
        <v>0.05</v>
      </c>
      <c r="S33">
        <f>(10/200)</f>
        <v>0.05</v>
      </c>
      <c r="U33">
        <f>0.065+0.045</f>
        <v>0.11</v>
      </c>
      <c r="V33">
        <f>0.055+0.055</f>
        <v>0.11</v>
      </c>
      <c r="W33">
        <f>0.07+0.05</f>
        <v>0.12000000000000001</v>
      </c>
      <c r="X33">
        <f>0.07+0.05</f>
        <v>0.12000000000000001</v>
      </c>
      <c r="Z33">
        <f>SQRT((ABS($A$34-$A$33)^2+(ABS($B$34-$B$33)^2)))</f>
        <v>17.95970577280654</v>
      </c>
      <c r="AA33">
        <f>SQRT((ABS($C$34-$C$33)^2+(ABS($D$34-$D$33)^2)))</f>
        <v>19.083986361783253</v>
      </c>
      <c r="AB33">
        <f>SQRT((ABS($E$34-$E$33)^2+(ABS($F$34-$F$33)^2)))</f>
        <v>18.810957670526683</v>
      </c>
      <c r="AC33">
        <f>SQRT((ABS($G$34-$G$33)^2+(ABS($H$34-$H$33)^2)))</f>
        <v>19.778733675931853</v>
      </c>
      <c r="AJ33">
        <f>1/0.11</f>
        <v>9.0909090909090917</v>
      </c>
      <c r="AK33">
        <f>1/0.11</f>
        <v>9.0909090909090917</v>
      </c>
      <c r="AL33">
        <f>1/0.12</f>
        <v>8.3333333333333339</v>
      </c>
      <c r="AM33">
        <f>1/0.12</f>
        <v>8.3333333333333339</v>
      </c>
      <c r="AO33">
        <f t="shared" si="9"/>
        <v>163.27005248005946</v>
      </c>
      <c r="AP33">
        <f t="shared" si="10"/>
        <v>173.49078510712047</v>
      </c>
      <c r="AQ33">
        <f t="shared" si="11"/>
        <v>156.75798058772236</v>
      </c>
      <c r="AR33">
        <f t="shared" si="12"/>
        <v>164.82278063276544</v>
      </c>
      <c r="AV33">
        <f>((0.065/0.11)*100)</f>
        <v>59.090909090909093</v>
      </c>
      <c r="AW33">
        <f>((0.055/0.11)*100)</f>
        <v>50</v>
      </c>
      <c r="AX33">
        <f>((0.07/0.12)*100)</f>
        <v>58.333333333333336</v>
      </c>
      <c r="AY33">
        <f>((0.07/0.12)*100)</f>
        <v>58.333333333333336</v>
      </c>
      <c r="BA33">
        <f>((0.045/0.11)*100)</f>
        <v>40.909090909090907</v>
      </c>
      <c r="BB33">
        <f>((0.055/0.11)*100)</f>
        <v>50</v>
      </c>
      <c r="BC33">
        <f>((0.05/0.12)*100)</f>
        <v>41.666666666666671</v>
      </c>
      <c r="BD33">
        <f>((0.05/0.12)*100)</f>
        <v>41.666666666666671</v>
      </c>
      <c r="BF33">
        <f>ABS($B$33-$D$33)</f>
        <v>1.8868400000000003</v>
      </c>
      <c r="BG33">
        <f>ABS($F$33-$H$33)</f>
        <v>4.2256469999999986</v>
      </c>
      <c r="BL33">
        <f>SQRT((ABS($A$33-$E$33)^2+(ABS($B$33-$F$33)^2)))</f>
        <v>2.2655415310128388</v>
      </c>
      <c r="BM33">
        <f>SQRT((ABS($C$33-$G$34)^2+(ABS($D$33-$H$34)^2)))</f>
        <v>2.2549792629975642</v>
      </c>
      <c r="BO33">
        <f>SQRT((ABS($A$33-$G$33)^2+(ABS($B$33-$H$33)^2)))</f>
        <v>5.6205409895454741</v>
      </c>
      <c r="BP33">
        <f>SQRT((ABS($C$33-$E$34)^2+(ABS($D$33-$F$34)^2)))</f>
        <v>4.8987473018310608</v>
      </c>
      <c r="BR33">
        <f>DEGREES(ACOS((7.6561041726544^2+25.2712958958834^2-19.1365013862227^2)/(2*7.6561041726544*25.2712958958834)))</f>
        <v>31.183576515059737</v>
      </c>
      <c r="BS33">
        <f>DEGREES(ACOS((19.3098772963445^2+21.2325284523967^2-4.66546318668855^2)/(2*19.3098772963445*21.2325284523967)))</f>
        <v>12.050675178760695</v>
      </c>
      <c r="BU33">
        <v>13</v>
      </c>
      <c r="BV33">
        <v>6</v>
      </c>
      <c r="BW33">
        <v>5</v>
      </c>
      <c r="BX33">
        <v>8</v>
      </c>
      <c r="BY33">
        <v>11</v>
      </c>
      <c r="BZ33">
        <v>5</v>
      </c>
      <c r="CA33">
        <v>5</v>
      </c>
      <c r="CB33">
        <v>2</v>
      </c>
      <c r="CC33">
        <v>14</v>
      </c>
      <c r="CD33">
        <v>5</v>
      </c>
      <c r="CE33">
        <v>5</v>
      </c>
      <c r="CF33">
        <v>11</v>
      </c>
      <c r="CG33">
        <v>14</v>
      </c>
      <c r="CH33">
        <v>8</v>
      </c>
      <c r="CI33">
        <v>3</v>
      </c>
      <c r="CJ33">
        <v>11</v>
      </c>
      <c r="CL33">
        <v>9</v>
      </c>
      <c r="CM33">
        <v>4</v>
      </c>
      <c r="CN33">
        <v>2</v>
      </c>
      <c r="CO33">
        <v>5</v>
      </c>
      <c r="CP33">
        <v>11</v>
      </c>
      <c r="CQ33">
        <v>4</v>
      </c>
      <c r="CR33">
        <v>2</v>
      </c>
      <c r="CS33">
        <v>0</v>
      </c>
      <c r="CT33">
        <v>10</v>
      </c>
      <c r="CU33">
        <v>2</v>
      </c>
      <c r="CV33">
        <v>2</v>
      </c>
      <c r="CW33">
        <v>7</v>
      </c>
      <c r="CX33">
        <v>10</v>
      </c>
      <c r="CY33">
        <v>5</v>
      </c>
      <c r="CZ33">
        <v>0</v>
      </c>
      <c r="DA33">
        <v>7</v>
      </c>
      <c r="DC33">
        <f>((6/13)*100)</f>
        <v>46.153846153846153</v>
      </c>
      <c r="DD33">
        <f>((5/13)*100)</f>
        <v>38.461538461538467</v>
      </c>
      <c r="DE33">
        <f>((8/13)*100)</f>
        <v>61.53846153846154</v>
      </c>
      <c r="DF33">
        <f>((5/11)*100)</f>
        <v>45.454545454545453</v>
      </c>
      <c r="DG33">
        <f>((5/11)*100)</f>
        <v>45.454545454545453</v>
      </c>
      <c r="DH33">
        <f>((2/11)*100)</f>
        <v>18.181818181818183</v>
      </c>
      <c r="DI33">
        <f>((5/14)*100)</f>
        <v>35.714285714285715</v>
      </c>
      <c r="DJ33">
        <f>((5/14)*100)</f>
        <v>35.714285714285715</v>
      </c>
      <c r="DK33">
        <f>((11/14)*100)</f>
        <v>78.571428571428569</v>
      </c>
      <c r="DL33">
        <f>((8/14)*100)</f>
        <v>57.142857142857139</v>
      </c>
      <c r="DM33">
        <f>((3/14)*100)</f>
        <v>21.428571428571427</v>
      </c>
      <c r="DN33">
        <f>((11/14)*100)</f>
        <v>78.571428571428569</v>
      </c>
      <c r="DP33">
        <f>((4/9)*100)</f>
        <v>44.444444444444443</v>
      </c>
      <c r="DQ33">
        <f>((2/9)*100)</f>
        <v>22.222222222222221</v>
      </c>
      <c r="DR33">
        <f>((5/9)*100)</f>
        <v>55.555555555555557</v>
      </c>
      <c r="DS33">
        <f>((4/11)*100)</f>
        <v>36.363636363636367</v>
      </c>
      <c r="DT33">
        <f>((2/11)*100)</f>
        <v>18.181818181818183</v>
      </c>
      <c r="DU33">
        <f>((0/11)*100)</f>
        <v>0</v>
      </c>
      <c r="DV33">
        <f>((2/10)*100)</f>
        <v>20</v>
      </c>
      <c r="DW33">
        <f>((2/10)*100)</f>
        <v>20</v>
      </c>
      <c r="DX33">
        <f>((7/10)*100)</f>
        <v>70</v>
      </c>
      <c r="DY33">
        <f>((5/10)*100)</f>
        <v>50</v>
      </c>
      <c r="DZ33">
        <f>((0/10)*100)</f>
        <v>0</v>
      </c>
      <c r="EA33">
        <f>((7/10)*100)</f>
        <v>70</v>
      </c>
    </row>
    <row r="34" spans="1:131" x14ac:dyDescent="0.25">
      <c r="A34">
        <v>71.314689000000001</v>
      </c>
      <c r="B34">
        <v>5.2398290000000003</v>
      </c>
      <c r="C34">
        <v>57.283569000000007</v>
      </c>
      <c r="D34">
        <v>6.7455189999999998</v>
      </c>
      <c r="E34">
        <v>72.35642</v>
      </c>
      <c r="F34">
        <v>4.2772259999999998</v>
      </c>
      <c r="G34">
        <v>74.264892000000003</v>
      </c>
      <c r="H34">
        <v>7.9168320000000003</v>
      </c>
      <c r="K34">
        <f>(14/200)</f>
        <v>7.0000000000000007E-2</v>
      </c>
      <c r="L34">
        <f>(11/200)</f>
        <v>5.5E-2</v>
      </c>
      <c r="M34">
        <f>(13/200)</f>
        <v>6.5000000000000002E-2</v>
      </c>
      <c r="N34">
        <f>(13/200)</f>
        <v>6.5000000000000002E-2</v>
      </c>
      <c r="P34">
        <f>(10/200)</f>
        <v>0.05</v>
      </c>
      <c r="Q34">
        <f>(12/200)</f>
        <v>0.06</v>
      </c>
      <c r="R34">
        <f>(11/200)</f>
        <v>5.5E-2</v>
      </c>
      <c r="S34">
        <f>(10/200)</f>
        <v>0.05</v>
      </c>
      <c r="U34">
        <f>0.07+0.05</f>
        <v>0.12000000000000001</v>
      </c>
      <c r="V34">
        <f>0.055+0.06</f>
        <v>0.11499999999999999</v>
      </c>
      <c r="W34">
        <f>0.065+0.055</f>
        <v>0.12</v>
      </c>
      <c r="X34">
        <f>0.065+0.05</f>
        <v>0.115</v>
      </c>
      <c r="Z34">
        <f>SQRT((ABS($A$35-$A$34)^2+(ABS($B$35-$B$34)^2)))</f>
        <v>21.292343768313735</v>
      </c>
      <c r="AA34">
        <f>SQRT((ABS($C$35-$C$34)^2+(ABS($D$35-$D$34)^2)))</f>
        <v>20.09702851247815</v>
      </c>
      <c r="AB34">
        <f>SQRT((ABS($E$35-$E$34)^2+(ABS($F$35-$F$34)^2)))</f>
        <v>20.562811085493262</v>
      </c>
      <c r="AC34">
        <f>SQRT((ABS($G$35-$G$34)^2+(ABS($H$35-$H$34)^2)))</f>
        <v>18.268356847665764</v>
      </c>
      <c r="AJ34">
        <f>1/0.12</f>
        <v>8.3333333333333339</v>
      </c>
      <c r="AK34">
        <f>1/0.115</f>
        <v>8.695652173913043</v>
      </c>
      <c r="AL34">
        <f>1/0.12</f>
        <v>8.3333333333333339</v>
      </c>
      <c r="AM34">
        <f>1/0.115</f>
        <v>8.695652173913043</v>
      </c>
      <c r="AO34">
        <f t="shared" si="9"/>
        <v>177.43619806928112</v>
      </c>
      <c r="AP34">
        <f t="shared" si="10"/>
        <v>174.75676967372306</v>
      </c>
      <c r="AQ34">
        <f t="shared" si="11"/>
        <v>171.35675904577718</v>
      </c>
      <c r="AR34">
        <f t="shared" si="12"/>
        <v>158.85527693622402</v>
      </c>
      <c r="AV34">
        <f>((0.07/0.12)*100)</f>
        <v>58.333333333333336</v>
      </c>
      <c r="AW34">
        <f>((0.055/0.115)*100)</f>
        <v>47.826086956521735</v>
      </c>
      <c r="AX34">
        <f>((0.065/0.12)*100)</f>
        <v>54.166666666666671</v>
      </c>
      <c r="AY34">
        <f>((0.065/0.115)*100)</f>
        <v>56.521739130434781</v>
      </c>
      <c r="BA34">
        <f>((0.05/0.12)*100)</f>
        <v>41.666666666666671</v>
      </c>
      <c r="BB34">
        <f>((0.06/0.115)*100)</f>
        <v>52.173913043478258</v>
      </c>
      <c r="BC34">
        <f>((0.055/0.12)*100)</f>
        <v>45.833333333333336</v>
      </c>
      <c r="BD34">
        <f>((0.05/0.115)*100)</f>
        <v>43.478260869565219</v>
      </c>
      <c r="BF34">
        <f>ABS($B$34-$D$34)</f>
        <v>1.5056899999999995</v>
      </c>
      <c r="BG34">
        <f>ABS($F$34-$H$34)</f>
        <v>3.6396060000000006</v>
      </c>
      <c r="BL34">
        <f>SQRT((ABS($A$34-$E$34)^2+(ABS($B$34-$F$34)^2)))</f>
        <v>1.4183821812085762</v>
      </c>
      <c r="BM34">
        <f>SQRT((ABS($C$34-$G$35)^2+(ABS($D$34-$H$35)^2)))</f>
        <v>2.0777682203732422</v>
      </c>
      <c r="BO34">
        <f>SQRT((ABS($A$34-$G$34)^2+(ABS($B$34-$H$34)^2)))</f>
        <v>3.9837222296764128</v>
      </c>
      <c r="BP34">
        <f>SQRT((ABS($C$34-$E$35)^2+(ABS($D$34-$F$35)^2)))</f>
        <v>5.9774092160936236</v>
      </c>
      <c r="BR34">
        <f>DEGREES(ACOS((4.76134597828135^2+20.8593147504961^2-19.3098772963445^2)/(2*4.76134597828135*20.8593147504961)))</f>
        <v>64.693282136595442</v>
      </c>
      <c r="BS34">
        <f>DEGREES(ACOS((21.4446997503987^2+23.2058042619225^2-4.58247953183918^2)/(2*21.4446997503987*23.2058042619225)))</f>
        <v>10.882158707148543</v>
      </c>
      <c r="BU34">
        <v>14</v>
      </c>
      <c r="BV34">
        <v>5</v>
      </c>
      <c r="BW34">
        <v>4</v>
      </c>
      <c r="BX34">
        <v>8</v>
      </c>
      <c r="BY34">
        <v>11</v>
      </c>
      <c r="BZ34">
        <v>3</v>
      </c>
      <c r="CA34">
        <v>6</v>
      </c>
      <c r="CB34">
        <v>2</v>
      </c>
      <c r="CC34">
        <v>13</v>
      </c>
      <c r="CD34">
        <v>4</v>
      </c>
      <c r="CE34">
        <v>6</v>
      </c>
      <c r="CF34">
        <v>9</v>
      </c>
      <c r="CG34">
        <v>13</v>
      </c>
      <c r="CH34">
        <v>8</v>
      </c>
      <c r="CI34">
        <v>2</v>
      </c>
      <c r="CJ34">
        <v>9</v>
      </c>
      <c r="CL34">
        <v>10</v>
      </c>
      <c r="CM34">
        <v>4</v>
      </c>
      <c r="CN34">
        <v>1</v>
      </c>
      <c r="CO34">
        <v>4</v>
      </c>
      <c r="CP34">
        <v>12</v>
      </c>
      <c r="CQ34">
        <v>3</v>
      </c>
      <c r="CR34">
        <v>5</v>
      </c>
      <c r="CS34">
        <v>1</v>
      </c>
      <c r="CT34">
        <v>11</v>
      </c>
      <c r="CU34">
        <v>1</v>
      </c>
      <c r="CV34">
        <v>5</v>
      </c>
      <c r="CW34">
        <v>7</v>
      </c>
      <c r="CX34">
        <v>10</v>
      </c>
      <c r="CY34">
        <v>4</v>
      </c>
      <c r="CZ34">
        <v>1</v>
      </c>
      <c r="DA34">
        <v>7</v>
      </c>
      <c r="DC34">
        <f>((5/14)*100)</f>
        <v>35.714285714285715</v>
      </c>
      <c r="DD34">
        <f>((4/14)*100)</f>
        <v>28.571428571428569</v>
      </c>
      <c r="DE34">
        <f>((8/14)*100)</f>
        <v>57.142857142857139</v>
      </c>
      <c r="DF34">
        <f>((3/11)*100)</f>
        <v>27.27272727272727</v>
      </c>
      <c r="DG34">
        <f>((6/11)*100)</f>
        <v>54.54545454545454</v>
      </c>
      <c r="DH34">
        <f>((2/11)*100)</f>
        <v>18.181818181818183</v>
      </c>
      <c r="DI34">
        <f>((4/13)*100)</f>
        <v>30.76923076923077</v>
      </c>
      <c r="DJ34">
        <f>((6/13)*100)</f>
        <v>46.153846153846153</v>
      </c>
      <c r="DK34">
        <f>((9/13)*100)</f>
        <v>69.230769230769226</v>
      </c>
      <c r="DL34">
        <f>((8/13)*100)</f>
        <v>61.53846153846154</v>
      </c>
      <c r="DM34">
        <f>((2/13)*100)</f>
        <v>15.384615384615385</v>
      </c>
      <c r="DN34">
        <f>((9/13)*100)</f>
        <v>69.230769230769226</v>
      </c>
      <c r="DP34">
        <f>((4/10)*100)</f>
        <v>40</v>
      </c>
      <c r="DQ34">
        <f>((1/10)*100)</f>
        <v>10</v>
      </c>
      <c r="DR34">
        <f>((4/10)*100)</f>
        <v>40</v>
      </c>
      <c r="DS34">
        <f>((3/12)*100)</f>
        <v>25</v>
      </c>
      <c r="DT34">
        <f>((5/12)*100)</f>
        <v>41.666666666666671</v>
      </c>
      <c r="DU34">
        <f>((1/12)*100)</f>
        <v>8.3333333333333321</v>
      </c>
      <c r="DV34">
        <f>((1/11)*100)</f>
        <v>9.0909090909090917</v>
      </c>
      <c r="DW34">
        <f>((5/11)*100)</f>
        <v>45.454545454545453</v>
      </c>
      <c r="DX34">
        <f>((7/11)*100)</f>
        <v>63.636363636363633</v>
      </c>
      <c r="DY34">
        <f>((4/10)*100)</f>
        <v>40</v>
      </c>
      <c r="DZ34">
        <f>((1/10)*100)</f>
        <v>10</v>
      </c>
      <c r="EA34">
        <f>((7/10)*100)</f>
        <v>70</v>
      </c>
    </row>
    <row r="35" spans="1:131" x14ac:dyDescent="0.25">
      <c r="A35">
        <v>50.022346000000006</v>
      </c>
      <c r="B35">
        <v>5.2455489999999996</v>
      </c>
      <c r="C35">
        <v>37.187681000000012</v>
      </c>
      <c r="D35">
        <v>6.9596229999999997</v>
      </c>
      <c r="E35">
        <v>51.793869000000008</v>
      </c>
      <c r="F35">
        <v>4.3806479999999999</v>
      </c>
      <c r="G35">
        <v>56.002441000000012</v>
      </c>
      <c r="H35">
        <v>8.381316</v>
      </c>
      <c r="K35">
        <f>(14/200)</f>
        <v>7.0000000000000007E-2</v>
      </c>
      <c r="M35">
        <f>(15/200)</f>
        <v>7.4999999999999997E-2</v>
      </c>
      <c r="N35">
        <f>(14/200)</f>
        <v>7.0000000000000007E-2</v>
      </c>
      <c r="P35">
        <f>(11/200)</f>
        <v>5.5E-2</v>
      </c>
      <c r="Q35">
        <f>(14/200)</f>
        <v>7.0000000000000007E-2</v>
      </c>
      <c r="R35">
        <f>(13/200)</f>
        <v>6.5000000000000002E-2</v>
      </c>
      <c r="S35">
        <f>(10/200)</f>
        <v>0.05</v>
      </c>
      <c r="U35">
        <f>0.07+0.055</f>
        <v>0.125</v>
      </c>
      <c r="W35">
        <f>0.075+0.065</f>
        <v>0.14000000000000001</v>
      </c>
      <c r="X35">
        <f>0.07+0.05</f>
        <v>0.12000000000000001</v>
      </c>
      <c r="Z35">
        <f>SQRT((ABS($A$36-$A$35)^2+(ABS($B$36-$B$35)^2)))</f>
        <v>20.974530261086684</v>
      </c>
      <c r="AB35">
        <f>SQRT((ABS($E$36-$E$35)^2+(ABS($F$36-$F$35)^2)))</f>
        <v>21.386352249431084</v>
      </c>
      <c r="AC35">
        <f>SQRT((ABS($G$36-$G$35)^2+(ABS($H$36-$H$35)^2)))</f>
        <v>19.372303079680357</v>
      </c>
      <c r="AJ35">
        <f>1/0.125</f>
        <v>8</v>
      </c>
      <c r="AL35">
        <f>1/0.14</f>
        <v>7.1428571428571423</v>
      </c>
      <c r="AM35">
        <f>1/0.12</f>
        <v>8.3333333333333339</v>
      </c>
      <c r="AO35">
        <f t="shared" si="9"/>
        <v>167.79624208869348</v>
      </c>
      <c r="AQ35">
        <f t="shared" si="11"/>
        <v>152.75965892450773</v>
      </c>
      <c r="AR35">
        <f t="shared" si="12"/>
        <v>161.43585899733628</v>
      </c>
      <c r="AV35">
        <f>((0.07/0.125)*100)</f>
        <v>56.000000000000007</v>
      </c>
      <c r="AX35">
        <f>((0.075/0.14)*100)</f>
        <v>53.571428571428569</v>
      </c>
      <c r="AY35">
        <f>((0.07/0.12)*100)</f>
        <v>58.333333333333336</v>
      </c>
      <c r="BA35">
        <f>((0.055/0.125)*100)</f>
        <v>44</v>
      </c>
      <c r="BC35">
        <f>((0.065/0.14)*100)</f>
        <v>46.428571428571423</v>
      </c>
      <c r="BD35">
        <f>((0.05/0.12)*100)</f>
        <v>41.666666666666671</v>
      </c>
      <c r="BF35">
        <f>ABS($B$35-$D$35)</f>
        <v>1.7140740000000001</v>
      </c>
      <c r="BG35">
        <f>ABS($F$35-$H$35)</f>
        <v>4.0006680000000001</v>
      </c>
      <c r="BL35">
        <f>SQRT((ABS($A$35-$E$35)^2+(ABS($B$35-$F$35)^2)))</f>
        <v>1.9713821241276401</v>
      </c>
      <c r="BO35">
        <f>SQRT((ABS($A$35-$G$35)^2+(ABS($B$35-$H$35)^2)))</f>
        <v>6.7523752033868849</v>
      </c>
      <c r="BP35">
        <f>SQRT((ABS($C$35-$E$36)^2+(ABS($D$35-$F$36)^2)))</f>
        <v>7.1050169339016378</v>
      </c>
      <c r="BR35">
        <f>DEGREES(ACOS((4.66546318668855^2+23.6827741207745^2-21.4446997503987^2)/(2*4.66546318668855*23.6827741207745)))</f>
        <v>56.251856916796555</v>
      </c>
      <c r="BS35">
        <f>DEGREES(ACOS((21.4322069409646^2+21.6138711793043^2-4.25118552131262^2)/(2*21.4322069409646*21.6138711793043)))</f>
        <v>11.325132619563702</v>
      </c>
      <c r="BU35">
        <v>14</v>
      </c>
      <c r="BV35">
        <v>3</v>
      </c>
      <c r="BW35">
        <v>3</v>
      </c>
      <c r="BX35">
        <v>10</v>
      </c>
      <c r="CC35">
        <v>15</v>
      </c>
      <c r="CD35">
        <v>3</v>
      </c>
      <c r="CE35">
        <v>9</v>
      </c>
      <c r="CF35">
        <v>7</v>
      </c>
      <c r="CG35">
        <v>14</v>
      </c>
      <c r="CH35">
        <v>10</v>
      </c>
      <c r="CI35">
        <v>1</v>
      </c>
      <c r="CJ35">
        <v>7</v>
      </c>
      <c r="CL35">
        <v>11</v>
      </c>
      <c r="CM35">
        <v>3</v>
      </c>
      <c r="CN35">
        <v>2</v>
      </c>
      <c r="CO35">
        <v>6</v>
      </c>
      <c r="CP35">
        <v>14</v>
      </c>
      <c r="CQ35">
        <v>3</v>
      </c>
      <c r="CR35">
        <v>8</v>
      </c>
      <c r="CS35">
        <v>1</v>
      </c>
      <c r="CT35">
        <v>13</v>
      </c>
      <c r="CU35">
        <v>2</v>
      </c>
      <c r="CV35">
        <v>8</v>
      </c>
      <c r="CW35">
        <v>6</v>
      </c>
      <c r="CX35">
        <v>10</v>
      </c>
      <c r="CY35">
        <v>6</v>
      </c>
      <c r="CZ35">
        <v>1</v>
      </c>
      <c r="DA35">
        <v>6</v>
      </c>
      <c r="DC35">
        <f>((3/14)*100)</f>
        <v>21.428571428571427</v>
      </c>
      <c r="DD35">
        <f>((3/14)*100)</f>
        <v>21.428571428571427</v>
      </c>
      <c r="DE35">
        <f>((10/14)*100)</f>
        <v>71.428571428571431</v>
      </c>
      <c r="DI35">
        <f>((3/15)*100)</f>
        <v>20</v>
      </c>
      <c r="DJ35">
        <f>((9/15)*100)</f>
        <v>60</v>
      </c>
      <c r="DK35">
        <f>((7/15)*100)</f>
        <v>46.666666666666664</v>
      </c>
      <c r="DL35">
        <f>((10/14)*100)</f>
        <v>71.428571428571431</v>
      </c>
      <c r="DM35">
        <f>((1/14)*100)</f>
        <v>7.1428571428571423</v>
      </c>
      <c r="DN35">
        <f>((7/14)*100)</f>
        <v>50</v>
      </c>
      <c r="DP35">
        <f>((3/11)*100)</f>
        <v>27.27272727272727</v>
      </c>
      <c r="DQ35">
        <f>((2/11)*100)</f>
        <v>18.181818181818183</v>
      </c>
      <c r="DR35">
        <f>((6/11)*100)</f>
        <v>54.54545454545454</v>
      </c>
      <c r="DS35">
        <f>((3/14)*100)</f>
        <v>21.428571428571427</v>
      </c>
      <c r="DT35">
        <f>((8/14)*100)</f>
        <v>57.142857142857139</v>
      </c>
      <c r="DU35">
        <f>((1/14)*100)</f>
        <v>7.1428571428571423</v>
      </c>
      <c r="DV35">
        <f>((2/13)*100)</f>
        <v>15.384615384615385</v>
      </c>
      <c r="DW35">
        <f>((8/13)*100)</f>
        <v>61.53846153846154</v>
      </c>
      <c r="DX35">
        <f>((6/13)*100)</f>
        <v>46.153846153846153</v>
      </c>
      <c r="DY35">
        <f>((6/10)*100)</f>
        <v>60</v>
      </c>
      <c r="DZ35">
        <f>((1/10)*100)</f>
        <v>10</v>
      </c>
      <c r="EA35">
        <f>((6/10)*100)</f>
        <v>60</v>
      </c>
    </row>
    <row r="36" spans="1:131" x14ac:dyDescent="0.25">
      <c r="A36">
        <v>29.075725000000006</v>
      </c>
      <c r="B36">
        <v>6.3272089999999999</v>
      </c>
      <c r="E36">
        <v>30.412058000000009</v>
      </c>
      <c r="F36">
        <v>4.8213530000000002</v>
      </c>
      <c r="G36">
        <v>36.630264000000011</v>
      </c>
      <c r="H36">
        <v>8.4512079999999994</v>
      </c>
      <c r="P36">
        <f>(13/200)</f>
        <v>6.5000000000000002E-2</v>
      </c>
      <c r="BG36">
        <f>ABS($F$36-$H$36)</f>
        <v>3.6298549999999992</v>
      </c>
      <c r="BI36">
        <v>1.9986974999999998</v>
      </c>
      <c r="BJ36">
        <v>2.2465160000000006</v>
      </c>
      <c r="BO36">
        <f>SQRT((ABS($A$36-$G$36)^2+(ABS($B$36-$H$36)^2)))</f>
        <v>7.8474474356010875</v>
      </c>
      <c r="BR36">
        <f>DEGREES(ACOS((4.58247953183918^2+23.2018120271683^2-21.4322069409646^2)/(2*4.58247953183918*23.2018120271683)))</f>
        <v>61.953129986498979</v>
      </c>
      <c r="BS36">
        <f>DEGREES(ACOS((30.9359606425365^2+31.2328019351344^2-3.95389720734619^2)/(2*30.9359606425365*31.2328019351344)))</f>
        <v>7.2723523994397619</v>
      </c>
      <c r="CL36">
        <v>13</v>
      </c>
      <c r="CM36">
        <v>3</v>
      </c>
      <c r="CN36">
        <v>1</v>
      </c>
      <c r="CO36">
        <v>9</v>
      </c>
      <c r="DP36">
        <f>((3/13)*100)</f>
        <v>23.076923076923077</v>
      </c>
      <c r="DQ36">
        <f>((1/13)*100)</f>
        <v>7.6923076923076925</v>
      </c>
      <c r="DR36">
        <f>((9/13)*100)</f>
        <v>69.230769230769226</v>
      </c>
    </row>
    <row r="37" spans="1:131" x14ac:dyDescent="0.25">
      <c r="A37" t="s">
        <v>22</v>
      </c>
      <c r="B37" t="s">
        <v>22</v>
      </c>
      <c r="C37" t="s">
        <v>22</v>
      </c>
      <c r="D37" t="s">
        <v>22</v>
      </c>
      <c r="E37" t="s">
        <v>22</v>
      </c>
      <c r="F37" t="s">
        <v>22</v>
      </c>
      <c r="G37" t="s">
        <v>22</v>
      </c>
      <c r="H37" t="s">
        <v>22</v>
      </c>
      <c r="BR37">
        <f>DEGREES(ACOS((4.25118552131262^2+31.0031942186828^2-30.9359606425365^2)/(2*4.25118552131262*31.0031942186828)))</f>
        <v>85.160860054814876</v>
      </c>
      <c r="BS37">
        <f>DEGREES(ACOS((22.5758389132414^2+22.1974194928804^2-4.1572250297001^2)/(2*22.5758389132414*22.1974194928804)))</f>
        <v>10.611262669571547</v>
      </c>
    </row>
    <row r="38" spans="1:131" x14ac:dyDescent="0.25">
      <c r="A38">
        <v>227.61696799999999</v>
      </c>
      <c r="B38">
        <v>6.4627759999999999</v>
      </c>
      <c r="C38">
        <v>242.318243</v>
      </c>
      <c r="D38">
        <v>6.618023</v>
      </c>
      <c r="E38">
        <v>251.656431</v>
      </c>
      <c r="F38">
        <v>3.118919</v>
      </c>
      <c r="G38">
        <v>245.30584099999999</v>
      </c>
      <c r="H38">
        <v>7.3951250000000002</v>
      </c>
      <c r="K38">
        <f>(16/200)</f>
        <v>0.08</v>
      </c>
      <c r="L38">
        <f>(13/200)</f>
        <v>6.5000000000000002E-2</v>
      </c>
      <c r="M38">
        <f>(16/200)</f>
        <v>0.08</v>
      </c>
      <c r="N38">
        <f>(12/200)</f>
        <v>0.06</v>
      </c>
      <c r="P38">
        <f>(11/200)</f>
        <v>5.5E-2</v>
      </c>
      <c r="Q38">
        <f>(11/200)</f>
        <v>5.5E-2</v>
      </c>
      <c r="R38">
        <f>(11/200)</f>
        <v>5.5E-2</v>
      </c>
      <c r="S38">
        <f>(11/200)</f>
        <v>5.5E-2</v>
      </c>
      <c r="U38">
        <f>0.08+0.055</f>
        <v>0.13500000000000001</v>
      </c>
      <c r="V38">
        <f>0.065+0.055</f>
        <v>0.12</v>
      </c>
      <c r="W38">
        <f>0.08+0.055</f>
        <v>0.13500000000000001</v>
      </c>
      <c r="X38">
        <f>0.06+0.055</f>
        <v>0.11499999999999999</v>
      </c>
      <c r="Z38">
        <f>SQRT((ABS($A$39-$A$38)^2+(ABS($B$39-$B$38)^2)))</f>
        <v>21.304477854889871</v>
      </c>
      <c r="AA38">
        <f>SQRT((ABS($C$39-$C$38)^2+(ABS($D$39-$D$38)^2)))</f>
        <v>19.532936406905868</v>
      </c>
      <c r="AB38">
        <f>SQRT((ABS($E$39-$E$38)^2+(ABS($F$39-$F$38)^2)))</f>
        <v>25.271295895883398</v>
      </c>
      <c r="AC38">
        <f>SQRT((ABS($G$39-$G$38)^2+(ABS($H$39-$H$38)^2)))</f>
        <v>21.05697790415406</v>
      </c>
      <c r="AJ38">
        <f>1/0.135</f>
        <v>7.4074074074074066</v>
      </c>
      <c r="AK38">
        <f>1/0.12</f>
        <v>8.3333333333333339</v>
      </c>
      <c r="AL38">
        <f>1/0.135</f>
        <v>7.4074074074074066</v>
      </c>
      <c r="AM38">
        <f>1/0.115</f>
        <v>8.695652173913043</v>
      </c>
      <c r="AO38">
        <f t="shared" ref="AO38:AO46" si="13">$Z38/$U38</f>
        <v>157.81094707325829</v>
      </c>
      <c r="AP38">
        <f t="shared" ref="AP38:AP47" si="14">$AA38/$V38</f>
        <v>162.77447005754891</v>
      </c>
      <c r="AQ38">
        <f t="shared" ref="AQ38:AQ46" si="15">$AB38/$W38</f>
        <v>187.19478441395108</v>
      </c>
      <c r="AR38">
        <f t="shared" ref="AR38:AR47" si="16">$AC38/$X38</f>
        <v>183.10415568829617</v>
      </c>
      <c r="AV38">
        <f>((0.08/0.135)*100)</f>
        <v>59.259259259259252</v>
      </c>
      <c r="AW38">
        <f>((0.065/0.12)*100)</f>
        <v>54.166666666666671</v>
      </c>
      <c r="AX38">
        <f>((0.08/0.135)*100)</f>
        <v>59.259259259259252</v>
      </c>
      <c r="AY38">
        <f>((0.06/0.115)*100)</f>
        <v>52.173913043478258</v>
      </c>
      <c r="BA38">
        <f>((0.055/0.135)*100)</f>
        <v>40.74074074074074</v>
      </c>
      <c r="BB38">
        <f>((0.055/0.12)*100)</f>
        <v>45.833333333333336</v>
      </c>
      <c r="BC38">
        <f>((0.055/0.135)*100)</f>
        <v>40.74074074074074</v>
      </c>
      <c r="BD38">
        <f>((0.055/0.115)*100)</f>
        <v>47.826086956521735</v>
      </c>
      <c r="BF38">
        <f>ABS($B$38-$D$38)</f>
        <v>0.15524700000000013</v>
      </c>
      <c r="BG38">
        <f>ABS($F$38-$H$38)</f>
        <v>4.2762060000000002</v>
      </c>
      <c r="BL38">
        <f>SQRT((ABS($A$38-$E$39)^2+(ABS($B$38-$F$39)^2)))</f>
        <v>2.4390456688797322</v>
      </c>
      <c r="BM38">
        <f>SQRT((ABS($C$38-$G$38)^2+(ABS($D$38-$H$38)^2)))</f>
        <v>3.0870097712848188</v>
      </c>
      <c r="BO38">
        <f>SQRT((ABS($A$38-$G$39)^2+(ABS($B$38-$H$39)^2)))</f>
        <v>3.9590335791221682</v>
      </c>
      <c r="BP38">
        <f>SQRT((ABS($C$38-$E$38)^2+(ABS($D$38-$F$38)^2)))</f>
        <v>9.9722356533607872</v>
      </c>
      <c r="BR38">
        <f>DEGREES(ACOS((22.2121729904994^2+23.4424465967811^2-4.59503748053539^2)/(2*22.2121729904994*23.4424465967811)))</f>
        <v>11.133866952640249</v>
      </c>
      <c r="BS38">
        <f>DEGREES(ACOS((4.59503748053539^2+19.9192138880856^2-19.0841686872126^2)/(2*4.59503748053539*19.9192138880856)))</f>
        <v>72.946753555043486</v>
      </c>
      <c r="BU38">
        <v>16</v>
      </c>
      <c r="BV38">
        <v>11</v>
      </c>
      <c r="BW38">
        <v>6</v>
      </c>
      <c r="BX38">
        <v>5</v>
      </c>
      <c r="BY38">
        <v>13</v>
      </c>
      <c r="BZ38">
        <v>6</v>
      </c>
      <c r="CA38">
        <v>10</v>
      </c>
      <c r="CB38">
        <v>4</v>
      </c>
      <c r="CC38">
        <v>16</v>
      </c>
      <c r="CD38">
        <v>5</v>
      </c>
      <c r="CE38">
        <v>10</v>
      </c>
      <c r="CF38">
        <v>10</v>
      </c>
      <c r="CG38">
        <v>12</v>
      </c>
      <c r="CH38">
        <v>4</v>
      </c>
      <c r="CI38">
        <v>4</v>
      </c>
      <c r="CJ38">
        <v>10</v>
      </c>
      <c r="CL38">
        <v>11</v>
      </c>
      <c r="CM38">
        <v>4</v>
      </c>
      <c r="CN38">
        <v>0</v>
      </c>
      <c r="CO38">
        <v>3</v>
      </c>
      <c r="CP38">
        <v>11</v>
      </c>
      <c r="CQ38">
        <v>0</v>
      </c>
      <c r="CR38">
        <v>8</v>
      </c>
      <c r="CS38">
        <v>2</v>
      </c>
      <c r="CT38">
        <v>11</v>
      </c>
      <c r="CU38">
        <v>0</v>
      </c>
      <c r="CV38">
        <v>8</v>
      </c>
      <c r="CW38">
        <v>5</v>
      </c>
      <c r="CX38">
        <v>11</v>
      </c>
      <c r="CY38">
        <v>3</v>
      </c>
      <c r="CZ38">
        <v>2</v>
      </c>
      <c r="DA38">
        <v>5</v>
      </c>
      <c r="DC38">
        <f>((11/16)*100)</f>
        <v>68.75</v>
      </c>
      <c r="DD38">
        <f>((6/16)*100)</f>
        <v>37.5</v>
      </c>
      <c r="DE38">
        <f>((5/16)*100)</f>
        <v>31.25</v>
      </c>
      <c r="DF38">
        <f>((6/13)*100)</f>
        <v>46.153846153846153</v>
      </c>
      <c r="DG38">
        <f>((10/13)*100)</f>
        <v>76.923076923076934</v>
      </c>
      <c r="DH38">
        <f>((4/13)*100)</f>
        <v>30.76923076923077</v>
      </c>
      <c r="DI38">
        <f>((5/16)*100)</f>
        <v>31.25</v>
      </c>
      <c r="DJ38">
        <f>((10/16)*100)</f>
        <v>62.5</v>
      </c>
      <c r="DK38">
        <f>((10/16)*100)</f>
        <v>62.5</v>
      </c>
      <c r="DL38">
        <f>((4/12)*100)</f>
        <v>33.333333333333329</v>
      </c>
      <c r="DM38">
        <f>((4/12)*100)</f>
        <v>33.333333333333329</v>
      </c>
      <c r="DN38">
        <f>((10/12)*100)</f>
        <v>83.333333333333343</v>
      </c>
      <c r="DP38">
        <f>((4/11)*100)</f>
        <v>36.363636363636367</v>
      </c>
      <c r="DQ38">
        <f>((0/11)*100)</f>
        <v>0</v>
      </c>
      <c r="DR38">
        <f>((3/11)*100)</f>
        <v>27.27272727272727</v>
      </c>
      <c r="DS38">
        <f>((0/11)*100)</f>
        <v>0</v>
      </c>
      <c r="DT38">
        <f>((8/11)*100)</f>
        <v>72.727272727272734</v>
      </c>
      <c r="DU38">
        <f>((2/11)*100)</f>
        <v>18.181818181818183</v>
      </c>
      <c r="DV38">
        <f>((0/11)*100)</f>
        <v>0</v>
      </c>
      <c r="DW38">
        <f>((8/11)*100)</f>
        <v>72.727272727272734</v>
      </c>
      <c r="DX38">
        <f>((5/11)*100)</f>
        <v>45.454545454545453</v>
      </c>
      <c r="DY38">
        <f>((3/11)*100)</f>
        <v>27.27272727272727</v>
      </c>
      <c r="DZ38">
        <f>((2/11)*100)</f>
        <v>18.181818181818183</v>
      </c>
      <c r="EA38">
        <f>((5/11)*100)</f>
        <v>45.454545454545453</v>
      </c>
    </row>
    <row r="39" spans="1:131" x14ac:dyDescent="0.25">
      <c r="A39">
        <v>206.31680599999999</v>
      </c>
      <c r="B39">
        <v>6.0339689999999999</v>
      </c>
      <c r="C39">
        <v>222.833033</v>
      </c>
      <c r="D39">
        <v>7.9826459999999999</v>
      </c>
      <c r="E39">
        <v>226.41468399999999</v>
      </c>
      <c r="F39">
        <v>4.3406409999999997</v>
      </c>
      <c r="G39">
        <v>224.283264</v>
      </c>
      <c r="H39">
        <v>8.5982769999999995</v>
      </c>
      <c r="K39">
        <f>(13/200)</f>
        <v>6.5000000000000002E-2</v>
      </c>
      <c r="L39">
        <f>(15/200)</f>
        <v>7.4999999999999997E-2</v>
      </c>
      <c r="M39">
        <f>(14/200)</f>
        <v>7.0000000000000007E-2</v>
      </c>
      <c r="N39">
        <f>(13/200)</f>
        <v>6.5000000000000002E-2</v>
      </c>
      <c r="P39">
        <f>(9/200)</f>
        <v>4.4999999999999998E-2</v>
      </c>
      <c r="Q39">
        <f>(9/200)</f>
        <v>4.4999999999999998E-2</v>
      </c>
      <c r="R39">
        <f>(10/200)</f>
        <v>0.05</v>
      </c>
      <c r="S39">
        <f>(11/200)</f>
        <v>5.5E-2</v>
      </c>
      <c r="U39">
        <f>0.065+0.045</f>
        <v>0.11</v>
      </c>
      <c r="V39">
        <f>0.075+0.045</f>
        <v>0.12</v>
      </c>
      <c r="W39">
        <f>0.07+0.05</f>
        <v>0.12000000000000001</v>
      </c>
      <c r="X39">
        <f>0.065+0.055</f>
        <v>0.12</v>
      </c>
      <c r="Z39">
        <f>SQRT((ABS($A$40-$A$39)^2+(ABS($B$40-$B$39)^2)))</f>
        <v>22.081954732552525</v>
      </c>
      <c r="AA39">
        <f>SQRT((ABS($C$40-$C$39)^2+(ABS($D$40-$D$39)^2)))</f>
        <v>20.053367590272995</v>
      </c>
      <c r="AB39">
        <f>SQRT((ABS($E$40-$E$39)^2+(ABS($F$40-$F$39)^2)))</f>
        <v>20.859314750496075</v>
      </c>
      <c r="AC39">
        <f>SQRT((ABS($G$40-$G$39)^2+(ABS($H$40-$H$39)^2)))</f>
        <v>21.232528452396664</v>
      </c>
      <c r="AJ39">
        <f>1/0.11</f>
        <v>9.0909090909090917</v>
      </c>
      <c r="AK39">
        <f>1/0.12</f>
        <v>8.3333333333333339</v>
      </c>
      <c r="AL39">
        <f>1/0.12</f>
        <v>8.3333333333333339</v>
      </c>
      <c r="AM39">
        <f>1/0.12</f>
        <v>8.3333333333333339</v>
      </c>
      <c r="AO39">
        <f t="shared" si="13"/>
        <v>200.74504302320477</v>
      </c>
      <c r="AP39">
        <f t="shared" si="14"/>
        <v>167.1113965856083</v>
      </c>
      <c r="AQ39">
        <f t="shared" si="15"/>
        <v>173.82762292080062</v>
      </c>
      <c r="AR39">
        <f t="shared" si="16"/>
        <v>176.93773710330555</v>
      </c>
      <c r="AV39">
        <f>((0.065/0.11)*100)</f>
        <v>59.090909090909093</v>
      </c>
      <c r="AW39">
        <f>((0.075/0.12)*100)</f>
        <v>62.5</v>
      </c>
      <c r="AX39">
        <f>((0.07/0.12)*100)</f>
        <v>58.333333333333336</v>
      </c>
      <c r="AY39">
        <f>((0.065/0.12)*100)</f>
        <v>54.166666666666671</v>
      </c>
      <c r="BA39">
        <f>((0.045/0.11)*100)</f>
        <v>40.909090909090907</v>
      </c>
      <c r="BB39">
        <f>((0.045/0.12)*100)</f>
        <v>37.5</v>
      </c>
      <c r="BC39">
        <f>((0.05/0.12)*100)</f>
        <v>41.666666666666671</v>
      </c>
      <c r="BD39">
        <f>((0.055/0.12)*100)</f>
        <v>45.833333333333336</v>
      </c>
      <c r="BF39">
        <f>ABS($B$39-$D$39)</f>
        <v>1.948677</v>
      </c>
      <c r="BG39">
        <f>ABS($F$39-$H$39)</f>
        <v>4.2576359999999998</v>
      </c>
      <c r="BL39">
        <f>SQRT((ABS($A$39-$E$40)^2+(ABS($B$39-$F$40)^2)))</f>
        <v>2.2900467475586517</v>
      </c>
      <c r="BM39">
        <f>SQRT((ABS($C$39-$G$39)^2+(ABS($D$39-$H$39)^2)))</f>
        <v>1.5754908700217864</v>
      </c>
      <c r="BO39">
        <f>SQRT((ABS($A$39-$G$40)^2+(ABS($B$39-$H$40)^2)))</f>
        <v>3.7071202428022043</v>
      </c>
      <c r="BP39">
        <f>SQRT((ABS($C$39-$E$39)^2+(ABS($D$39-$F$39)^2)))</f>
        <v>5.1080744225026669</v>
      </c>
      <c r="BR39">
        <f>DEGREES(ACOS((19.0841686872126^2+21.7979489568332^2-5.12883564378213^2)/(2*19.0841686872126*21.7979489568332)))</f>
        <v>12.248969947268527</v>
      </c>
      <c r="BS39">
        <f>DEGREES(ACOS((5.12883564378213^2+15.7590366577255^2-13.3021136369861^2)/(2*5.12883564378213*15.7590366577255)))</f>
        <v>52.812502092679345</v>
      </c>
      <c r="BU39">
        <v>13</v>
      </c>
      <c r="BV39">
        <v>10</v>
      </c>
      <c r="BW39">
        <v>3</v>
      </c>
      <c r="BX39">
        <v>3</v>
      </c>
      <c r="BY39">
        <v>15</v>
      </c>
      <c r="BZ39">
        <v>11</v>
      </c>
      <c r="CA39">
        <v>8</v>
      </c>
      <c r="CB39">
        <v>5</v>
      </c>
      <c r="CC39">
        <v>14</v>
      </c>
      <c r="CD39">
        <v>5</v>
      </c>
      <c r="CE39">
        <v>8</v>
      </c>
      <c r="CF39">
        <v>11</v>
      </c>
      <c r="CG39">
        <v>13</v>
      </c>
      <c r="CH39">
        <v>4</v>
      </c>
      <c r="CI39">
        <v>5</v>
      </c>
      <c r="CJ39">
        <v>11</v>
      </c>
      <c r="CL39">
        <v>9</v>
      </c>
      <c r="CM39">
        <v>5</v>
      </c>
      <c r="CN39">
        <v>0</v>
      </c>
      <c r="CO39">
        <v>0</v>
      </c>
      <c r="CP39">
        <v>9</v>
      </c>
      <c r="CQ39">
        <v>4</v>
      </c>
      <c r="CR39">
        <v>3</v>
      </c>
      <c r="CS39">
        <v>1</v>
      </c>
      <c r="CT39">
        <v>10</v>
      </c>
      <c r="CU39">
        <v>0</v>
      </c>
      <c r="CV39">
        <v>3</v>
      </c>
      <c r="CW39">
        <v>8</v>
      </c>
      <c r="CX39">
        <v>11</v>
      </c>
      <c r="CY39">
        <v>0</v>
      </c>
      <c r="CZ39">
        <v>1</v>
      </c>
      <c r="DA39">
        <v>8</v>
      </c>
      <c r="DC39">
        <f>((10/13)*100)</f>
        <v>76.923076923076934</v>
      </c>
      <c r="DD39">
        <f>((3/13)*100)</f>
        <v>23.076923076923077</v>
      </c>
      <c r="DE39">
        <f>((3/13)*100)</f>
        <v>23.076923076923077</v>
      </c>
      <c r="DF39">
        <f>((11/15)*100)</f>
        <v>73.333333333333329</v>
      </c>
      <c r="DG39">
        <f>((8/15)*100)</f>
        <v>53.333333333333336</v>
      </c>
      <c r="DH39">
        <f>((5/15)*100)</f>
        <v>33.333333333333329</v>
      </c>
      <c r="DI39">
        <f>((5/14)*100)</f>
        <v>35.714285714285715</v>
      </c>
      <c r="DJ39">
        <f>((8/14)*100)</f>
        <v>57.142857142857139</v>
      </c>
      <c r="DK39">
        <f>((11/14)*100)</f>
        <v>78.571428571428569</v>
      </c>
      <c r="DL39">
        <f>((4/13)*100)</f>
        <v>30.76923076923077</v>
      </c>
      <c r="DM39">
        <f>((5/13)*100)</f>
        <v>38.461538461538467</v>
      </c>
      <c r="DN39">
        <f>((11/13)*100)</f>
        <v>84.615384615384613</v>
      </c>
      <c r="DP39">
        <f>((5/9)*100)</f>
        <v>55.555555555555557</v>
      </c>
      <c r="DQ39">
        <f>((0/9)*100)</f>
        <v>0</v>
      </c>
      <c r="DR39">
        <f>((0/9)*100)</f>
        <v>0</v>
      </c>
      <c r="DS39">
        <f>((4/9)*100)</f>
        <v>44.444444444444443</v>
      </c>
      <c r="DT39">
        <f>((3/9)*100)</f>
        <v>33.333333333333329</v>
      </c>
      <c r="DU39">
        <f>((1/9)*100)</f>
        <v>11.111111111111111</v>
      </c>
      <c r="DV39">
        <f>((0/10)*100)</f>
        <v>0</v>
      </c>
      <c r="DW39">
        <f>((3/10)*100)</f>
        <v>30</v>
      </c>
      <c r="DX39">
        <f>((8/10)*100)</f>
        <v>80</v>
      </c>
      <c r="DY39">
        <f>((0/11)*100)</f>
        <v>0</v>
      </c>
      <c r="DZ39">
        <f>((1/11)*100)</f>
        <v>9.0909090909090917</v>
      </c>
      <c r="EA39">
        <f>((8/11)*100)</f>
        <v>72.727272727272734</v>
      </c>
    </row>
    <row r="40" spans="1:131" x14ac:dyDescent="0.25">
      <c r="A40">
        <v>184.23490000000001</v>
      </c>
      <c r="B40">
        <v>5.9875769999999999</v>
      </c>
      <c r="C40">
        <v>202.80206900000002</v>
      </c>
      <c r="D40">
        <v>7.0350000000000001</v>
      </c>
      <c r="E40">
        <v>205.56062600000001</v>
      </c>
      <c r="F40">
        <v>3.8723709999999998</v>
      </c>
      <c r="G40">
        <v>203.06521100000001</v>
      </c>
      <c r="H40">
        <v>7.8143820000000002</v>
      </c>
      <c r="K40">
        <f>(15/200)</f>
        <v>7.4999999999999997E-2</v>
      </c>
      <c r="L40">
        <f>(15/200)</f>
        <v>7.4999999999999997E-2</v>
      </c>
      <c r="M40">
        <f>(15/200)</f>
        <v>7.4999999999999997E-2</v>
      </c>
      <c r="N40">
        <f>(15/200)</f>
        <v>7.4999999999999997E-2</v>
      </c>
      <c r="P40">
        <f>(10/200)</f>
        <v>0.05</v>
      </c>
      <c r="Q40">
        <f>(8/200)</f>
        <v>0.04</v>
      </c>
      <c r="R40">
        <f>(10/200)</f>
        <v>0.05</v>
      </c>
      <c r="S40">
        <f>(10/200)</f>
        <v>0.05</v>
      </c>
      <c r="U40">
        <f>0.075+0.05</f>
        <v>0.125</v>
      </c>
      <c r="V40">
        <f>0.075+0.04</f>
        <v>0.11499999999999999</v>
      </c>
      <c r="W40">
        <f>0.075+0.05</f>
        <v>0.125</v>
      </c>
      <c r="X40">
        <f>0.075+0.05</f>
        <v>0.125</v>
      </c>
      <c r="Z40">
        <f>SQRT((ABS($A$41-$A$40)^2+(ABS($B$41-$B$40)^2)))</f>
        <v>23.726222403284197</v>
      </c>
      <c r="AA40">
        <f>SQRT((ABS($C$41-$C$40)^2+(ABS($D$41-$D$40)^2)))</f>
        <v>22.990188444852965</v>
      </c>
      <c r="AB40">
        <f>SQRT((ABS($E$41-$E$40)^2+(ABS($F$41-$F$40)^2)))</f>
        <v>23.682774120774489</v>
      </c>
      <c r="AC40">
        <f>SQRT((ABS($G$41-$G$40)^2+(ABS($H$41-$H$40)^2)))</f>
        <v>23.205804261922466</v>
      </c>
      <c r="AJ40">
        <f>1/0.125</f>
        <v>8</v>
      </c>
      <c r="AK40">
        <f>1/0.115</f>
        <v>8.695652173913043</v>
      </c>
      <c r="AL40">
        <f>1/0.125</f>
        <v>8</v>
      </c>
      <c r="AM40">
        <f>1/0.125</f>
        <v>8</v>
      </c>
      <c r="AO40">
        <f t="shared" si="13"/>
        <v>189.80977922627358</v>
      </c>
      <c r="AP40">
        <f t="shared" si="14"/>
        <v>199.91468212915623</v>
      </c>
      <c r="AQ40">
        <f t="shared" si="15"/>
        <v>189.46219296619591</v>
      </c>
      <c r="AR40">
        <f t="shared" si="16"/>
        <v>185.64643409537973</v>
      </c>
      <c r="AV40">
        <f>((0.075/0.125)*100)</f>
        <v>60</v>
      </c>
      <c r="AW40">
        <f>((0.075/0.115)*100)</f>
        <v>65.217391304347814</v>
      </c>
      <c r="AX40">
        <f>((0.075/0.125)*100)</f>
        <v>60</v>
      </c>
      <c r="AY40">
        <f>((0.075/0.125)*100)</f>
        <v>60</v>
      </c>
      <c r="BA40">
        <f>((0.05/0.125)*100)</f>
        <v>40</v>
      </c>
      <c r="BB40">
        <f>((0.04/0.115)*100)</f>
        <v>34.782608695652172</v>
      </c>
      <c r="BC40">
        <f>((0.05/0.125)*100)</f>
        <v>40</v>
      </c>
      <c r="BD40">
        <f>((0.05/0.125)*100)</f>
        <v>40</v>
      </c>
      <c r="BF40">
        <f>ABS($B$40-$D$40)</f>
        <v>1.0474230000000002</v>
      </c>
      <c r="BG40">
        <f>ABS($F$40-$H$40)</f>
        <v>3.9420110000000004</v>
      </c>
      <c r="BL40">
        <f>SQRT((ABS($A$40-$E$41)^2+(ABS($B$40-$F$41)^2)))</f>
        <v>2.804693161103557</v>
      </c>
      <c r="BM40">
        <f>SQRT((ABS($C$40-$G$40)^2+(ABS($D$40-$H$40)^2)))</f>
        <v>0.8226056248822966</v>
      </c>
      <c r="BO40">
        <f>SQRT((ABS($A$40-$G$41)^2+(ABS($B$40-$H$41)^2)))</f>
        <v>5.0715548376714024</v>
      </c>
      <c r="BP40">
        <f>SQRT((ABS($C$40-$E$40)^2+(ABS($D$40-$F$40)^2)))</f>
        <v>4.1966485335193351</v>
      </c>
      <c r="BU40">
        <v>15</v>
      </c>
      <c r="BV40">
        <v>10</v>
      </c>
      <c r="BW40">
        <v>5</v>
      </c>
      <c r="BX40">
        <v>6</v>
      </c>
      <c r="BY40">
        <v>15</v>
      </c>
      <c r="BZ40">
        <v>10</v>
      </c>
      <c r="CA40">
        <v>7</v>
      </c>
      <c r="CB40">
        <v>5</v>
      </c>
      <c r="CC40">
        <v>15</v>
      </c>
      <c r="CD40">
        <v>5</v>
      </c>
      <c r="CE40">
        <v>7</v>
      </c>
      <c r="CF40">
        <v>13</v>
      </c>
      <c r="CG40">
        <v>15</v>
      </c>
      <c r="CH40">
        <v>5</v>
      </c>
      <c r="CI40">
        <v>5</v>
      </c>
      <c r="CJ40">
        <v>13</v>
      </c>
      <c r="CL40">
        <v>10</v>
      </c>
      <c r="CM40">
        <v>5</v>
      </c>
      <c r="CN40">
        <v>0</v>
      </c>
      <c r="CO40">
        <v>0</v>
      </c>
      <c r="CP40">
        <v>8</v>
      </c>
      <c r="CQ40">
        <v>5</v>
      </c>
      <c r="CR40">
        <v>2</v>
      </c>
      <c r="CS40">
        <v>0</v>
      </c>
      <c r="CT40">
        <v>10</v>
      </c>
      <c r="CU40">
        <v>0</v>
      </c>
      <c r="CV40">
        <v>2</v>
      </c>
      <c r="CW40">
        <v>8</v>
      </c>
      <c r="CX40">
        <v>10</v>
      </c>
      <c r="CY40">
        <v>0</v>
      </c>
      <c r="CZ40">
        <v>0</v>
      </c>
      <c r="DA40">
        <v>8</v>
      </c>
      <c r="DC40">
        <f>((10/15)*100)</f>
        <v>66.666666666666657</v>
      </c>
      <c r="DD40">
        <f>((5/15)*100)</f>
        <v>33.333333333333329</v>
      </c>
      <c r="DE40">
        <f>((6/15)*100)</f>
        <v>40</v>
      </c>
      <c r="DF40">
        <f>((10/15)*100)</f>
        <v>66.666666666666657</v>
      </c>
      <c r="DG40">
        <f>((7/15)*100)</f>
        <v>46.666666666666664</v>
      </c>
      <c r="DH40">
        <f>((5/15)*100)</f>
        <v>33.333333333333329</v>
      </c>
      <c r="DI40">
        <f>((5/15)*100)</f>
        <v>33.333333333333329</v>
      </c>
      <c r="DJ40">
        <f>((7/15)*100)</f>
        <v>46.666666666666664</v>
      </c>
      <c r="DK40">
        <f>((13/15)*100)</f>
        <v>86.666666666666671</v>
      </c>
      <c r="DL40">
        <f>((5/15)*100)</f>
        <v>33.333333333333329</v>
      </c>
      <c r="DM40">
        <f>((5/15)*100)</f>
        <v>33.333333333333329</v>
      </c>
      <c r="DN40">
        <f>((13/15)*100)</f>
        <v>86.666666666666671</v>
      </c>
      <c r="DP40">
        <f>((5/10)*100)</f>
        <v>50</v>
      </c>
      <c r="DQ40">
        <f>((0/10)*100)</f>
        <v>0</v>
      </c>
      <c r="DR40">
        <f>((0/10)*100)</f>
        <v>0</v>
      </c>
      <c r="DS40">
        <f>((5/8)*100)</f>
        <v>62.5</v>
      </c>
      <c r="DT40">
        <f>((2/8)*100)</f>
        <v>25</v>
      </c>
      <c r="DU40">
        <f>((0/8)*100)</f>
        <v>0</v>
      </c>
      <c r="DV40">
        <f>((0/10)*100)</f>
        <v>0</v>
      </c>
      <c r="DW40">
        <f>((2/10)*100)</f>
        <v>20</v>
      </c>
      <c r="DX40">
        <f>((8/10)*100)</f>
        <v>80</v>
      </c>
      <c r="DY40">
        <f>((0/10)*100)</f>
        <v>0</v>
      </c>
      <c r="DZ40">
        <f>((0/10)*100)</f>
        <v>0</v>
      </c>
      <c r="EA40">
        <f>((8/10)*100)</f>
        <v>80</v>
      </c>
    </row>
    <row r="41" spans="1:131" x14ac:dyDescent="0.25">
      <c r="A41">
        <v>160.52727300000001</v>
      </c>
      <c r="B41">
        <v>6.9267529999999997</v>
      </c>
      <c r="C41">
        <v>179.818972</v>
      </c>
      <c r="D41">
        <v>7.6059789999999996</v>
      </c>
      <c r="E41">
        <v>181.885054</v>
      </c>
      <c r="F41">
        <v>4.4563920000000001</v>
      </c>
      <c r="G41">
        <v>179.87180799999999</v>
      </c>
      <c r="H41">
        <v>8.5729389999999999</v>
      </c>
      <c r="K41">
        <f>(13/200)</f>
        <v>6.5000000000000002E-2</v>
      </c>
      <c r="L41">
        <f>(15/200)</f>
        <v>7.4999999999999997E-2</v>
      </c>
      <c r="M41">
        <f>(13/200)</f>
        <v>6.5000000000000002E-2</v>
      </c>
      <c r="N41">
        <f>(13/200)</f>
        <v>6.5000000000000002E-2</v>
      </c>
      <c r="P41">
        <f>(9/200)</f>
        <v>4.4999999999999998E-2</v>
      </c>
      <c r="Q41">
        <f>(10/200)</f>
        <v>0.05</v>
      </c>
      <c r="R41">
        <f>(10/200)</f>
        <v>0.05</v>
      </c>
      <c r="S41">
        <f>(9/200)</f>
        <v>4.4999999999999998E-2</v>
      </c>
      <c r="U41">
        <f>0.065+0.045</f>
        <v>0.11</v>
      </c>
      <c r="V41">
        <f>0.075+0.05</f>
        <v>0.125</v>
      </c>
      <c r="W41">
        <f>0.065+0.05</f>
        <v>0.115</v>
      </c>
      <c r="X41">
        <f>0.065+0.045</f>
        <v>0.11</v>
      </c>
      <c r="Z41">
        <f>SQRT((ABS($A$42-$A$41)^2+(ABS($B$42-$B$41)^2)))</f>
        <v>29.325260264878906</v>
      </c>
      <c r="AA41">
        <f>SQRT((ABS($C$42-$C$41)^2+(ABS($D$42-$D$41)^2)))</f>
        <v>22.574684152949668</v>
      </c>
      <c r="AB41">
        <f>SQRT((ABS($E$42-$E$41)^2+(ABS($F$42-$F$41)^2)))</f>
        <v>23.201812027168305</v>
      </c>
      <c r="AC41">
        <f>SQRT((ABS($G$42-$G$41)^2+(ABS($H$42-$H$41)^2)))</f>
        <v>21.613871179304297</v>
      </c>
      <c r="AJ41">
        <f>1/0.11</f>
        <v>9.0909090909090917</v>
      </c>
      <c r="AK41">
        <f>1/0.125</f>
        <v>8</v>
      </c>
      <c r="AL41">
        <f>1/0.115</f>
        <v>8.695652173913043</v>
      </c>
      <c r="AM41">
        <f>1/0.11</f>
        <v>9.0909090909090917</v>
      </c>
      <c r="AO41">
        <f t="shared" si="13"/>
        <v>266.59327513526279</v>
      </c>
      <c r="AP41">
        <f t="shared" si="14"/>
        <v>180.59747322359735</v>
      </c>
      <c r="AQ41">
        <f t="shared" si="15"/>
        <v>201.75488719276785</v>
      </c>
      <c r="AR41">
        <f t="shared" si="16"/>
        <v>196.48973799367542</v>
      </c>
      <c r="AV41">
        <f>((0.065/0.11)*100)</f>
        <v>59.090909090909093</v>
      </c>
      <c r="AW41">
        <f>((0.075/0.125)*100)</f>
        <v>60</v>
      </c>
      <c r="AX41">
        <f>((0.065/0.115)*100)</f>
        <v>56.521739130434781</v>
      </c>
      <c r="AY41">
        <f>((0.065/0.11)*100)</f>
        <v>59.090909090909093</v>
      </c>
      <c r="BA41">
        <f>((0.045/0.11)*100)</f>
        <v>40.909090909090907</v>
      </c>
      <c r="BB41">
        <f>((0.05/0.125)*100)</f>
        <v>40</v>
      </c>
      <c r="BC41">
        <f>((0.05/0.115)*100)</f>
        <v>43.478260869565219</v>
      </c>
      <c r="BD41">
        <f>((0.045/0.11)*100)</f>
        <v>40.909090909090907</v>
      </c>
      <c r="BF41">
        <f>ABS($B$41-$D$41)</f>
        <v>0.67922599999999989</v>
      </c>
      <c r="BG41">
        <f>ABS($F$41-$H$41)</f>
        <v>4.1165469999999997</v>
      </c>
      <c r="BL41">
        <f>SQRT((ABS($A$41-$E$42)^2+(ABS($B$41-$F$42)^2)))</f>
        <v>2.4752082526159347</v>
      </c>
      <c r="BM41">
        <f>SQRT((ABS($C$41-$G$41)^2+(ABS($D$41-$H$41)^2)))</f>
        <v>0.96840243932778225</v>
      </c>
      <c r="BO41">
        <f>SQRT((ABS($A$41-$G$42)^2+(ABS($B$41-$H$42)^2)))</f>
        <v>3.4110432260046326</v>
      </c>
      <c r="BP41">
        <f>SQRT((ABS($C$41-$E$41)^2+(ABS($D$41-$F$41)^2)))</f>
        <v>3.7667748938970287</v>
      </c>
      <c r="BU41">
        <v>13</v>
      </c>
      <c r="BV41">
        <v>8</v>
      </c>
      <c r="BW41">
        <v>4</v>
      </c>
      <c r="BX41">
        <v>4</v>
      </c>
      <c r="BY41">
        <v>15</v>
      </c>
      <c r="BZ41">
        <v>10</v>
      </c>
      <c r="CA41">
        <v>7</v>
      </c>
      <c r="CB41">
        <v>6</v>
      </c>
      <c r="CC41">
        <v>13</v>
      </c>
      <c r="CD41">
        <v>4</v>
      </c>
      <c r="CE41">
        <v>7</v>
      </c>
      <c r="CF41">
        <v>12</v>
      </c>
      <c r="CG41">
        <v>13</v>
      </c>
      <c r="CH41">
        <v>4</v>
      </c>
      <c r="CI41">
        <v>6</v>
      </c>
      <c r="CJ41">
        <v>12</v>
      </c>
      <c r="CL41">
        <v>9</v>
      </c>
      <c r="CM41">
        <v>4</v>
      </c>
      <c r="CN41">
        <v>0</v>
      </c>
      <c r="CO41">
        <v>0</v>
      </c>
      <c r="CP41">
        <v>10</v>
      </c>
      <c r="CQ41">
        <v>5</v>
      </c>
      <c r="CR41">
        <v>2</v>
      </c>
      <c r="CS41">
        <v>0</v>
      </c>
      <c r="CT41">
        <v>10</v>
      </c>
      <c r="CU41">
        <v>0</v>
      </c>
      <c r="CV41">
        <v>2</v>
      </c>
      <c r="CW41">
        <v>8</v>
      </c>
      <c r="CX41">
        <v>9</v>
      </c>
      <c r="CY41">
        <v>0</v>
      </c>
      <c r="CZ41">
        <v>0</v>
      </c>
      <c r="DA41">
        <v>8</v>
      </c>
      <c r="DC41">
        <f>((8/13)*100)</f>
        <v>61.53846153846154</v>
      </c>
      <c r="DD41">
        <f>((4/13)*100)</f>
        <v>30.76923076923077</v>
      </c>
      <c r="DE41">
        <f>((4/13)*100)</f>
        <v>30.76923076923077</v>
      </c>
      <c r="DF41">
        <f>((10/15)*100)</f>
        <v>66.666666666666657</v>
      </c>
      <c r="DG41">
        <f>((7/15)*100)</f>
        <v>46.666666666666664</v>
      </c>
      <c r="DH41">
        <f>((6/15)*100)</f>
        <v>40</v>
      </c>
      <c r="DI41">
        <f>((4/13)*100)</f>
        <v>30.76923076923077</v>
      </c>
      <c r="DJ41">
        <f>((7/13)*100)</f>
        <v>53.846153846153847</v>
      </c>
      <c r="DK41">
        <f>((12/13)*100)</f>
        <v>92.307692307692307</v>
      </c>
      <c r="DL41">
        <f>((4/13)*100)</f>
        <v>30.76923076923077</v>
      </c>
      <c r="DM41">
        <f>((6/13)*100)</f>
        <v>46.153846153846153</v>
      </c>
      <c r="DN41">
        <f>((12/13)*100)</f>
        <v>92.307692307692307</v>
      </c>
      <c r="DP41">
        <f>((4/9)*100)</f>
        <v>44.444444444444443</v>
      </c>
      <c r="DQ41">
        <f t="shared" ref="DQ41:DR43" si="17">((0/9)*100)</f>
        <v>0</v>
      </c>
      <c r="DR41">
        <f t="shared" si="17"/>
        <v>0</v>
      </c>
      <c r="DS41">
        <f>((5/10)*100)</f>
        <v>50</v>
      </c>
      <c r="DT41">
        <f>((2/10)*100)</f>
        <v>20</v>
      </c>
      <c r="DU41">
        <f>((0/10)*100)</f>
        <v>0</v>
      </c>
      <c r="DV41">
        <f>((0/10)*100)</f>
        <v>0</v>
      </c>
      <c r="DW41">
        <f>((2/10)*100)</f>
        <v>20</v>
      </c>
      <c r="DX41">
        <f>((8/10)*100)</f>
        <v>80</v>
      </c>
      <c r="DY41">
        <f>((0/9)*100)</f>
        <v>0</v>
      </c>
      <c r="DZ41">
        <f>((0/9)*100)</f>
        <v>0</v>
      </c>
      <c r="EA41">
        <f>((8/9)*100)</f>
        <v>88.888888888888886</v>
      </c>
    </row>
    <row r="42" spans="1:131" x14ac:dyDescent="0.25">
      <c r="A42">
        <v>131.203352</v>
      </c>
      <c r="B42">
        <v>6.6464910000000001</v>
      </c>
      <c r="C42">
        <v>157.274438</v>
      </c>
      <c r="D42">
        <v>8.7723200000000006</v>
      </c>
      <c r="E42">
        <v>158.69717</v>
      </c>
      <c r="F42">
        <v>5.2602060000000002</v>
      </c>
      <c r="G42">
        <v>158.27742699999999</v>
      </c>
      <c r="H42">
        <v>9.4906190000000006</v>
      </c>
      <c r="K42">
        <f>(17/200)</f>
        <v>8.5000000000000006E-2</v>
      </c>
      <c r="L42">
        <f>(14/200)</f>
        <v>7.0000000000000007E-2</v>
      </c>
      <c r="M42">
        <f>(16/200)</f>
        <v>0.08</v>
      </c>
      <c r="N42">
        <f>(15/200)</f>
        <v>7.4999999999999997E-2</v>
      </c>
      <c r="P42">
        <f>(9/200)</f>
        <v>4.4999999999999998E-2</v>
      </c>
      <c r="Q42">
        <f>(9/200)</f>
        <v>4.4999999999999998E-2</v>
      </c>
      <c r="R42">
        <f>(9/200)</f>
        <v>4.4999999999999998E-2</v>
      </c>
      <c r="S42">
        <f>(9/200)</f>
        <v>4.4999999999999998E-2</v>
      </c>
      <c r="U42">
        <f>0.085+0.045</f>
        <v>0.13</v>
      </c>
      <c r="V42">
        <f>0.07+0.045</f>
        <v>0.115</v>
      </c>
      <c r="W42">
        <f>0.08+0.045</f>
        <v>0.125</v>
      </c>
      <c r="X42">
        <f>0.075+0.045</f>
        <v>0.12</v>
      </c>
      <c r="Z42">
        <f>SQRT((ABS($A$43-$A$42)^2+(ABS($B$43-$B$42)^2)))</f>
        <v>26.690391953472179</v>
      </c>
      <c r="AA42">
        <f>SQRT((ABS($C$43-$C$42)^2+(ABS($D$43-$D$42)^2)))</f>
        <v>30.545423029168496</v>
      </c>
      <c r="AB42">
        <f>SQRT((ABS($E$43-$E$42)^2+(ABS($F$43-$F$42)^2)))</f>
        <v>31.003194218682832</v>
      </c>
      <c r="AC42">
        <f>SQRT((ABS($G$43-$G$42)^2+(ABS($H$43-$H$42)^2)))</f>
        <v>31.232801935134347</v>
      </c>
      <c r="AJ42">
        <f>1/0.13</f>
        <v>7.6923076923076916</v>
      </c>
      <c r="AK42">
        <f>1/0.115</f>
        <v>8.695652173913043</v>
      </c>
      <c r="AL42">
        <f>1/0.125</f>
        <v>8</v>
      </c>
      <c r="AM42">
        <f>1/0.12</f>
        <v>8.3333333333333339</v>
      </c>
      <c r="AO42">
        <f t="shared" si="13"/>
        <v>205.31070733440137</v>
      </c>
      <c r="AP42">
        <f t="shared" si="14"/>
        <v>265.61237416668257</v>
      </c>
      <c r="AQ42">
        <f t="shared" si="15"/>
        <v>248.02555374946266</v>
      </c>
      <c r="AR42">
        <f t="shared" si="16"/>
        <v>260.2733494594529</v>
      </c>
      <c r="AV42">
        <f>((0.085/0.13)*100)</f>
        <v>65.384615384615387</v>
      </c>
      <c r="AW42">
        <f>((0.07/0.115)*100)</f>
        <v>60.869565217391312</v>
      </c>
      <c r="AX42">
        <f>((0.08/0.125)*100)</f>
        <v>64</v>
      </c>
      <c r="AY42">
        <f>((0.075/0.12)*100)</f>
        <v>62.5</v>
      </c>
      <c r="BA42">
        <f>((0.045/0.13)*100)</f>
        <v>34.615384615384613</v>
      </c>
      <c r="BB42">
        <f>((0.045/0.115)*100)</f>
        <v>39.130434782608688</v>
      </c>
      <c r="BC42">
        <f>((0.045/0.125)*100)</f>
        <v>36</v>
      </c>
      <c r="BD42">
        <f>((0.045/0.12)*100)</f>
        <v>37.5</v>
      </c>
      <c r="BF42">
        <f>ABS($B$42-$D$42)</f>
        <v>2.1258290000000004</v>
      </c>
      <c r="BG42">
        <f>ABS($F$42-$H$42)</f>
        <v>4.2304130000000004</v>
      </c>
      <c r="BL42">
        <f>SQRT((ABS($A$42-$E$43)^2+(ABS($B$42-$F$43)^2)))</f>
        <v>3.9567899810641869</v>
      </c>
      <c r="BM42">
        <f>SQRT((ABS($C$42-$G$42)^2+(ABS($D$42-$H$42)^2)))</f>
        <v>1.2336694806640758</v>
      </c>
      <c r="BO42">
        <f>SQRT((ABS($A$42-$G$43)^2+(ABS($B$42-$H$43)^2)))</f>
        <v>4.635608106534665</v>
      </c>
      <c r="BP42">
        <f>SQRT((ABS($C$42-$E$42)^2+(ABS($D$42-$F$42)^2)))</f>
        <v>3.7893417756676411</v>
      </c>
      <c r="BR42">
        <f>DEGREES(ACOS((11.2793181490011^2+20.2943269326482^2-10.2227074876331^2)/(2*11.2793181490011*20.2943269326482)))</f>
        <v>18.33175005332652</v>
      </c>
      <c r="BS42">
        <f>DEGREES(ACOS((10.2227074876331^2+23.208268284504^2-13.997207839316^2)/(2*10.2227074876331*23.208268284504)))</f>
        <v>19.529016367621889</v>
      </c>
      <c r="BU42">
        <v>17</v>
      </c>
      <c r="BV42">
        <v>12</v>
      </c>
      <c r="BW42">
        <v>9</v>
      </c>
      <c r="BX42">
        <v>9</v>
      </c>
      <c r="BY42">
        <v>14</v>
      </c>
      <c r="BZ42">
        <v>8</v>
      </c>
      <c r="CA42">
        <v>8</v>
      </c>
      <c r="CB42">
        <v>7</v>
      </c>
      <c r="CC42">
        <v>16</v>
      </c>
      <c r="CD42">
        <v>7</v>
      </c>
      <c r="CE42">
        <v>8</v>
      </c>
      <c r="CF42">
        <v>15</v>
      </c>
      <c r="CG42">
        <v>15</v>
      </c>
      <c r="CH42">
        <v>6</v>
      </c>
      <c r="CI42">
        <v>7</v>
      </c>
      <c r="CJ42">
        <v>15</v>
      </c>
      <c r="CL42">
        <v>9</v>
      </c>
      <c r="CM42">
        <v>3</v>
      </c>
      <c r="CN42">
        <v>0</v>
      </c>
      <c r="CO42">
        <v>0</v>
      </c>
      <c r="CP42">
        <v>9</v>
      </c>
      <c r="CQ42">
        <v>4</v>
      </c>
      <c r="CR42">
        <v>3</v>
      </c>
      <c r="CS42">
        <v>2</v>
      </c>
      <c r="CT42">
        <v>9</v>
      </c>
      <c r="CU42">
        <v>0</v>
      </c>
      <c r="CV42">
        <v>3</v>
      </c>
      <c r="CW42">
        <v>8</v>
      </c>
      <c r="CX42">
        <v>9</v>
      </c>
      <c r="CY42">
        <v>0</v>
      </c>
      <c r="CZ42">
        <v>2</v>
      </c>
      <c r="DA42">
        <v>8</v>
      </c>
      <c r="DC42">
        <f>((12/17)*100)</f>
        <v>70.588235294117652</v>
      </c>
      <c r="DD42">
        <f>((9/17)*100)</f>
        <v>52.941176470588239</v>
      </c>
      <c r="DE42">
        <f>((9/17)*100)</f>
        <v>52.941176470588239</v>
      </c>
      <c r="DF42">
        <f>((8/14)*100)</f>
        <v>57.142857142857139</v>
      </c>
      <c r="DG42">
        <f>((8/14)*100)</f>
        <v>57.142857142857139</v>
      </c>
      <c r="DH42">
        <f>((7/14)*100)</f>
        <v>50</v>
      </c>
      <c r="DI42">
        <f>((7/16)*100)</f>
        <v>43.75</v>
      </c>
      <c r="DJ42">
        <f>((8/16)*100)</f>
        <v>50</v>
      </c>
      <c r="DK42">
        <f>((15/16)*100)</f>
        <v>93.75</v>
      </c>
      <c r="DL42">
        <f>((6/15)*100)</f>
        <v>40</v>
      </c>
      <c r="DM42">
        <f>((7/15)*100)</f>
        <v>46.666666666666664</v>
      </c>
      <c r="DN42">
        <f>((15/15)*100)</f>
        <v>100</v>
      </c>
      <c r="DP42">
        <f>((3/9)*100)</f>
        <v>33.333333333333329</v>
      </c>
      <c r="DQ42">
        <f t="shared" si="17"/>
        <v>0</v>
      </c>
      <c r="DR42">
        <f t="shared" si="17"/>
        <v>0</v>
      </c>
      <c r="DS42">
        <f>((4/9)*100)</f>
        <v>44.444444444444443</v>
      </c>
      <c r="DT42">
        <f>((3/9)*100)</f>
        <v>33.333333333333329</v>
      </c>
      <c r="DU42">
        <f>((2/9)*100)</f>
        <v>22.222222222222221</v>
      </c>
      <c r="DV42">
        <f>((0/9)*100)</f>
        <v>0</v>
      </c>
      <c r="DW42">
        <f>((3/9)*100)</f>
        <v>33.333333333333329</v>
      </c>
      <c r="DX42">
        <f>((8/9)*100)</f>
        <v>88.888888888888886</v>
      </c>
      <c r="DY42">
        <f>((0/9)*100)</f>
        <v>0</v>
      </c>
      <c r="DZ42">
        <f>((2/9)*100)</f>
        <v>22.222222222222221</v>
      </c>
      <c r="EA42">
        <f>((8/9)*100)</f>
        <v>88.888888888888886</v>
      </c>
    </row>
    <row r="43" spans="1:131" x14ac:dyDescent="0.25">
      <c r="A43">
        <v>104.525969</v>
      </c>
      <c r="B43">
        <v>5.813269</v>
      </c>
      <c r="C43">
        <v>126.738787</v>
      </c>
      <c r="D43">
        <v>7.9997360000000004</v>
      </c>
      <c r="E43">
        <v>127.69720700000001</v>
      </c>
      <c r="F43">
        <v>4.8126059999999997</v>
      </c>
      <c r="G43">
        <v>127.05428500000001</v>
      </c>
      <c r="H43">
        <v>8.7138819999999999</v>
      </c>
      <c r="K43">
        <f>(17/200)</f>
        <v>8.5000000000000006E-2</v>
      </c>
      <c r="L43">
        <f>(13/200)</f>
        <v>6.5000000000000002E-2</v>
      </c>
      <c r="M43">
        <f>(14/200)</f>
        <v>7.0000000000000007E-2</v>
      </c>
      <c r="N43">
        <f>(15/200)</f>
        <v>7.4999999999999997E-2</v>
      </c>
      <c r="P43">
        <f>(9/200)</f>
        <v>4.4999999999999998E-2</v>
      </c>
      <c r="Q43">
        <f>(8/200)</f>
        <v>0.04</v>
      </c>
      <c r="R43">
        <f>(8/200)</f>
        <v>0.04</v>
      </c>
      <c r="S43">
        <f>(8/200)</f>
        <v>0.04</v>
      </c>
      <c r="U43">
        <f>0.085+0.045</f>
        <v>0.13</v>
      </c>
      <c r="V43">
        <f>0.065+0.04</f>
        <v>0.10500000000000001</v>
      </c>
      <c r="W43">
        <f>0.07+0.04</f>
        <v>0.11000000000000001</v>
      </c>
      <c r="X43">
        <f>0.075+0.04</f>
        <v>0.11499999999999999</v>
      </c>
      <c r="Z43">
        <f>SQRT((ABS($A$44-$A$43)^2+(ABS($B$44-$B$43)^2)))</f>
        <v>26.800486092271321</v>
      </c>
      <c r="AA43">
        <f>SQRT((ABS($C$44-$C$43)^2+(ABS($D$44-$D$43)^2)))</f>
        <v>24.081068549798861</v>
      </c>
      <c r="AB43">
        <f>SQRT((ABS($E$44-$E$43)^2+(ABS($F$44-$F$43)^2)))</f>
        <v>25.3959474168824</v>
      </c>
      <c r="AC43">
        <f>SQRT((ABS($G$44-$G$43)^2+(ABS($H$44-$H$43)^2)))</f>
        <v>25.750784217713619</v>
      </c>
      <c r="AJ43">
        <f>1/0.13</f>
        <v>7.6923076923076916</v>
      </c>
      <c r="AK43">
        <f>1/0.105</f>
        <v>9.5238095238095237</v>
      </c>
      <c r="AL43">
        <f>1/0.11</f>
        <v>9.0909090909090917</v>
      </c>
      <c r="AM43">
        <f>1/0.115</f>
        <v>8.695652173913043</v>
      </c>
      <c r="AO43">
        <f t="shared" si="13"/>
        <v>206.15758532516401</v>
      </c>
      <c r="AP43">
        <f t="shared" si="14"/>
        <v>229.34350999808436</v>
      </c>
      <c r="AQ43">
        <f t="shared" si="15"/>
        <v>230.87224924438542</v>
      </c>
      <c r="AR43">
        <f t="shared" si="16"/>
        <v>223.91986276272715</v>
      </c>
      <c r="AV43">
        <f>((0.085/0.13)*100)</f>
        <v>65.384615384615387</v>
      </c>
      <c r="AW43">
        <f>((0.065/0.105)*100)</f>
        <v>61.904761904761905</v>
      </c>
      <c r="AX43">
        <f>((0.07/0.11)*100)</f>
        <v>63.636363636363647</v>
      </c>
      <c r="AY43">
        <f>((0.075/0.115)*100)</f>
        <v>65.217391304347814</v>
      </c>
      <c r="BA43">
        <f>((0.045/0.13)*100)</f>
        <v>34.615384615384613</v>
      </c>
      <c r="BB43">
        <f>((0.04/0.105)*100)</f>
        <v>38.095238095238102</v>
      </c>
      <c r="BC43">
        <f>((0.04/0.11)*100)</f>
        <v>36.363636363636367</v>
      </c>
      <c r="BD43">
        <f>((0.04/0.115)*100)</f>
        <v>34.782608695652172</v>
      </c>
      <c r="BF43">
        <f>ABS($B$43-$D$43)</f>
        <v>2.1864670000000004</v>
      </c>
      <c r="BG43">
        <f>ABS($F$43-$H$43)</f>
        <v>3.9012760000000002</v>
      </c>
      <c r="BL43">
        <f>SQRT((ABS($A$43-$E$44)^2+(ABS($B$43-$F$44)^2)))</f>
        <v>2.7453388515687775</v>
      </c>
      <c r="BM43">
        <f>SQRT((ABS($C$43-$G$43)^2+(ABS($D$43-$H$43)^2)))</f>
        <v>0.78073266699940425</v>
      </c>
      <c r="BO43">
        <f>SQRT((ABS($A$43-$G$44)^2+(ABS($B$43-$H$44)^2)))</f>
        <v>4.1469260675309796</v>
      </c>
      <c r="BP43">
        <f>SQRT((ABS($C$43-$E$43)^2+(ABS($D$43-$F$43)^2)))</f>
        <v>3.3281175660273798</v>
      </c>
      <c r="BR43">
        <f>DEGREES(ACOS((13.997207839316^2+25.8993077292403^2-12.682712403486^2)/(2*13.997207839316*25.8993077292403)))</f>
        <v>13.212095108391656</v>
      </c>
      <c r="BS43">
        <f>DEGREES(ACOS((12.682712403486^2+26.7001563518334^2-14.756677353596^2)/(2*12.682712403486*26.7001563518334)))</f>
        <v>14.39775395637057</v>
      </c>
      <c r="BU43">
        <v>17</v>
      </c>
      <c r="BV43">
        <v>12</v>
      </c>
      <c r="BW43">
        <v>8</v>
      </c>
      <c r="BX43">
        <v>8</v>
      </c>
      <c r="BY43">
        <v>13</v>
      </c>
      <c r="BZ43">
        <v>12</v>
      </c>
      <c r="CA43">
        <v>5</v>
      </c>
      <c r="CB43">
        <v>5</v>
      </c>
      <c r="CC43">
        <v>14</v>
      </c>
      <c r="CD43">
        <v>5</v>
      </c>
      <c r="CE43">
        <v>5</v>
      </c>
      <c r="CF43">
        <v>14</v>
      </c>
      <c r="CG43">
        <v>15</v>
      </c>
      <c r="CH43">
        <v>6</v>
      </c>
      <c r="CI43">
        <v>5</v>
      </c>
      <c r="CJ43">
        <v>14</v>
      </c>
      <c r="CL43">
        <v>9</v>
      </c>
      <c r="CM43">
        <v>8</v>
      </c>
      <c r="CN43">
        <v>0</v>
      </c>
      <c r="CO43">
        <v>0</v>
      </c>
      <c r="CP43">
        <v>8</v>
      </c>
      <c r="CQ43">
        <v>3</v>
      </c>
      <c r="CR43">
        <v>0</v>
      </c>
      <c r="CS43">
        <v>0</v>
      </c>
      <c r="CT43">
        <v>8</v>
      </c>
      <c r="CU43">
        <v>0</v>
      </c>
      <c r="CV43">
        <v>0</v>
      </c>
      <c r="CW43">
        <v>8</v>
      </c>
      <c r="CX43">
        <v>8</v>
      </c>
      <c r="CY43">
        <v>0</v>
      </c>
      <c r="CZ43">
        <v>0</v>
      </c>
      <c r="DA43">
        <v>8</v>
      </c>
      <c r="DC43">
        <f>((12/17)*100)</f>
        <v>70.588235294117652</v>
      </c>
      <c r="DD43">
        <f>((8/17)*100)</f>
        <v>47.058823529411761</v>
      </c>
      <c r="DE43">
        <f>((8/17)*100)</f>
        <v>47.058823529411761</v>
      </c>
      <c r="DF43">
        <f>((12/13)*100)</f>
        <v>92.307692307692307</v>
      </c>
      <c r="DG43">
        <f>((5/13)*100)</f>
        <v>38.461538461538467</v>
      </c>
      <c r="DH43">
        <f>((5/13)*100)</f>
        <v>38.461538461538467</v>
      </c>
      <c r="DI43">
        <f>((5/14)*100)</f>
        <v>35.714285714285715</v>
      </c>
      <c r="DJ43">
        <f>((5/14)*100)</f>
        <v>35.714285714285715</v>
      </c>
      <c r="DK43">
        <f>((14/14)*100)</f>
        <v>100</v>
      </c>
      <c r="DL43">
        <f>((6/15)*100)</f>
        <v>40</v>
      </c>
      <c r="DM43">
        <f>((5/15)*100)</f>
        <v>33.333333333333329</v>
      </c>
      <c r="DN43">
        <f>((14/15)*100)</f>
        <v>93.333333333333329</v>
      </c>
      <c r="DP43">
        <f>((8/9)*100)</f>
        <v>88.888888888888886</v>
      </c>
      <c r="DQ43">
        <f t="shared" si="17"/>
        <v>0</v>
      </c>
      <c r="DR43">
        <f t="shared" si="17"/>
        <v>0</v>
      </c>
      <c r="DS43">
        <f>((3/8)*100)</f>
        <v>37.5</v>
      </c>
      <c r="DT43">
        <f>((0/8)*100)</f>
        <v>0</v>
      </c>
      <c r="DU43">
        <f>((0/8)*100)</f>
        <v>0</v>
      </c>
      <c r="DV43">
        <f>((0/8)*100)</f>
        <v>0</v>
      </c>
      <c r="DW43">
        <f>((0/8)*100)</f>
        <v>0</v>
      </c>
      <c r="DX43">
        <f>((8/8)*100)</f>
        <v>100</v>
      </c>
      <c r="DY43">
        <f>((0/8)*100)</f>
        <v>0</v>
      </c>
      <c r="DZ43">
        <f>((0/8)*100)</f>
        <v>0</v>
      </c>
      <c r="EA43">
        <f>((8/8)*100)</f>
        <v>100</v>
      </c>
    </row>
    <row r="44" spans="1:131" x14ac:dyDescent="0.25">
      <c r="A44">
        <v>77.732467000000014</v>
      </c>
      <c r="B44">
        <v>5.2014639999999996</v>
      </c>
      <c r="C44">
        <v>102.66739100000001</v>
      </c>
      <c r="D44">
        <v>7.317272</v>
      </c>
      <c r="E44">
        <v>102.30878700000001</v>
      </c>
      <c r="F44">
        <v>4.1943219999999997</v>
      </c>
      <c r="G44">
        <v>101.30511700000001</v>
      </c>
      <c r="H44">
        <v>8.4253769999999992</v>
      </c>
      <c r="K44">
        <f>(15/200)</f>
        <v>7.4999999999999997E-2</v>
      </c>
      <c r="L44">
        <f>(12/200)</f>
        <v>0.06</v>
      </c>
      <c r="M44">
        <f>(15/200)</f>
        <v>7.4999999999999997E-2</v>
      </c>
      <c r="N44">
        <f>(13/200)</f>
        <v>6.5000000000000002E-2</v>
      </c>
      <c r="P44">
        <f>(9/200)</f>
        <v>4.4999999999999998E-2</v>
      </c>
      <c r="Q44">
        <f>(10/200)</f>
        <v>0.05</v>
      </c>
      <c r="R44">
        <f>(9/200)</f>
        <v>4.4999999999999998E-2</v>
      </c>
      <c r="S44">
        <f>(9/200)</f>
        <v>4.4999999999999998E-2</v>
      </c>
      <c r="U44">
        <f>0.075+0.045</f>
        <v>0.12</v>
      </c>
      <c r="V44">
        <f>0.06+0.05</f>
        <v>0.11</v>
      </c>
      <c r="W44">
        <f>0.075+0.045</f>
        <v>0.12</v>
      </c>
      <c r="X44">
        <f>0.065+0.045</f>
        <v>0.11</v>
      </c>
      <c r="Z44">
        <f>SQRT((ABS($A$45-$A$44)^2+(ABS($B$45-$B$44)^2)))</f>
        <v>22.963120370863585</v>
      </c>
      <c r="AA44">
        <f>SQRT((ABS($C$45-$C$44)^2+(ABS($D$45-$D$44)^2)))</f>
        <v>21.624794261273525</v>
      </c>
      <c r="AB44">
        <f>SQRT((ABS($E$45-$E$44)^2+(ABS($F$45-$F$44)^2)))</f>
        <v>23.298989987655283</v>
      </c>
      <c r="AC44">
        <f>SQRT((ABS($G$45-$G$44)^2+(ABS($H$45-$H$44)^2)))</f>
        <v>22.197419492880361</v>
      </c>
      <c r="AJ44">
        <f>1/0.12</f>
        <v>8.3333333333333339</v>
      </c>
      <c r="AK44">
        <f>1/0.11</f>
        <v>9.0909090909090917</v>
      </c>
      <c r="AL44">
        <f>1/0.12</f>
        <v>8.3333333333333339</v>
      </c>
      <c r="AM44">
        <f>1/0.11</f>
        <v>9.0909090909090917</v>
      </c>
      <c r="AO44">
        <f t="shared" si="13"/>
        <v>191.35933642386323</v>
      </c>
      <c r="AP44">
        <f t="shared" si="14"/>
        <v>196.58903873885023</v>
      </c>
      <c r="AQ44">
        <f t="shared" si="15"/>
        <v>194.15824989712738</v>
      </c>
      <c r="AR44">
        <f t="shared" si="16"/>
        <v>201.79472266254874</v>
      </c>
      <c r="AV44">
        <f>((0.075/0.12)*100)</f>
        <v>62.5</v>
      </c>
      <c r="AW44">
        <f>((0.06/0.11)*100)</f>
        <v>54.54545454545454</v>
      </c>
      <c r="AX44">
        <f>((0.075/0.12)*100)</f>
        <v>62.5</v>
      </c>
      <c r="AY44">
        <f>((0.065/0.11)*100)</f>
        <v>59.090909090909093</v>
      </c>
      <c r="BA44">
        <f>((0.045/0.12)*100)</f>
        <v>37.5</v>
      </c>
      <c r="BB44">
        <f>((0.05/0.11)*100)</f>
        <v>45.45454545454546</v>
      </c>
      <c r="BC44">
        <f>((0.045/0.12)*100)</f>
        <v>37.5</v>
      </c>
      <c r="BD44">
        <f>((0.045/0.11)*100)</f>
        <v>40.909090909090907</v>
      </c>
      <c r="BF44">
        <f>ABS($B$44-$D$44)</f>
        <v>2.1158080000000004</v>
      </c>
      <c r="BG44">
        <f>ABS($F$44-$H$44)</f>
        <v>4.2310549999999996</v>
      </c>
      <c r="BL44">
        <f>SQRT((ABS($A$44-$E$45)^2+(ABS($B$44-$F$45)^2)))</f>
        <v>1.3399985400682286</v>
      </c>
      <c r="BM44">
        <f>SQRT((ABS($C$44-$G$44)^2+(ABS($D$44-$H$44)^2)))</f>
        <v>1.7560430353784033</v>
      </c>
      <c r="BO44">
        <f>SQRT((ABS($A$44-$G$45)^2+(ABS($B$44-$H$45)^2)))</f>
        <v>4.0238691391865604</v>
      </c>
      <c r="BP44">
        <f>SQRT((ABS($C$44-$E$44)^2+(ABS($D$44-$F$44)^2)))</f>
        <v>3.1434715731681115</v>
      </c>
      <c r="BR44">
        <f>DEGREES(ACOS((14.756677353596^2+23.7536010920058^2-9.88393486121336^2)/(2*14.756677353596*23.7536010920058)))</f>
        <v>12.548950548942344</v>
      </c>
      <c r="BS44">
        <f>DEGREES(ACOS((9.88393486121336^2+22.6880175056176^2-13.8006814015444^2)/(2*9.88393486121336*22.6880175056176)))</f>
        <v>19.799874682128895</v>
      </c>
      <c r="BU44">
        <v>15</v>
      </c>
      <c r="BV44">
        <v>9</v>
      </c>
      <c r="BW44">
        <v>7</v>
      </c>
      <c r="BX44">
        <v>7</v>
      </c>
      <c r="BY44">
        <v>12</v>
      </c>
      <c r="BZ44">
        <v>12</v>
      </c>
      <c r="CA44">
        <v>4</v>
      </c>
      <c r="CB44">
        <v>3</v>
      </c>
      <c r="CC44">
        <v>15</v>
      </c>
      <c r="CD44">
        <v>7</v>
      </c>
      <c r="CE44">
        <v>5</v>
      </c>
      <c r="CF44">
        <v>13</v>
      </c>
      <c r="CG44">
        <v>13</v>
      </c>
      <c r="CH44">
        <v>6</v>
      </c>
      <c r="CI44">
        <v>3</v>
      </c>
      <c r="CJ44">
        <v>13</v>
      </c>
      <c r="CL44">
        <v>9</v>
      </c>
      <c r="CM44">
        <v>7</v>
      </c>
      <c r="CN44">
        <v>1</v>
      </c>
      <c r="CO44">
        <v>2</v>
      </c>
      <c r="CP44">
        <v>10</v>
      </c>
      <c r="CQ44">
        <v>8</v>
      </c>
      <c r="CR44">
        <v>1</v>
      </c>
      <c r="CS44">
        <v>0</v>
      </c>
      <c r="CT44">
        <v>9</v>
      </c>
      <c r="CU44">
        <v>0</v>
      </c>
      <c r="CV44">
        <v>1</v>
      </c>
      <c r="CW44">
        <v>8</v>
      </c>
      <c r="CX44">
        <v>9</v>
      </c>
      <c r="CY44">
        <v>0</v>
      </c>
      <c r="CZ44">
        <v>0</v>
      </c>
      <c r="DA44">
        <v>8</v>
      </c>
      <c r="DC44">
        <f>((9/15)*100)</f>
        <v>60</v>
      </c>
      <c r="DD44">
        <f>((7/15)*100)</f>
        <v>46.666666666666664</v>
      </c>
      <c r="DE44">
        <f>((7/15)*100)</f>
        <v>46.666666666666664</v>
      </c>
      <c r="DF44">
        <f>((12/12)*100)</f>
        <v>100</v>
      </c>
      <c r="DG44">
        <f>((4/12)*100)</f>
        <v>33.333333333333329</v>
      </c>
      <c r="DH44">
        <f>((3/12)*100)</f>
        <v>25</v>
      </c>
      <c r="DI44">
        <f>((7/15)*100)</f>
        <v>46.666666666666664</v>
      </c>
      <c r="DJ44">
        <f>((5/15)*100)</f>
        <v>33.333333333333329</v>
      </c>
      <c r="DK44">
        <f>((13/15)*100)</f>
        <v>86.666666666666671</v>
      </c>
      <c r="DL44">
        <f>((6/13)*100)</f>
        <v>46.153846153846153</v>
      </c>
      <c r="DM44">
        <f>((3/13)*100)</f>
        <v>23.076923076923077</v>
      </c>
      <c r="DN44">
        <f>((13/13)*100)</f>
        <v>100</v>
      </c>
      <c r="DP44">
        <f>((7/9)*100)</f>
        <v>77.777777777777786</v>
      </c>
      <c r="DQ44">
        <f>((1/9)*100)</f>
        <v>11.111111111111111</v>
      </c>
      <c r="DR44">
        <f>((2/9)*100)</f>
        <v>22.222222222222221</v>
      </c>
      <c r="DS44">
        <f>((8/10)*100)</f>
        <v>80</v>
      </c>
      <c r="DT44">
        <f>((1/10)*100)</f>
        <v>10</v>
      </c>
      <c r="DU44">
        <f>((0/10)*100)</f>
        <v>0</v>
      </c>
      <c r="DV44">
        <f>((0/9)*100)</f>
        <v>0</v>
      </c>
      <c r="DW44">
        <f>((1/9)*100)</f>
        <v>11.111111111111111</v>
      </c>
      <c r="DX44">
        <f>((8/9)*100)</f>
        <v>88.888888888888886</v>
      </c>
      <c r="DY44">
        <f>((0/9)*100)</f>
        <v>0</v>
      </c>
      <c r="DZ44">
        <f>((0/9)*100)</f>
        <v>0</v>
      </c>
      <c r="EA44">
        <f>((8/9)*100)</f>
        <v>88.888888888888886</v>
      </c>
    </row>
    <row r="45" spans="1:131" x14ac:dyDescent="0.25">
      <c r="A45">
        <v>54.77333800000001</v>
      </c>
      <c r="B45">
        <v>5.6295909999999996</v>
      </c>
      <c r="C45">
        <v>81.050713000000002</v>
      </c>
      <c r="D45">
        <v>6.7248539999999997</v>
      </c>
      <c r="E45">
        <v>79.018318000000008</v>
      </c>
      <c r="F45">
        <v>4.8243919999999996</v>
      </c>
      <c r="G45">
        <v>79.114640000000009</v>
      </c>
      <c r="H45">
        <v>8.9805010000000003</v>
      </c>
      <c r="K45">
        <f>(13/200)</f>
        <v>6.5000000000000002E-2</v>
      </c>
      <c r="L45">
        <f>(11/200)</f>
        <v>5.5E-2</v>
      </c>
      <c r="M45">
        <f>(15/200)</f>
        <v>7.4999999999999997E-2</v>
      </c>
      <c r="N45">
        <f>(14/200)</f>
        <v>7.0000000000000007E-2</v>
      </c>
      <c r="P45">
        <f>(9/200)</f>
        <v>4.4999999999999998E-2</v>
      </c>
      <c r="Q45">
        <f>(10/200)</f>
        <v>0.05</v>
      </c>
      <c r="R45">
        <f>(9/200)</f>
        <v>4.4999999999999998E-2</v>
      </c>
      <c r="S45">
        <f>(10/200)</f>
        <v>0.05</v>
      </c>
      <c r="U45">
        <f>0.065+0.045</f>
        <v>0.11</v>
      </c>
      <c r="V45">
        <f>0.055+0.05</f>
        <v>0.10500000000000001</v>
      </c>
      <c r="W45">
        <f>0.075+0.045</f>
        <v>0.12</v>
      </c>
      <c r="X45">
        <f>0.07+0.05</f>
        <v>0.12000000000000001</v>
      </c>
      <c r="Z45">
        <f>SQRT((ABS($A$46-$A$45)^2+(ABS($B$46-$B$45)^2)))</f>
        <v>22.049843462931001</v>
      </c>
      <c r="AA45">
        <f>SQRT((ABS($C$46-$C$45)^2+(ABS($D$46-$D$45)^2)))</f>
        <v>20.333069443002692</v>
      </c>
      <c r="AB45">
        <f>SQRT((ABS($E$46-$E$45)^2+(ABS($F$46-$F$45)^2)))</f>
        <v>23.442446596781078</v>
      </c>
      <c r="AC45">
        <f>SQRT((ABS($G$46-$G$45)^2+(ABS($H$46-$H$45)^2)))</f>
        <v>22.026107224741395</v>
      </c>
      <c r="AJ45">
        <f>1/0.11</f>
        <v>9.0909090909090917</v>
      </c>
      <c r="AK45">
        <f>1/0.105</f>
        <v>9.5238095238095237</v>
      </c>
      <c r="AL45">
        <f>1/0.12</f>
        <v>8.3333333333333339</v>
      </c>
      <c r="AM45">
        <f>1/0.12</f>
        <v>8.3333333333333339</v>
      </c>
      <c r="AO45">
        <f t="shared" si="13"/>
        <v>200.45312239028183</v>
      </c>
      <c r="AP45">
        <f t="shared" si="14"/>
        <v>193.64828040954944</v>
      </c>
      <c r="AQ45">
        <f t="shared" si="15"/>
        <v>195.35372163984232</v>
      </c>
      <c r="AR45">
        <f t="shared" si="16"/>
        <v>183.55089353951161</v>
      </c>
      <c r="AV45">
        <f>((0.065/0.11)*100)</f>
        <v>59.090909090909093</v>
      </c>
      <c r="AW45">
        <f>((0.055/0.105)*100)</f>
        <v>52.380952380952387</v>
      </c>
      <c r="AX45">
        <f>((0.075/0.12)*100)</f>
        <v>62.5</v>
      </c>
      <c r="AY45">
        <f>((0.07/0.12)*100)</f>
        <v>58.333333333333336</v>
      </c>
      <c r="BA45">
        <f>((0.045/0.11)*100)</f>
        <v>40.909090909090907</v>
      </c>
      <c r="BB45">
        <f>((0.05/0.105)*100)</f>
        <v>47.61904761904762</v>
      </c>
      <c r="BC45">
        <f>((0.045/0.12)*100)</f>
        <v>37.5</v>
      </c>
      <c r="BD45">
        <f>((0.05/0.12)*100)</f>
        <v>41.666666666666671</v>
      </c>
      <c r="BF45">
        <f>ABS($B$45-$D$45)</f>
        <v>1.0952630000000001</v>
      </c>
      <c r="BG45">
        <f>ABS($F$45-$H$45)</f>
        <v>4.1561090000000007</v>
      </c>
      <c r="BL45">
        <f>SQRT((ABS($A$45-$E$46)^2+(ABS($B$45-$F$46)^2)))</f>
        <v>1.767405708503285</v>
      </c>
      <c r="BM45">
        <f>SQRT((ABS($C$45-$G$45)^2+(ABS($D$45-$H$45)^2)))</f>
        <v>2.9725951708798117</v>
      </c>
      <c r="BO45">
        <f>SQRT((ABS($A$45-$G$46)^2+(ABS($B$45-$H$46)^2)))</f>
        <v>3.6167681587053631</v>
      </c>
      <c r="BP45">
        <f>SQRT((ABS($C$45-$E$45)^2+(ABS($D$45-$F$45)^2)))</f>
        <v>2.7825141957353923</v>
      </c>
      <c r="BR45">
        <f>DEGREES(ACOS((13.8006814015444^2+28.5189566964163^2-16.1097312263137^2)/(2*13.8006814015444*28.5189566964163)))</f>
        <v>19.00225832155979</v>
      </c>
      <c r="BS45">
        <f>DEGREES(ACOS((16.1097312263137^2+38.1015738355729^2-23.2628562971816^2)/(2*16.1097312263137*38.1015738355729)))</f>
        <v>17.608585273552031</v>
      </c>
      <c r="BU45">
        <v>13</v>
      </c>
      <c r="BV45">
        <v>6</v>
      </c>
      <c r="BW45">
        <v>4</v>
      </c>
      <c r="BX45">
        <v>7</v>
      </c>
      <c r="BY45">
        <v>11</v>
      </c>
      <c r="BZ45">
        <v>9</v>
      </c>
      <c r="CA45">
        <v>2</v>
      </c>
      <c r="CB45">
        <v>1</v>
      </c>
      <c r="CC45">
        <v>15</v>
      </c>
      <c r="CD45">
        <v>7</v>
      </c>
      <c r="CE45">
        <v>5</v>
      </c>
      <c r="CF45">
        <v>14</v>
      </c>
      <c r="CG45">
        <v>14</v>
      </c>
      <c r="CH45">
        <v>7</v>
      </c>
      <c r="CI45">
        <v>4</v>
      </c>
      <c r="CJ45">
        <v>14</v>
      </c>
      <c r="CL45">
        <v>9</v>
      </c>
      <c r="CM45">
        <v>4</v>
      </c>
      <c r="CN45">
        <v>1</v>
      </c>
      <c r="CO45">
        <v>2</v>
      </c>
      <c r="CP45">
        <v>10</v>
      </c>
      <c r="CQ45">
        <v>7</v>
      </c>
      <c r="CR45">
        <v>0</v>
      </c>
      <c r="CS45">
        <v>0</v>
      </c>
      <c r="CT45">
        <v>9</v>
      </c>
      <c r="CU45">
        <v>1</v>
      </c>
      <c r="CV45">
        <v>0</v>
      </c>
      <c r="CW45">
        <v>9</v>
      </c>
      <c r="CX45">
        <v>10</v>
      </c>
      <c r="CY45">
        <v>2</v>
      </c>
      <c r="CZ45">
        <v>0</v>
      </c>
      <c r="DA45">
        <v>9</v>
      </c>
      <c r="DC45">
        <f>((6/13)*100)</f>
        <v>46.153846153846153</v>
      </c>
      <c r="DD45">
        <f>((4/13)*100)</f>
        <v>30.76923076923077</v>
      </c>
      <c r="DE45">
        <f>((7/13)*100)</f>
        <v>53.846153846153847</v>
      </c>
      <c r="DF45">
        <f>((9/11)*100)</f>
        <v>81.818181818181827</v>
      </c>
      <c r="DG45">
        <f>((2/11)*100)</f>
        <v>18.181818181818183</v>
      </c>
      <c r="DH45">
        <f>((1/11)*100)</f>
        <v>9.0909090909090917</v>
      </c>
      <c r="DI45">
        <f>((7/15)*100)</f>
        <v>46.666666666666664</v>
      </c>
      <c r="DJ45">
        <f>((5/15)*100)</f>
        <v>33.333333333333329</v>
      </c>
      <c r="DK45">
        <f>((14/15)*100)</f>
        <v>93.333333333333329</v>
      </c>
      <c r="DL45">
        <f>((7/14)*100)</f>
        <v>50</v>
      </c>
      <c r="DM45">
        <f>((4/14)*100)</f>
        <v>28.571428571428569</v>
      </c>
      <c r="DN45">
        <f>((14/14)*100)</f>
        <v>100</v>
      </c>
      <c r="DP45">
        <f>((4/9)*100)</f>
        <v>44.444444444444443</v>
      </c>
      <c r="DQ45">
        <f>((1/9)*100)</f>
        <v>11.111111111111111</v>
      </c>
      <c r="DR45">
        <f>((2/9)*100)</f>
        <v>22.222222222222221</v>
      </c>
      <c r="DS45">
        <f>((7/10)*100)</f>
        <v>70</v>
      </c>
      <c r="DT45">
        <f>((0/10)*100)</f>
        <v>0</v>
      </c>
      <c r="DU45">
        <f>((0/10)*100)</f>
        <v>0</v>
      </c>
      <c r="DV45">
        <f>((1/9)*100)</f>
        <v>11.111111111111111</v>
      </c>
      <c r="DW45">
        <f>((0/9)*100)</f>
        <v>0</v>
      </c>
      <c r="DX45">
        <f>((9/9)*100)</f>
        <v>100</v>
      </c>
      <c r="DY45">
        <f>((2/10)*100)</f>
        <v>20</v>
      </c>
      <c r="DZ45">
        <f>((0/10)*100)</f>
        <v>0</v>
      </c>
      <c r="EA45">
        <f>((9/10)*100)</f>
        <v>90</v>
      </c>
    </row>
    <row r="46" spans="1:131" x14ac:dyDescent="0.25">
      <c r="A46">
        <v>32.737194000000009</v>
      </c>
      <c r="B46">
        <v>6.4067360000000004</v>
      </c>
      <c r="C46">
        <v>60.717754000000006</v>
      </c>
      <c r="D46">
        <v>6.7918710000000004</v>
      </c>
      <c r="E46">
        <v>55.588295000000009</v>
      </c>
      <c r="F46">
        <v>4.0612899999999996</v>
      </c>
      <c r="G46">
        <v>57.096134000000006</v>
      </c>
      <c r="H46">
        <v>8.4018879999999996</v>
      </c>
      <c r="K46">
        <f>(16/200)</f>
        <v>0.08</v>
      </c>
      <c r="L46">
        <f>(11/200)</f>
        <v>5.5E-2</v>
      </c>
      <c r="M46">
        <f>(15/200)</f>
        <v>7.4999999999999997E-2</v>
      </c>
      <c r="N46">
        <f>(14/200)</f>
        <v>7.0000000000000007E-2</v>
      </c>
      <c r="P46">
        <f>(11/200)</f>
        <v>5.5E-2</v>
      </c>
      <c r="Q46">
        <f>(10/200)</f>
        <v>0.05</v>
      </c>
      <c r="R46">
        <f>(10/200)</f>
        <v>0.05</v>
      </c>
      <c r="S46">
        <f>(8/200)</f>
        <v>0.04</v>
      </c>
      <c r="U46">
        <f>0.08+0.055</f>
        <v>0.13500000000000001</v>
      </c>
      <c r="V46">
        <f>0.055+0.05</f>
        <v>0.10500000000000001</v>
      </c>
      <c r="W46">
        <f>0.075+0.05</f>
        <v>0.125</v>
      </c>
      <c r="X46">
        <f>0.07+0.04</f>
        <v>0.11000000000000001</v>
      </c>
      <c r="Z46">
        <f>SQRT((ABS($A$47-$A$46)^2+(ABS($B$47-$B$46)^2)))</f>
        <v>16.385935331414565</v>
      </c>
      <c r="AA46">
        <f>SQRT((ABS($C$47-$C$46)^2+(ABS($D$47-$D$46)^2)))</f>
        <v>22.159339023064316</v>
      </c>
      <c r="AB46">
        <f>SQRT((ABS($E$47-$E$46)^2+(ABS($F$47-$F$46)^2)))</f>
        <v>21.797948956833185</v>
      </c>
      <c r="AC46">
        <f>SQRT((ABS($G$47-$G$46)^2+(ABS($H$47-$H$46)^2)))</f>
        <v>19.91921388808564</v>
      </c>
      <c r="AJ46">
        <f>1/0.135</f>
        <v>7.4074074074074066</v>
      </c>
      <c r="AK46">
        <f>1/0.105</f>
        <v>9.5238095238095237</v>
      </c>
      <c r="AL46">
        <f>1/0.125</f>
        <v>8</v>
      </c>
      <c r="AM46">
        <f>1/0.11</f>
        <v>9.0909090909090917</v>
      </c>
      <c r="AO46">
        <f t="shared" si="13"/>
        <v>121.37729875121899</v>
      </c>
      <c r="AP46">
        <f t="shared" si="14"/>
        <v>211.04132402918395</v>
      </c>
      <c r="AQ46">
        <f t="shared" si="15"/>
        <v>174.38359165466548</v>
      </c>
      <c r="AR46">
        <f t="shared" si="16"/>
        <v>181.08376261896035</v>
      </c>
      <c r="AV46">
        <f>((0.08/0.135)*100)</f>
        <v>59.259259259259252</v>
      </c>
      <c r="AW46">
        <f>((0.055/0.105)*100)</f>
        <v>52.380952380952387</v>
      </c>
      <c r="AX46">
        <f>((0.075/0.125)*100)</f>
        <v>60</v>
      </c>
      <c r="AY46">
        <f>((0.07/0.11)*100)</f>
        <v>63.636363636363647</v>
      </c>
      <c r="BA46">
        <f>((0.055/0.135)*100)</f>
        <v>40.74074074074074</v>
      </c>
      <c r="BB46">
        <f>((0.05/0.105)*100)</f>
        <v>47.61904761904762</v>
      </c>
      <c r="BC46">
        <f>((0.05/0.125)*100)</f>
        <v>40</v>
      </c>
      <c r="BD46">
        <f>((0.04/0.11)*100)</f>
        <v>36.363636363636367</v>
      </c>
      <c r="BF46">
        <f>ABS($B$46-$D$46)</f>
        <v>0.38513500000000001</v>
      </c>
      <c r="BG46">
        <f>ABS($F$46-$H$46)</f>
        <v>4.340598</v>
      </c>
      <c r="BL46">
        <f>SQRT((ABS($A$46-$E$47)^2+(ABS($B$46-$F$47)^2)))</f>
        <v>1.5768642093427081</v>
      </c>
      <c r="BM46">
        <f>SQRT((ABS($C$46-$G$46)^2+(ABS($D$46-$H$46)^2)))</f>
        <v>3.9633680329599721</v>
      </c>
      <c r="BO46">
        <f>SQRT((ABS($A$46-$G$47)^2+(ABS($B$46-$H$47)^2)))</f>
        <v>5.2213126497623179</v>
      </c>
      <c r="BP46">
        <f>SQRT((ABS($C$46-$E$46)^2+(ABS($D$46-$F$46)^2)))</f>
        <v>5.8109742926846595</v>
      </c>
      <c r="BR46">
        <f>DEGREES(ACOS((23.2628562971816^2+23.6227927246641^2-4.03566627262724^2)/(2*23.2628562971816*23.6227927246641)))</f>
        <v>9.8364859807116378</v>
      </c>
      <c r="BS46">
        <f>DEGREES(ACOS((29.0205270770033^2+28.1494541062023^2-4.24637683966284^2)/(2*29.0205270770033*28.1494541062023)))</f>
        <v>8.3387622422188237</v>
      </c>
      <c r="BU46">
        <v>16</v>
      </c>
      <c r="BV46">
        <v>4</v>
      </c>
      <c r="BW46">
        <v>1</v>
      </c>
      <c r="BX46">
        <v>9</v>
      </c>
      <c r="BY46">
        <v>11</v>
      </c>
      <c r="BZ46">
        <v>6</v>
      </c>
      <c r="CA46">
        <v>4</v>
      </c>
      <c r="CB46">
        <v>3</v>
      </c>
      <c r="CC46">
        <v>15</v>
      </c>
      <c r="CD46">
        <v>4</v>
      </c>
      <c r="CE46">
        <v>6</v>
      </c>
      <c r="CF46">
        <v>11</v>
      </c>
      <c r="CG46">
        <v>14</v>
      </c>
      <c r="CH46">
        <v>7</v>
      </c>
      <c r="CI46">
        <v>2</v>
      </c>
      <c r="CJ46">
        <v>11</v>
      </c>
      <c r="CL46">
        <v>11</v>
      </c>
      <c r="CM46">
        <v>5</v>
      </c>
      <c r="CN46">
        <v>0</v>
      </c>
      <c r="CO46">
        <v>4</v>
      </c>
      <c r="CP46">
        <v>10</v>
      </c>
      <c r="CQ46">
        <v>4</v>
      </c>
      <c r="CR46">
        <v>0</v>
      </c>
      <c r="CS46">
        <v>0</v>
      </c>
      <c r="CT46">
        <v>10</v>
      </c>
      <c r="CU46">
        <v>1</v>
      </c>
      <c r="CV46">
        <v>3</v>
      </c>
      <c r="CW46">
        <v>7</v>
      </c>
      <c r="CX46">
        <v>8</v>
      </c>
      <c r="CY46">
        <v>2</v>
      </c>
      <c r="CZ46">
        <v>0</v>
      </c>
      <c r="DA46">
        <v>7</v>
      </c>
      <c r="DC46">
        <f>((4/16)*100)</f>
        <v>25</v>
      </c>
      <c r="DD46">
        <f>((1/16)*100)</f>
        <v>6.25</v>
      </c>
      <c r="DE46">
        <f>((9/16)*100)</f>
        <v>56.25</v>
      </c>
      <c r="DF46">
        <f>((6/11)*100)</f>
        <v>54.54545454545454</v>
      </c>
      <c r="DG46">
        <f>((4/11)*100)</f>
        <v>36.363636363636367</v>
      </c>
      <c r="DH46">
        <f>((3/11)*100)</f>
        <v>27.27272727272727</v>
      </c>
      <c r="DI46">
        <f>((4/15)*100)</f>
        <v>26.666666666666668</v>
      </c>
      <c r="DJ46">
        <f>((6/15)*100)</f>
        <v>40</v>
      </c>
      <c r="DK46">
        <f>((11/15)*100)</f>
        <v>73.333333333333329</v>
      </c>
      <c r="DL46">
        <f>((7/14)*100)</f>
        <v>50</v>
      </c>
      <c r="DM46">
        <f>((2/14)*100)</f>
        <v>14.285714285714285</v>
      </c>
      <c r="DN46">
        <f>((11/14)*100)</f>
        <v>78.571428571428569</v>
      </c>
      <c r="DP46">
        <f>((5/11)*100)</f>
        <v>45.454545454545453</v>
      </c>
      <c r="DQ46">
        <f>((0/11)*100)</f>
        <v>0</v>
      </c>
      <c r="DR46">
        <f>((4/11)*100)</f>
        <v>36.363636363636367</v>
      </c>
      <c r="DS46">
        <f>((4/10)*100)</f>
        <v>40</v>
      </c>
      <c r="DT46">
        <f>((0/10)*100)</f>
        <v>0</v>
      </c>
      <c r="DU46">
        <f>((0/10)*100)</f>
        <v>0</v>
      </c>
      <c r="DV46">
        <f>((1/10)*100)</f>
        <v>10</v>
      </c>
      <c r="DW46">
        <f>((3/10)*100)</f>
        <v>30</v>
      </c>
      <c r="DX46">
        <f>((7/10)*100)</f>
        <v>70</v>
      </c>
      <c r="DY46">
        <f>((2/8)*100)</f>
        <v>25</v>
      </c>
      <c r="DZ46">
        <f>((0/8)*100)</f>
        <v>0</v>
      </c>
      <c r="EA46">
        <f>((7/8)*100)</f>
        <v>87.5</v>
      </c>
    </row>
    <row r="47" spans="1:131" x14ac:dyDescent="0.25">
      <c r="A47">
        <v>16.376518000000004</v>
      </c>
      <c r="B47">
        <v>7.3162180000000001</v>
      </c>
      <c r="C47">
        <v>38.573749000000007</v>
      </c>
      <c r="D47">
        <v>7.6160969999999999</v>
      </c>
      <c r="E47">
        <v>33.823539000000011</v>
      </c>
      <c r="F47">
        <v>5.2637770000000002</v>
      </c>
      <c r="G47">
        <v>37.190336000000009</v>
      </c>
      <c r="H47">
        <v>9.1328379999999996</v>
      </c>
      <c r="L47">
        <f>(10/200)</f>
        <v>0.05</v>
      </c>
      <c r="N47">
        <f>(15/200)</f>
        <v>7.4999999999999997E-2</v>
      </c>
      <c r="Q47">
        <f>(12/200)</f>
        <v>0.06</v>
      </c>
      <c r="R47">
        <f>(15/200)</f>
        <v>7.4999999999999997E-2</v>
      </c>
      <c r="S47">
        <f>(11/200)</f>
        <v>5.5E-2</v>
      </c>
      <c r="V47">
        <f>0.05+0.06</f>
        <v>0.11</v>
      </c>
      <c r="X47">
        <f>0.075+0.055</f>
        <v>0.13</v>
      </c>
      <c r="AA47">
        <f>SQRT((ABS($C$48-$C$47)^2+(ABS($D$48-$D$47)^2)))</f>
        <v>16.724678547186635</v>
      </c>
      <c r="AC47">
        <f>SQRT((ABS($G$48-$G$47)^2+(ABS($H$48-$H$47)^2)))</f>
        <v>15.759036657725529</v>
      </c>
      <c r="AK47">
        <f>1/0.11</f>
        <v>9.0909090909090917</v>
      </c>
      <c r="AM47">
        <f>1/0.13</f>
        <v>7.6923076923076916</v>
      </c>
      <c r="AP47">
        <f t="shared" si="14"/>
        <v>152.04253224715123</v>
      </c>
      <c r="AR47">
        <f t="shared" si="16"/>
        <v>121.22335890558099</v>
      </c>
      <c r="AW47">
        <f>((0.05/0.11)*100)</f>
        <v>45.45454545454546</v>
      </c>
      <c r="AY47">
        <f>((0.075/0.13)*100)</f>
        <v>57.692307692307686</v>
      </c>
      <c r="BB47">
        <f>((0.06/0.11)*100)</f>
        <v>54.54545454545454</v>
      </c>
      <c r="BD47">
        <f>((0.055/0.13)*100)</f>
        <v>42.307692307692307</v>
      </c>
      <c r="BF47">
        <f>ABS($B$47-$D$47)</f>
        <v>0.29987899999999978</v>
      </c>
      <c r="BG47">
        <f>ABS($F$47-$H$47)</f>
        <v>3.8690609999999994</v>
      </c>
      <c r="BM47">
        <f>SQRT((ABS($C$47-$G$47)^2+(ABS($D$47-$H$47)^2)))</f>
        <v>2.0528845047030755</v>
      </c>
      <c r="BO47">
        <f>SQRT((ABS($A$47-$G$48)^2+(ABS($B$47-$H$48)^2)))</f>
        <v>5.8447700513054439</v>
      </c>
      <c r="BP47">
        <f>SQRT((ABS($C$47-$E$47)^2+(ABS($D$47-$F$47)^2)))</f>
        <v>5.3007456481612047</v>
      </c>
      <c r="BR47">
        <f>DEGREES(ACOS((22.1779929047904^2+21.9318581455124^2-3.9875308938476^2)/(2*22.1779929047904*21.9318581455124)))</f>
        <v>10.353566466430719</v>
      </c>
      <c r="BS47">
        <f>DEGREES(ACOS((3.9875308938476^2+21.2558669861742^2-21.3521376849701^2)/(2*3.9875308938476*21.2558669861742)))</f>
        <v>86.008943994587085</v>
      </c>
      <c r="BY47">
        <v>10</v>
      </c>
      <c r="BZ47">
        <v>4</v>
      </c>
      <c r="CA47">
        <v>6</v>
      </c>
      <c r="CB47">
        <v>2</v>
      </c>
      <c r="CG47">
        <v>15</v>
      </c>
      <c r="CH47">
        <v>9</v>
      </c>
      <c r="CI47">
        <v>0</v>
      </c>
      <c r="CJ47">
        <v>7</v>
      </c>
      <c r="CP47">
        <v>12</v>
      </c>
      <c r="CQ47">
        <v>5</v>
      </c>
      <c r="CR47">
        <v>3</v>
      </c>
      <c r="CS47">
        <v>0</v>
      </c>
      <c r="CT47">
        <v>15</v>
      </c>
      <c r="CU47">
        <v>0</v>
      </c>
      <c r="CV47">
        <v>11</v>
      </c>
      <c r="CW47">
        <v>7</v>
      </c>
      <c r="CX47">
        <v>11</v>
      </c>
      <c r="CY47">
        <v>4</v>
      </c>
      <c r="CZ47">
        <v>3</v>
      </c>
      <c r="DA47">
        <v>7</v>
      </c>
      <c r="DF47">
        <f>((4/10)*100)</f>
        <v>40</v>
      </c>
      <c r="DG47">
        <f>((6/10)*100)</f>
        <v>60</v>
      </c>
      <c r="DH47">
        <f>((2/10)*100)</f>
        <v>20</v>
      </c>
      <c r="DL47">
        <f>((9/15)*100)</f>
        <v>60</v>
      </c>
      <c r="DM47">
        <f>((0/15)*100)</f>
        <v>0</v>
      </c>
      <c r="DN47">
        <f>((7/15)*100)</f>
        <v>46.666666666666664</v>
      </c>
      <c r="DS47">
        <f>((5/12)*100)</f>
        <v>41.666666666666671</v>
      </c>
      <c r="DT47">
        <f>((3/12)*100)</f>
        <v>25</v>
      </c>
      <c r="DU47">
        <f>((0/12)*100)</f>
        <v>0</v>
      </c>
      <c r="DV47">
        <f>((0/15)*100)</f>
        <v>0</v>
      </c>
      <c r="DW47">
        <f>((11/15)*100)</f>
        <v>73.333333333333329</v>
      </c>
      <c r="DX47">
        <f>((7/15)*100)</f>
        <v>46.666666666666664</v>
      </c>
      <c r="DY47">
        <f>((4/11)*100)</f>
        <v>36.363636363636367</v>
      </c>
      <c r="DZ47">
        <f>((3/11)*100)</f>
        <v>27.27272727272727</v>
      </c>
      <c r="EA47">
        <f>((7/11)*100)</f>
        <v>63.636363636363633</v>
      </c>
    </row>
    <row r="48" spans="1:131" x14ac:dyDescent="0.25">
      <c r="C48">
        <v>21.857524000000012</v>
      </c>
      <c r="D48">
        <v>8.1477869999999992</v>
      </c>
      <c r="G48">
        <v>21.466712000000008</v>
      </c>
      <c r="H48">
        <v>10.188719000000001</v>
      </c>
      <c r="Q48">
        <f>(18/200)</f>
        <v>0.09</v>
      </c>
      <c r="BI48">
        <v>2.1794290000000003</v>
      </c>
      <c r="BJ48">
        <v>2.5468335000000009</v>
      </c>
      <c r="BR48">
        <f>DEGREES(ACOS((21.3521376849701^2+24.7378898587425^2-5.45705470210122^2)/(2*21.3521376849701*24.7378898587425)))</f>
        <v>10.684813645789907</v>
      </c>
      <c r="BS48">
        <f>DEGREES(ACOS((5.45705470210122^2+16.0328402297471^2-12.6455545183752^2)/(2*5.45705470210122*16.0328402297471)))</f>
        <v>43.503648868800774</v>
      </c>
      <c r="CP48">
        <v>18</v>
      </c>
      <c r="CQ48">
        <v>6</v>
      </c>
      <c r="CR48">
        <v>11</v>
      </c>
      <c r="CS48">
        <v>3</v>
      </c>
      <c r="DS48">
        <f>((6/18)*100)</f>
        <v>33.333333333333329</v>
      </c>
      <c r="DT48">
        <f>((11/18)*100)</f>
        <v>61.111111111111114</v>
      </c>
      <c r="DU48">
        <f>((3/18)*100)</f>
        <v>16.666666666666664</v>
      </c>
    </row>
    <row r="49" spans="1:131" x14ac:dyDescent="0.25">
      <c r="A49" t="s">
        <v>22</v>
      </c>
      <c r="B49" t="s">
        <v>22</v>
      </c>
      <c r="C49" t="s">
        <v>22</v>
      </c>
      <c r="D49" t="s">
        <v>22</v>
      </c>
      <c r="E49" t="s">
        <v>22</v>
      </c>
      <c r="F49" t="s">
        <v>22</v>
      </c>
      <c r="G49" t="s">
        <v>22</v>
      </c>
      <c r="H49" t="s">
        <v>22</v>
      </c>
    </row>
    <row r="50" spans="1:131" x14ac:dyDescent="0.25">
      <c r="A50">
        <v>231.89143899999999</v>
      </c>
      <c r="B50">
        <v>5.4753780000000001</v>
      </c>
      <c r="C50">
        <v>222.54707999999999</v>
      </c>
      <c r="D50">
        <v>6.702661</v>
      </c>
      <c r="E50">
        <v>232.933221</v>
      </c>
      <c r="F50">
        <v>3.02474</v>
      </c>
      <c r="G50">
        <v>222.322193</v>
      </c>
      <c r="H50">
        <v>6.8495410000000003</v>
      </c>
      <c r="K50">
        <f>(13/200)</f>
        <v>6.5000000000000002E-2</v>
      </c>
      <c r="L50">
        <f>(16/200)</f>
        <v>0.08</v>
      </c>
      <c r="M50">
        <f>(16/200)</f>
        <v>0.08</v>
      </c>
      <c r="N50">
        <f>(17/200)</f>
        <v>8.5000000000000006E-2</v>
      </c>
      <c r="P50">
        <f>(13/200)</f>
        <v>6.5000000000000002E-2</v>
      </c>
      <c r="Q50">
        <f>(11/200)</f>
        <v>5.5E-2</v>
      </c>
      <c r="R50">
        <f>(10/200)</f>
        <v>0.05</v>
      </c>
      <c r="S50">
        <f>(10/200)</f>
        <v>0.05</v>
      </c>
      <c r="U50">
        <f>0.065+0.065</f>
        <v>0.13</v>
      </c>
      <c r="V50">
        <f>0.08+0.055</f>
        <v>0.13500000000000001</v>
      </c>
      <c r="W50">
        <f>0.08+0.05</f>
        <v>0.13</v>
      </c>
      <c r="X50">
        <f>0.085+0.05</f>
        <v>0.13500000000000001</v>
      </c>
      <c r="Z50">
        <f>SQRT((ABS($A$51-$A$50)^2+(ABS($B$51-$B$50)^2)))</f>
        <v>19.17680947175262</v>
      </c>
      <c r="AA50">
        <f>SQRT((ABS($C$51-$C$50)^2+(ABS($D$51-$D$50)^2)))</f>
        <v>22.179172836225064</v>
      </c>
      <c r="AB50">
        <f>SQRT((ABS($E$51-$E$50)^2+(ABS($F$51-$F$50)^2)))</f>
        <v>20.2943269326482</v>
      </c>
      <c r="AC50">
        <f>SQRT((ABS($G$51-$G$50)^2+(ABS($H$51-$H$50)^2)))</f>
        <v>23.208268284503976</v>
      </c>
      <c r="AJ50">
        <f>1/0.13</f>
        <v>7.6923076923076916</v>
      </c>
      <c r="AK50">
        <f>1/0.135</f>
        <v>7.4074074074074066</v>
      </c>
      <c r="AL50">
        <f>1/0.13</f>
        <v>7.6923076923076916</v>
      </c>
      <c r="AM50">
        <f>1/0.135</f>
        <v>7.4074074074074066</v>
      </c>
      <c r="AO50">
        <f t="shared" ref="AO50:AO58" si="18">$Z50/$U50</f>
        <v>147.51391901348168</v>
      </c>
      <c r="AP50">
        <f t="shared" ref="AP50:AP57" si="19">$AA50/$V50</f>
        <v>164.29016915722269</v>
      </c>
      <c r="AQ50">
        <f t="shared" ref="AQ50:AQ57" si="20">$AB50/$W50</f>
        <v>156.11020717421692</v>
      </c>
      <c r="AR50">
        <f t="shared" ref="AR50:AR56" si="21">$AC50/$X50</f>
        <v>171.91309840373316</v>
      </c>
      <c r="AV50">
        <f>((0.065/0.13)*100)</f>
        <v>50</v>
      </c>
      <c r="AW50">
        <f>((0.08/0.135)*100)</f>
        <v>59.259259259259252</v>
      </c>
      <c r="AX50">
        <f>((0.08/0.13)*100)</f>
        <v>61.53846153846154</v>
      </c>
      <c r="AY50">
        <f>((0.085/0.135)*100)</f>
        <v>62.962962962962962</v>
      </c>
      <c r="BA50">
        <f>((0.065/0.13)*100)</f>
        <v>50</v>
      </c>
      <c r="BB50">
        <f>((0.055/0.135)*100)</f>
        <v>40.74074074074074</v>
      </c>
      <c r="BC50">
        <f>((0.05/0.13)*100)</f>
        <v>38.461538461538467</v>
      </c>
      <c r="BD50">
        <f>((0.05/0.135)*100)</f>
        <v>37.037037037037038</v>
      </c>
      <c r="BF50">
        <f>ABS($B$50-$D$50)</f>
        <v>1.2272829999999999</v>
      </c>
      <c r="BG50">
        <f>ABS($F$50-$H$50)</f>
        <v>3.8248010000000003</v>
      </c>
      <c r="BL50">
        <f>SQRT((ABS($A$50-$E$50)^2+(ABS($B$50-$F$50)^2)))</f>
        <v>2.6628812107504953</v>
      </c>
      <c r="BM50">
        <f>SQRT((ABS($C$50-$G$50)^2+(ABS($D$50-$H$50)^2)))</f>
        <v>0.26860360602381722</v>
      </c>
      <c r="BO50">
        <f>SQRT((ABS($A$50-$G$50)^2+(ABS($B$50-$H$50)^2)))</f>
        <v>9.66740880272914</v>
      </c>
      <c r="BP50">
        <f>SQRT((ABS($C$50-$E$50)^2+(ABS($D$50-$F$50)^2)))</f>
        <v>11.018122696454338</v>
      </c>
      <c r="BU50">
        <v>13</v>
      </c>
      <c r="BV50">
        <v>2</v>
      </c>
      <c r="BW50">
        <v>3</v>
      </c>
      <c r="BX50">
        <v>13</v>
      </c>
      <c r="BY50">
        <v>16</v>
      </c>
      <c r="BZ50">
        <v>4</v>
      </c>
      <c r="CA50">
        <v>16</v>
      </c>
      <c r="CB50">
        <v>6</v>
      </c>
      <c r="CC50">
        <v>16</v>
      </c>
      <c r="CD50">
        <v>4</v>
      </c>
      <c r="CE50">
        <v>16</v>
      </c>
      <c r="CF50">
        <v>6</v>
      </c>
      <c r="CG50">
        <v>17</v>
      </c>
      <c r="CH50">
        <v>14</v>
      </c>
      <c r="CI50">
        <v>7</v>
      </c>
      <c r="CJ50">
        <v>9</v>
      </c>
      <c r="CL50">
        <v>13</v>
      </c>
      <c r="CM50">
        <v>0</v>
      </c>
      <c r="CN50">
        <v>0</v>
      </c>
      <c r="CO50">
        <v>0</v>
      </c>
      <c r="CP50">
        <v>11</v>
      </c>
      <c r="CQ50">
        <v>0</v>
      </c>
      <c r="CR50">
        <v>10</v>
      </c>
      <c r="CS50">
        <v>0</v>
      </c>
      <c r="CT50">
        <v>10</v>
      </c>
      <c r="CU50">
        <v>0</v>
      </c>
      <c r="CV50">
        <v>10</v>
      </c>
      <c r="CW50">
        <v>0</v>
      </c>
      <c r="CX50">
        <v>10</v>
      </c>
      <c r="CY50">
        <v>10</v>
      </c>
      <c r="CZ50">
        <v>0</v>
      </c>
      <c r="DA50">
        <v>0</v>
      </c>
      <c r="DC50">
        <f>((2/13)*100)</f>
        <v>15.384615384615385</v>
      </c>
      <c r="DD50">
        <f>((3/13)*100)</f>
        <v>23.076923076923077</v>
      </c>
      <c r="DE50">
        <f>((13/13)*100)</f>
        <v>100</v>
      </c>
      <c r="DF50">
        <f>((4/16)*100)</f>
        <v>25</v>
      </c>
      <c r="DG50">
        <f>((16/16)*100)</f>
        <v>100</v>
      </c>
      <c r="DH50">
        <f>((6/16)*100)</f>
        <v>37.5</v>
      </c>
      <c r="DI50">
        <f>((4/16)*100)</f>
        <v>25</v>
      </c>
      <c r="DJ50">
        <f>((16/16)*100)</f>
        <v>100</v>
      </c>
      <c r="DK50">
        <f>((6/16)*100)</f>
        <v>37.5</v>
      </c>
      <c r="DL50">
        <f>((14/17)*100)</f>
        <v>82.35294117647058</v>
      </c>
      <c r="DM50">
        <f>((7/17)*100)</f>
        <v>41.17647058823529</v>
      </c>
      <c r="DN50">
        <f>((9/17)*100)</f>
        <v>52.941176470588239</v>
      </c>
      <c r="DP50">
        <f>((0/13)*100)</f>
        <v>0</v>
      </c>
      <c r="DQ50">
        <f>((0/13)*100)</f>
        <v>0</v>
      </c>
      <c r="DR50">
        <f>((0/13)*100)</f>
        <v>0</v>
      </c>
      <c r="DS50">
        <f>((0/11)*100)</f>
        <v>0</v>
      </c>
      <c r="DT50">
        <f>((10/11)*100)</f>
        <v>90.909090909090907</v>
      </c>
      <c r="DU50">
        <f>((0/11)*100)</f>
        <v>0</v>
      </c>
      <c r="DV50">
        <f>((0/10)*100)</f>
        <v>0</v>
      </c>
      <c r="DW50">
        <f>((10/10)*100)</f>
        <v>100</v>
      </c>
      <c r="DX50">
        <f>((0/10)*100)</f>
        <v>0</v>
      </c>
      <c r="DY50">
        <f>((10/10)*100)</f>
        <v>100</v>
      </c>
      <c r="DZ50">
        <f>((0/10)*100)</f>
        <v>0</v>
      </c>
      <c r="EA50">
        <f>((0/10)*100)</f>
        <v>0</v>
      </c>
    </row>
    <row r="51" spans="1:131" x14ac:dyDescent="0.25">
      <c r="A51">
        <v>212.71493799999999</v>
      </c>
      <c r="B51">
        <v>5.3666080000000003</v>
      </c>
      <c r="C51">
        <v>200.367942</v>
      </c>
      <c r="D51">
        <v>6.6633509999999996</v>
      </c>
      <c r="E51">
        <v>212.645758</v>
      </c>
      <c r="F51">
        <v>3.5525190000000002</v>
      </c>
      <c r="G51">
        <v>199.115725</v>
      </c>
      <c r="H51">
        <v>7.1386079999999996</v>
      </c>
      <c r="K51">
        <f>(14/200)</f>
        <v>7.0000000000000007E-2</v>
      </c>
      <c r="L51">
        <f>(14/200)</f>
        <v>7.0000000000000007E-2</v>
      </c>
      <c r="M51">
        <f>(16/200)</f>
        <v>0.08</v>
      </c>
      <c r="N51">
        <f>(16/200)</f>
        <v>0.08</v>
      </c>
      <c r="P51">
        <f>(12/200)</f>
        <v>0.06</v>
      </c>
      <c r="Q51">
        <f>(10/200)</f>
        <v>0.05</v>
      </c>
      <c r="R51">
        <f>(8/200)</f>
        <v>0.04</v>
      </c>
      <c r="S51">
        <f>(8/200)</f>
        <v>0.04</v>
      </c>
      <c r="U51">
        <f>0.07+0.06</f>
        <v>0.13</v>
      </c>
      <c r="V51">
        <f>0.07+0.05</f>
        <v>0.12000000000000001</v>
      </c>
      <c r="W51">
        <f>0.08+0.04</f>
        <v>0.12</v>
      </c>
      <c r="X51">
        <f>0.08+0.04</f>
        <v>0.12</v>
      </c>
      <c r="Z51">
        <f>SQRT((ABS($A$52-$A$51)^2+(ABS($B$52-$B$51)^2)))</f>
        <v>25.080808549699043</v>
      </c>
      <c r="AA51">
        <f>SQRT((ABS($C$52-$C$51)^2+(ABS($D$52-$D$51)^2)))</f>
        <v>25.928591981747129</v>
      </c>
      <c r="AB51">
        <f>SQRT((ABS($E$52-$E$51)^2+(ABS($F$52-$F$51)^2)))</f>
        <v>25.899307729240267</v>
      </c>
      <c r="AC51">
        <f>SQRT((ABS($G$52-$G$51)^2+(ABS($H$52-$H$51)^2)))</f>
        <v>26.700156351833392</v>
      </c>
      <c r="AJ51">
        <f>1/0.13</f>
        <v>7.6923076923076916</v>
      </c>
      <c r="AK51">
        <f>1/0.12</f>
        <v>8.3333333333333339</v>
      </c>
      <c r="AL51">
        <f>1/0.12</f>
        <v>8.3333333333333339</v>
      </c>
      <c r="AM51">
        <f>1/0.12</f>
        <v>8.3333333333333339</v>
      </c>
      <c r="AO51">
        <f t="shared" si="18"/>
        <v>192.92929653614647</v>
      </c>
      <c r="AP51">
        <f t="shared" si="19"/>
        <v>216.07159984789271</v>
      </c>
      <c r="AQ51">
        <f t="shared" si="20"/>
        <v>215.82756441033555</v>
      </c>
      <c r="AR51">
        <f t="shared" si="21"/>
        <v>222.50130293194493</v>
      </c>
      <c r="AV51">
        <f>((0.07/0.13)*100)</f>
        <v>53.846153846153854</v>
      </c>
      <c r="AW51">
        <f>((0.07/0.12)*100)</f>
        <v>58.333333333333336</v>
      </c>
      <c r="AX51">
        <f>((0.08/0.12)*100)</f>
        <v>66.666666666666671</v>
      </c>
      <c r="AY51">
        <f>((0.08/0.12)*100)</f>
        <v>66.666666666666671</v>
      </c>
      <c r="BA51">
        <f>((0.06/0.13)*100)</f>
        <v>46.153846153846153</v>
      </c>
      <c r="BB51">
        <f>((0.05/0.12)*100)</f>
        <v>41.666666666666671</v>
      </c>
      <c r="BC51">
        <f>((0.04/0.12)*100)</f>
        <v>33.333333333333336</v>
      </c>
      <c r="BD51">
        <f>((0.04/0.12)*100)</f>
        <v>33.333333333333336</v>
      </c>
      <c r="BF51">
        <f>ABS($B$51-$D$51)</f>
        <v>1.2967429999999993</v>
      </c>
      <c r="BG51">
        <f>ABS($F$51-$H$51)</f>
        <v>3.5860889999999994</v>
      </c>
      <c r="BL51">
        <f>SQRT((ABS($A$51-$E$51)^2+(ABS($B$51-$F$51)^2)))</f>
        <v>1.8154076050080321</v>
      </c>
      <c r="BM51">
        <f>SQRT((ABS($C$51-$G$51)^2+(ABS($D$51-$H$51)^2)))</f>
        <v>1.3393717300055292</v>
      </c>
      <c r="BO51">
        <f>SQRT((ABS($A$51-$G$51)^2+(ABS($B$51-$H$51)^2)))</f>
        <v>13.714174354271888</v>
      </c>
      <c r="BP51">
        <f>SQRT((ABS($C$51-$E$51)^2+(ABS($D$51-$F$51)^2)))</f>
        <v>12.665782307543424</v>
      </c>
      <c r="BR51">
        <f>DEGREES(ACOS((5.17511628303027^2+26.5277025724816^2-24.2287091250388^2)/(2*5.17511628303027*26.5277025724816)))</f>
        <v>58.497758767565387</v>
      </c>
      <c r="BS51">
        <f>DEGREES(ACOS((22.7777220505255^2+23.262898934623^2-4.25031199982037^2)/(2*22.7777220505255*23.262898934623)))</f>
        <v>10.524925956018292</v>
      </c>
      <c r="BU51">
        <v>14</v>
      </c>
      <c r="BV51">
        <v>4</v>
      </c>
      <c r="BW51">
        <v>6</v>
      </c>
      <c r="BX51">
        <v>14</v>
      </c>
      <c r="BY51">
        <v>14</v>
      </c>
      <c r="BZ51">
        <v>4</v>
      </c>
      <c r="CA51">
        <v>14</v>
      </c>
      <c r="CB51">
        <v>6</v>
      </c>
      <c r="CC51">
        <v>16</v>
      </c>
      <c r="CD51">
        <v>6</v>
      </c>
      <c r="CE51">
        <v>14</v>
      </c>
      <c r="CF51">
        <v>8</v>
      </c>
      <c r="CG51">
        <v>16</v>
      </c>
      <c r="CH51">
        <v>14</v>
      </c>
      <c r="CI51">
        <v>7</v>
      </c>
      <c r="CJ51">
        <v>8</v>
      </c>
      <c r="CL51">
        <v>12</v>
      </c>
      <c r="CM51">
        <v>0</v>
      </c>
      <c r="CN51">
        <v>0</v>
      </c>
      <c r="CO51">
        <v>10</v>
      </c>
      <c r="CP51">
        <v>10</v>
      </c>
      <c r="CQ51">
        <v>0</v>
      </c>
      <c r="CR51">
        <v>8</v>
      </c>
      <c r="CS51">
        <v>0</v>
      </c>
      <c r="CT51">
        <v>8</v>
      </c>
      <c r="CU51">
        <v>0</v>
      </c>
      <c r="CV51">
        <v>8</v>
      </c>
      <c r="CW51">
        <v>0</v>
      </c>
      <c r="CX51">
        <v>8</v>
      </c>
      <c r="CY51">
        <v>8</v>
      </c>
      <c r="CZ51">
        <v>0</v>
      </c>
      <c r="DA51">
        <v>0</v>
      </c>
      <c r="DC51">
        <f>((4/14)*100)</f>
        <v>28.571428571428569</v>
      </c>
      <c r="DD51">
        <f>((6/14)*100)</f>
        <v>42.857142857142854</v>
      </c>
      <c r="DE51">
        <f>((14/14)*100)</f>
        <v>100</v>
      </c>
      <c r="DF51">
        <f>((4/14)*100)</f>
        <v>28.571428571428569</v>
      </c>
      <c r="DG51">
        <f>((14/14)*100)</f>
        <v>100</v>
      </c>
      <c r="DH51">
        <f>((6/14)*100)</f>
        <v>42.857142857142854</v>
      </c>
      <c r="DI51">
        <f>((6/16)*100)</f>
        <v>37.5</v>
      </c>
      <c r="DJ51">
        <f>((14/16)*100)</f>
        <v>87.5</v>
      </c>
      <c r="DK51">
        <f>((8/16)*100)</f>
        <v>50</v>
      </c>
      <c r="DL51">
        <f>((14/16)*100)</f>
        <v>87.5</v>
      </c>
      <c r="DM51">
        <f>((7/16)*100)</f>
        <v>43.75</v>
      </c>
      <c r="DN51">
        <f>((8/16)*100)</f>
        <v>50</v>
      </c>
      <c r="DP51">
        <f>((0/12)*100)</f>
        <v>0</v>
      </c>
      <c r="DQ51">
        <f>((0/12)*100)</f>
        <v>0</v>
      </c>
      <c r="DR51">
        <f>((10/12)*100)</f>
        <v>83.333333333333343</v>
      </c>
      <c r="DS51">
        <f>((0/10)*100)</f>
        <v>0</v>
      </c>
      <c r="DT51">
        <f>((8/10)*100)</f>
        <v>80</v>
      </c>
      <c r="DU51">
        <f>((0/10)*100)</f>
        <v>0</v>
      </c>
      <c r="DV51">
        <f>((0/8)*100)</f>
        <v>0</v>
      </c>
      <c r="DW51">
        <f>((8/8)*100)</f>
        <v>100</v>
      </c>
      <c r="DX51">
        <f>((0/8)*100)</f>
        <v>0</v>
      </c>
      <c r="DY51">
        <f>((8/8)*100)</f>
        <v>100</v>
      </c>
      <c r="DZ51">
        <f>((0/8)*100)</f>
        <v>0</v>
      </c>
      <c r="EA51">
        <f>((0/8)*100)</f>
        <v>0</v>
      </c>
    </row>
    <row r="52" spans="1:131" x14ac:dyDescent="0.25">
      <c r="A52">
        <v>187.635054</v>
      </c>
      <c r="B52">
        <v>5.5819590000000003</v>
      </c>
      <c r="C52">
        <v>174.44747799999999</v>
      </c>
      <c r="D52">
        <v>7.3125260000000001</v>
      </c>
      <c r="E52">
        <v>186.75696400000001</v>
      </c>
      <c r="F52">
        <v>4.2904119999999999</v>
      </c>
      <c r="G52">
        <v>172.423768</v>
      </c>
      <c r="H52">
        <v>7.8002580000000004</v>
      </c>
      <c r="K52">
        <f>(14/200)</f>
        <v>7.0000000000000007E-2</v>
      </c>
      <c r="L52">
        <f>(16/200)</f>
        <v>0.08</v>
      </c>
      <c r="M52">
        <f>(15/200)</f>
        <v>7.4999999999999997E-2</v>
      </c>
      <c r="N52">
        <f>(16/200)</f>
        <v>0.08</v>
      </c>
      <c r="P52">
        <f>(10/200)</f>
        <v>0.05</v>
      </c>
      <c r="Q52">
        <f>(9/200)</f>
        <v>4.4999999999999998E-2</v>
      </c>
      <c r="R52">
        <f>(8/200)</f>
        <v>0.04</v>
      </c>
      <c r="S52">
        <f>(9/200)</f>
        <v>4.4999999999999998E-2</v>
      </c>
      <c r="U52">
        <f>0.07+0.05</f>
        <v>0.12000000000000001</v>
      </c>
      <c r="V52">
        <f>0.08+0.045</f>
        <v>0.125</v>
      </c>
      <c r="W52">
        <f>0.075+0.04</f>
        <v>0.11499999999999999</v>
      </c>
      <c r="X52">
        <f>0.08+0.045</f>
        <v>0.125</v>
      </c>
      <c r="Z52">
        <f>SQRT((ABS($A$53-$A$52)^2+(ABS($B$53-$B$52)^2)))</f>
        <v>24.956020608972597</v>
      </c>
      <c r="AA52">
        <f>SQRT((ABS($C$53-$C$52)^2+(ABS($D$53-$D$52)^2)))</f>
        <v>21.720352323336463</v>
      </c>
      <c r="AB52">
        <f>SQRT((ABS($E$53-$E$52)^2+(ABS($F$53-$F$52)^2)))</f>
        <v>23.753601092005759</v>
      </c>
      <c r="AC52">
        <f>SQRT((ABS($G$53-$G$52)^2+(ABS($H$53-$H$52)^2)))</f>
        <v>22.688017505617598</v>
      </c>
      <c r="AJ52">
        <f>1/0.12</f>
        <v>8.3333333333333339</v>
      </c>
      <c r="AK52">
        <f>1/0.125</f>
        <v>8</v>
      </c>
      <c r="AL52">
        <f>1/0.115</f>
        <v>8.695652173913043</v>
      </c>
      <c r="AM52">
        <f>1/0.125</f>
        <v>8</v>
      </c>
      <c r="AO52">
        <f t="shared" si="18"/>
        <v>207.96683840810496</v>
      </c>
      <c r="AP52">
        <f t="shared" si="19"/>
        <v>173.76281858669171</v>
      </c>
      <c r="AQ52">
        <f t="shared" si="20"/>
        <v>206.55305297396313</v>
      </c>
      <c r="AR52">
        <f t="shared" si="21"/>
        <v>181.50414004494078</v>
      </c>
      <c r="AV52">
        <f>((0.07/0.12)*100)</f>
        <v>58.333333333333336</v>
      </c>
      <c r="AW52">
        <f>((0.08/0.125)*100)</f>
        <v>64</v>
      </c>
      <c r="AX52">
        <f>((0.075/0.115)*100)</f>
        <v>65.217391304347814</v>
      </c>
      <c r="AY52">
        <f>((0.08/0.125)*100)</f>
        <v>64</v>
      </c>
      <c r="BA52">
        <f>((0.05/0.12)*100)</f>
        <v>41.666666666666671</v>
      </c>
      <c r="BB52">
        <f>((0.045/0.125)*100)</f>
        <v>36</v>
      </c>
      <c r="BC52">
        <f>((0.04/0.115)*100)</f>
        <v>34.782608695652172</v>
      </c>
      <c r="BD52">
        <f>((0.045/0.125)*100)</f>
        <v>36</v>
      </c>
      <c r="BF52">
        <f>ABS($B$52-$D$52)</f>
        <v>1.7305669999999997</v>
      </c>
      <c r="BG52">
        <f>ABS($F$52-$H$52)</f>
        <v>3.5098460000000005</v>
      </c>
      <c r="BL52">
        <f>SQRT((ABS($A$52-$E$52)^2+(ABS($B$52-$F$52)^2)))</f>
        <v>1.5617732554084081</v>
      </c>
      <c r="BM52">
        <f>SQRT((ABS($C$52-$G$52)^2+(ABS($D$52-$H$52)^2)))</f>
        <v>2.0816543103800824</v>
      </c>
      <c r="BO52">
        <f>SQRT((ABS($A$52-$G$52)^2+(ABS($B$52-$H$52)^2)))</f>
        <v>15.372185017986123</v>
      </c>
      <c r="BP52">
        <f>SQRT((ABS($C$52-$E$52)^2+(ABS($D$52-$F$52)^2)))</f>
        <v>12.675039195726082</v>
      </c>
      <c r="BR52">
        <f>DEGREES(ACOS((17.8233673317903^2+15.5462797168373^2-4.89857007056815^2)/(2*17.8233673317903*15.5462797168373)))</f>
        <v>14.971145758103754</v>
      </c>
      <c r="BS52">
        <f>DEGREES(ACOS((31.3139759988917^2+30.77714183794^2-3.93018773485288^2)/(2*31.3139759988917*30.77714183794)))</f>
        <v>7.1903164328136091</v>
      </c>
      <c r="BU52">
        <v>14</v>
      </c>
      <c r="BV52">
        <v>5</v>
      </c>
      <c r="BW52">
        <v>6</v>
      </c>
      <c r="BX52">
        <v>14</v>
      </c>
      <c r="BY52">
        <v>16</v>
      </c>
      <c r="BZ52">
        <v>7</v>
      </c>
      <c r="CA52">
        <v>14</v>
      </c>
      <c r="CB52">
        <v>7</v>
      </c>
      <c r="CC52">
        <v>15</v>
      </c>
      <c r="CD52">
        <v>6</v>
      </c>
      <c r="CE52">
        <v>14</v>
      </c>
      <c r="CF52">
        <v>6</v>
      </c>
      <c r="CG52">
        <v>16</v>
      </c>
      <c r="CH52">
        <v>11</v>
      </c>
      <c r="CI52">
        <v>8</v>
      </c>
      <c r="CJ52">
        <v>9</v>
      </c>
      <c r="CL52">
        <v>10</v>
      </c>
      <c r="CM52">
        <v>0</v>
      </c>
      <c r="CN52">
        <v>0</v>
      </c>
      <c r="CO52">
        <v>8</v>
      </c>
      <c r="CP52">
        <v>9</v>
      </c>
      <c r="CQ52">
        <v>0</v>
      </c>
      <c r="CR52">
        <v>8</v>
      </c>
      <c r="CS52">
        <v>0</v>
      </c>
      <c r="CT52">
        <v>8</v>
      </c>
      <c r="CU52">
        <v>0</v>
      </c>
      <c r="CV52">
        <v>8</v>
      </c>
      <c r="CW52">
        <v>0</v>
      </c>
      <c r="CX52">
        <v>9</v>
      </c>
      <c r="CY52">
        <v>8</v>
      </c>
      <c r="CZ52">
        <v>0</v>
      </c>
      <c r="DA52">
        <v>0</v>
      </c>
      <c r="DC52">
        <f>((5/14)*100)</f>
        <v>35.714285714285715</v>
      </c>
      <c r="DD52">
        <f>((6/14)*100)</f>
        <v>42.857142857142854</v>
      </c>
      <c r="DE52">
        <f>((14/14)*100)</f>
        <v>100</v>
      </c>
      <c r="DF52">
        <f>((7/16)*100)</f>
        <v>43.75</v>
      </c>
      <c r="DG52">
        <f>((14/16)*100)</f>
        <v>87.5</v>
      </c>
      <c r="DH52">
        <f>((7/16)*100)</f>
        <v>43.75</v>
      </c>
      <c r="DI52">
        <f>((6/15)*100)</f>
        <v>40</v>
      </c>
      <c r="DJ52">
        <f>((14/15)*100)</f>
        <v>93.333333333333329</v>
      </c>
      <c r="DK52">
        <f>((6/15)*100)</f>
        <v>40</v>
      </c>
      <c r="DL52">
        <f>((11/16)*100)</f>
        <v>68.75</v>
      </c>
      <c r="DM52">
        <f>((8/16)*100)</f>
        <v>50</v>
      </c>
      <c r="DN52">
        <f>((9/16)*100)</f>
        <v>56.25</v>
      </c>
      <c r="DP52">
        <f>((0/10)*100)</f>
        <v>0</v>
      </c>
      <c r="DQ52">
        <f>((0/10)*100)</f>
        <v>0</v>
      </c>
      <c r="DR52">
        <f>((8/10)*100)</f>
        <v>80</v>
      </c>
      <c r="DS52">
        <f>((0/9)*100)</f>
        <v>0</v>
      </c>
      <c r="DT52">
        <f>((8/9)*100)</f>
        <v>88.888888888888886</v>
      </c>
      <c r="DU52">
        <f>((0/9)*100)</f>
        <v>0</v>
      </c>
      <c r="DV52">
        <f>((0/8)*100)</f>
        <v>0</v>
      </c>
      <c r="DW52">
        <f>((8/8)*100)</f>
        <v>100</v>
      </c>
      <c r="DX52">
        <f>((0/8)*100)</f>
        <v>0</v>
      </c>
      <c r="DY52">
        <f>((8/9)*100)</f>
        <v>88.888888888888886</v>
      </c>
      <c r="DZ52">
        <f>((0/9)*100)</f>
        <v>0</v>
      </c>
      <c r="EA52">
        <f>((0/9)*100)</f>
        <v>0</v>
      </c>
    </row>
    <row r="53" spans="1:131" x14ac:dyDescent="0.25">
      <c r="A53">
        <v>162.681242</v>
      </c>
      <c r="B53">
        <v>5.9139699999999999</v>
      </c>
      <c r="C53">
        <v>152.72871600000002</v>
      </c>
      <c r="D53">
        <v>7.575361</v>
      </c>
      <c r="E53">
        <v>163.00866500000001</v>
      </c>
      <c r="F53">
        <v>4.792268</v>
      </c>
      <c r="G53">
        <v>149.75072699999998</v>
      </c>
      <c r="H53">
        <v>8.624485</v>
      </c>
      <c r="K53">
        <f>(12/200)</f>
        <v>0.06</v>
      </c>
      <c r="L53">
        <f>(17/200)</f>
        <v>8.5000000000000006E-2</v>
      </c>
      <c r="M53">
        <f>(12/200)</f>
        <v>0.06</v>
      </c>
      <c r="N53">
        <f>(17/200)</f>
        <v>8.5000000000000006E-2</v>
      </c>
      <c r="P53">
        <f>(9/200)</f>
        <v>4.4999999999999998E-2</v>
      </c>
      <c r="Q53">
        <f>(8/200)</f>
        <v>0.04</v>
      </c>
      <c r="R53">
        <f>(7/200)</f>
        <v>3.5000000000000003E-2</v>
      </c>
      <c r="S53">
        <f>(8/200)</f>
        <v>0.04</v>
      </c>
      <c r="U53">
        <f>0.06+0.045</f>
        <v>0.105</v>
      </c>
      <c r="V53">
        <f>0.085+0.04</f>
        <v>0.125</v>
      </c>
      <c r="W53">
        <f>0.06+0.035</f>
        <v>9.5000000000000001E-2</v>
      </c>
      <c r="X53">
        <f>0.085+0.04</f>
        <v>0.125</v>
      </c>
      <c r="Z53">
        <f>SQRT((ABS($A$54-$A$53)^2+(ABS($B$54-$B$53)^2)))</f>
        <v>29.90802754422571</v>
      </c>
      <c r="AA53">
        <f>SQRT((ABS($C$54-$C$53)^2+(ABS($D$54-$D$53)^2)))</f>
        <v>35.499416428771013</v>
      </c>
      <c r="AB53">
        <f>SQRT((ABS($E$54-$E$53)^2+(ABS($F$54-$F$53)^2)))</f>
        <v>28.518956696416275</v>
      </c>
      <c r="AC53">
        <f>SQRT((ABS($G$54-$G$53)^2+(ABS($H$54-$H$53)^2)))</f>
        <v>38.101573835572879</v>
      </c>
      <c r="AJ53">
        <f>1/0.105</f>
        <v>9.5238095238095237</v>
      </c>
      <c r="AK53">
        <f>1/0.125</f>
        <v>8</v>
      </c>
      <c r="AL53">
        <f>1/0.095</f>
        <v>10.526315789473685</v>
      </c>
      <c r="AM53">
        <f>1/0.125</f>
        <v>8</v>
      </c>
      <c r="AO53">
        <f t="shared" si="18"/>
        <v>284.83835756405438</v>
      </c>
      <c r="AP53">
        <f t="shared" si="19"/>
        <v>283.99533143016811</v>
      </c>
      <c r="AQ53">
        <f t="shared" si="20"/>
        <v>300.19954417280292</v>
      </c>
      <c r="AR53">
        <f t="shared" si="21"/>
        <v>304.81259068458303</v>
      </c>
      <c r="AV53">
        <f>((0.06/0.105)*100)</f>
        <v>57.142857142857139</v>
      </c>
      <c r="AW53">
        <f>((0.085/0.125)*100)</f>
        <v>68</v>
      </c>
      <c r="AX53">
        <f>((0.06/0.095)*100)</f>
        <v>63.157894736842103</v>
      </c>
      <c r="AY53">
        <f>((0.085/0.125)*100)</f>
        <v>68</v>
      </c>
      <c r="BA53">
        <f>((0.045/0.105)*100)</f>
        <v>42.857142857142854</v>
      </c>
      <c r="BB53">
        <f>((0.04/0.125)*100)</f>
        <v>32</v>
      </c>
      <c r="BC53">
        <f>((0.035/0.095)*100)</f>
        <v>36.842105263157897</v>
      </c>
      <c r="BD53">
        <f>((0.04/0.125)*100)</f>
        <v>32</v>
      </c>
      <c r="BF53">
        <f>ABS($B$53-$D$53)</f>
        <v>1.6613910000000001</v>
      </c>
      <c r="BG53">
        <f>ABS($F$53-$H$53)</f>
        <v>3.832217</v>
      </c>
      <c r="BL53">
        <f>SQRT((ABS($A$53-$E$53)^2+(ABS($B$53-$F$53)^2)))</f>
        <v>1.168512386640812</v>
      </c>
      <c r="BM53">
        <f>SQRT((ABS($C$53-$G$53)^2+(ABS($D$53-$H$53)^2)))</f>
        <v>3.1573849387582147</v>
      </c>
      <c r="BO53">
        <f>SQRT((ABS($A$53-$G$53)^2+(ABS($B$53-$H$53)^2)))</f>
        <v>13.211552131769015</v>
      </c>
      <c r="BP53">
        <f>SQRT((ABS($C$53-$E$54)^2+(ABS($D$53-$F$54)^2)))</f>
        <v>18.684870479569959</v>
      </c>
      <c r="BR53">
        <f>DEGREES(ACOS((21.9597571830317^2+20.8544269194391^2-4.11129472260954^2)/(2*21.9597571830317*20.8544269194391)))</f>
        <v>10.61739640626806</v>
      </c>
      <c r="BS53">
        <f>DEGREES(ACOS((4.30575078758095^2+24.8617634014183^2-24.3551024548823^2)/(2*4.30575078758095*24.8617634014183)))</f>
        <v>78.283716970136282</v>
      </c>
      <c r="BU53">
        <v>12</v>
      </c>
      <c r="BV53">
        <v>4</v>
      </c>
      <c r="BW53">
        <v>5</v>
      </c>
      <c r="BX53">
        <v>11</v>
      </c>
      <c r="BY53">
        <v>17</v>
      </c>
      <c r="BZ53">
        <v>8</v>
      </c>
      <c r="CA53">
        <v>10</v>
      </c>
      <c r="CB53">
        <v>9</v>
      </c>
      <c r="CC53">
        <v>12</v>
      </c>
      <c r="CD53">
        <v>3</v>
      </c>
      <c r="CE53">
        <v>9</v>
      </c>
      <c r="CF53">
        <v>8</v>
      </c>
      <c r="CG53">
        <v>17</v>
      </c>
      <c r="CH53">
        <v>9</v>
      </c>
      <c r="CI53">
        <v>9</v>
      </c>
      <c r="CJ53">
        <v>14</v>
      </c>
      <c r="CL53">
        <v>9</v>
      </c>
      <c r="CM53">
        <v>0</v>
      </c>
      <c r="CN53">
        <v>0</v>
      </c>
      <c r="CO53">
        <v>8</v>
      </c>
      <c r="CP53">
        <v>8</v>
      </c>
      <c r="CQ53">
        <v>0</v>
      </c>
      <c r="CR53">
        <v>5</v>
      </c>
      <c r="CS53">
        <v>0</v>
      </c>
      <c r="CT53">
        <v>7</v>
      </c>
      <c r="CU53">
        <v>0</v>
      </c>
      <c r="CV53">
        <v>5</v>
      </c>
      <c r="CW53">
        <v>0</v>
      </c>
      <c r="CX53">
        <v>8</v>
      </c>
      <c r="CY53">
        <v>4</v>
      </c>
      <c r="CZ53">
        <v>0</v>
      </c>
      <c r="DA53">
        <v>4</v>
      </c>
      <c r="DC53">
        <f>((4/12)*100)</f>
        <v>33.333333333333329</v>
      </c>
      <c r="DD53">
        <f>((5/12)*100)</f>
        <v>41.666666666666671</v>
      </c>
      <c r="DE53">
        <f>((11/12)*100)</f>
        <v>91.666666666666657</v>
      </c>
      <c r="DF53">
        <f>((8/17)*100)</f>
        <v>47.058823529411761</v>
      </c>
      <c r="DG53">
        <f>((10/17)*100)</f>
        <v>58.82352941176471</v>
      </c>
      <c r="DH53">
        <f>((9/17)*100)</f>
        <v>52.941176470588239</v>
      </c>
      <c r="DI53">
        <f>((3/12)*100)</f>
        <v>25</v>
      </c>
      <c r="DJ53">
        <f>((9/12)*100)</f>
        <v>75</v>
      </c>
      <c r="DK53">
        <f>((8/12)*100)</f>
        <v>66.666666666666657</v>
      </c>
      <c r="DL53">
        <f>((9/17)*100)</f>
        <v>52.941176470588239</v>
      </c>
      <c r="DM53">
        <f>((9/17)*100)</f>
        <v>52.941176470588239</v>
      </c>
      <c r="DN53">
        <f>((14/17)*100)</f>
        <v>82.35294117647058</v>
      </c>
      <c r="DP53">
        <f>((0/9)*100)</f>
        <v>0</v>
      </c>
      <c r="DQ53">
        <f>((0/9)*100)</f>
        <v>0</v>
      </c>
      <c r="DR53">
        <f>((8/9)*100)</f>
        <v>88.888888888888886</v>
      </c>
      <c r="DS53">
        <f>((0/8)*100)</f>
        <v>0</v>
      </c>
      <c r="DT53">
        <f>((5/8)*100)</f>
        <v>62.5</v>
      </c>
      <c r="DU53">
        <f>((0/8)*100)</f>
        <v>0</v>
      </c>
      <c r="DV53">
        <f>((0/7)*100)</f>
        <v>0</v>
      </c>
      <c r="DW53">
        <f>((5/7)*100)</f>
        <v>71.428571428571431</v>
      </c>
      <c r="DX53">
        <f>((0/7)*100)</f>
        <v>0</v>
      </c>
      <c r="DY53">
        <f>((4/8)*100)</f>
        <v>50</v>
      </c>
      <c r="DZ53">
        <f>((0/8)*100)</f>
        <v>0</v>
      </c>
      <c r="EA53">
        <f>((4/8)*100)</f>
        <v>50</v>
      </c>
    </row>
    <row r="54" spans="1:131" x14ac:dyDescent="0.25">
      <c r="A54">
        <v>132.793734</v>
      </c>
      <c r="B54">
        <v>4.8062800000000001</v>
      </c>
      <c r="C54">
        <v>117.23398</v>
      </c>
      <c r="D54">
        <v>6.9989210000000002</v>
      </c>
      <c r="E54">
        <v>134.52573599999999</v>
      </c>
      <c r="F54">
        <v>3.359213</v>
      </c>
      <c r="G54">
        <v>111.661665</v>
      </c>
      <c r="H54">
        <v>7.6481219999999999</v>
      </c>
      <c r="K54">
        <f>(13/200)</f>
        <v>6.5000000000000002E-2</v>
      </c>
      <c r="L54">
        <f>(16/200)</f>
        <v>0.08</v>
      </c>
      <c r="M54">
        <f>(14/200)</f>
        <v>7.0000000000000007E-2</v>
      </c>
      <c r="N54">
        <f>(15/200)</f>
        <v>7.4999999999999997E-2</v>
      </c>
      <c r="P54">
        <f>(9/200)</f>
        <v>4.4999999999999998E-2</v>
      </c>
      <c r="Q54">
        <f>(8/200)</f>
        <v>0.04</v>
      </c>
      <c r="R54">
        <f>(7/200)</f>
        <v>3.5000000000000003E-2</v>
      </c>
      <c r="S54">
        <f>(7/200)</f>
        <v>3.5000000000000003E-2</v>
      </c>
      <c r="U54">
        <f>0.065+0.045</f>
        <v>0.11</v>
      </c>
      <c r="V54">
        <f>0.08+0.04</f>
        <v>0.12</v>
      </c>
      <c r="W54">
        <f>0.07+0.035</f>
        <v>0.10500000000000001</v>
      </c>
      <c r="X54">
        <f>0.075+0.035</f>
        <v>0.11</v>
      </c>
      <c r="Z54">
        <f>SQRT((ABS($A$55-$A$54)^2+(ABS($B$55-$B$54)^2)))</f>
        <v>22.20876291497952</v>
      </c>
      <c r="AA54">
        <f>SQRT((ABS($C$55-$C$54)^2+(ABS($D$55-$D$54)^2)))</f>
        <v>28.990053386517332</v>
      </c>
      <c r="AB54">
        <f>SQRT((ABS($E$55-$E$54)^2+(ABS($F$55-$F$54)^2)))</f>
        <v>23.622792724664038</v>
      </c>
      <c r="AC54">
        <f>SQRT((ABS($G$55-$G$54)^2+(ABS($H$55-$H$54)^2)))</f>
        <v>28.149454106202281</v>
      </c>
      <c r="AJ54">
        <f>1/0.11</f>
        <v>9.0909090909090917</v>
      </c>
      <c r="AK54">
        <f>1/0.12</f>
        <v>8.3333333333333339</v>
      </c>
      <c r="AL54">
        <f>1/0.105</f>
        <v>9.5238095238095237</v>
      </c>
      <c r="AM54">
        <f>1/0.11</f>
        <v>9.0909090909090917</v>
      </c>
      <c r="AO54">
        <f t="shared" si="18"/>
        <v>201.89784468163199</v>
      </c>
      <c r="AP54">
        <f t="shared" si="19"/>
        <v>241.58377822097776</v>
      </c>
      <c r="AQ54">
        <f t="shared" si="20"/>
        <v>224.97897833013366</v>
      </c>
      <c r="AR54">
        <f t="shared" si="21"/>
        <v>255.90412823820256</v>
      </c>
      <c r="AV54">
        <f>((0.065/0.11)*100)</f>
        <v>59.090909090909093</v>
      </c>
      <c r="AW54">
        <f>((0.08/0.12)*100)</f>
        <v>66.666666666666671</v>
      </c>
      <c r="AX54">
        <f>((0.07/0.105)*100)</f>
        <v>66.666666666666671</v>
      </c>
      <c r="AY54">
        <f>((0.075/0.11)*100)</f>
        <v>68.181818181818173</v>
      </c>
      <c r="BA54">
        <f>((0.045/0.11)*100)</f>
        <v>40.909090909090907</v>
      </c>
      <c r="BB54">
        <f>((0.04/0.12)*100)</f>
        <v>33.333333333333336</v>
      </c>
      <c r="BC54">
        <f>((0.035/0.105)*100)</f>
        <v>33.333333333333336</v>
      </c>
      <c r="BD54">
        <f>((0.035/0.11)*100)</f>
        <v>31.818181818181824</v>
      </c>
      <c r="BF54">
        <f>ABS($B$54-$D$54)</f>
        <v>2.1926410000000001</v>
      </c>
      <c r="BG54">
        <f>ABS($F$54-$H$54)</f>
        <v>4.2889090000000003</v>
      </c>
      <c r="BL54">
        <f>SQRT((ABS($A$54-$E$54)^2+(ABS($B$54-$F$54)^2)))</f>
        <v>2.2569523323484217</v>
      </c>
      <c r="BM54">
        <f>SQRT((ABS($C$54-$G$54)^2+(ABS($D$54-$H$54)^2)))</f>
        <v>5.6100050265241324</v>
      </c>
      <c r="BO54">
        <f>SQRT((ABS($A$54-$G$54)^2+(ABS($B$54-$H$54)^2)))</f>
        <v>21.322298332349753</v>
      </c>
      <c r="BP54">
        <f>SQRT((ABS($C$54-$E$55)^2+(ABS($D$54-$F$55)^2)))</f>
        <v>7.1444044080284881</v>
      </c>
      <c r="BR54">
        <f>DEGREES(ACOS((25.9386228657941^2+26.5926910111015^2-4.30575078758095^2)/(2*25.9386228657941*26.5926910111015)))</f>
        <v>9.2944510593819096</v>
      </c>
      <c r="BS54">
        <f>DEGREES(ACOS((3.96164021889079^2+22.8732904779837^2-21.7763247484632^2)/(2*3.96164021889079*22.8732904779837)))</f>
        <v>69.09271378256858</v>
      </c>
      <c r="BU54">
        <v>13</v>
      </c>
      <c r="BV54">
        <v>8</v>
      </c>
      <c r="BW54">
        <v>6</v>
      </c>
      <c r="BX54">
        <v>9</v>
      </c>
      <c r="BY54">
        <v>16</v>
      </c>
      <c r="BZ54">
        <v>11</v>
      </c>
      <c r="CA54">
        <v>8</v>
      </c>
      <c r="CB54">
        <v>9</v>
      </c>
      <c r="CC54">
        <v>14</v>
      </c>
      <c r="CD54">
        <v>6</v>
      </c>
      <c r="CE54">
        <v>6</v>
      </c>
      <c r="CF54">
        <v>14</v>
      </c>
      <c r="CG54">
        <v>15</v>
      </c>
      <c r="CH54">
        <v>8</v>
      </c>
      <c r="CI54">
        <v>7</v>
      </c>
      <c r="CJ54">
        <v>14</v>
      </c>
      <c r="CL54">
        <v>9</v>
      </c>
      <c r="CM54">
        <v>0</v>
      </c>
      <c r="CN54">
        <v>0</v>
      </c>
      <c r="CO54">
        <v>4</v>
      </c>
      <c r="CP54">
        <v>8</v>
      </c>
      <c r="CQ54">
        <v>3</v>
      </c>
      <c r="CR54">
        <v>0</v>
      </c>
      <c r="CS54">
        <v>0</v>
      </c>
      <c r="CT54">
        <v>7</v>
      </c>
      <c r="CU54">
        <v>0</v>
      </c>
      <c r="CV54">
        <v>0</v>
      </c>
      <c r="CW54">
        <v>4</v>
      </c>
      <c r="CX54">
        <v>7</v>
      </c>
      <c r="CY54">
        <v>0</v>
      </c>
      <c r="CZ54">
        <v>0</v>
      </c>
      <c r="DA54">
        <v>7</v>
      </c>
      <c r="DC54">
        <f>((8/13)*100)</f>
        <v>61.53846153846154</v>
      </c>
      <c r="DD54">
        <f>((6/13)*100)</f>
        <v>46.153846153846153</v>
      </c>
      <c r="DE54">
        <f>((9/13)*100)</f>
        <v>69.230769230769226</v>
      </c>
      <c r="DF54">
        <f>((11/16)*100)</f>
        <v>68.75</v>
      </c>
      <c r="DG54">
        <f>((8/16)*100)</f>
        <v>50</v>
      </c>
      <c r="DH54">
        <f>((9/16)*100)</f>
        <v>56.25</v>
      </c>
      <c r="DI54">
        <f>((6/14)*100)</f>
        <v>42.857142857142854</v>
      </c>
      <c r="DJ54">
        <f>((6/14)*100)</f>
        <v>42.857142857142854</v>
      </c>
      <c r="DK54">
        <f>((14/14)*100)</f>
        <v>100</v>
      </c>
      <c r="DL54">
        <f>((8/15)*100)</f>
        <v>53.333333333333336</v>
      </c>
      <c r="DM54">
        <f>((7/15)*100)</f>
        <v>46.666666666666664</v>
      </c>
      <c r="DN54">
        <f>((14/15)*100)</f>
        <v>93.333333333333329</v>
      </c>
      <c r="DP54">
        <f>((0/9)*100)</f>
        <v>0</v>
      </c>
      <c r="DQ54">
        <f>((0/9)*100)</f>
        <v>0</v>
      </c>
      <c r="DR54">
        <f>((4/9)*100)</f>
        <v>44.444444444444443</v>
      </c>
      <c r="DS54">
        <f>((3/8)*100)</f>
        <v>37.5</v>
      </c>
      <c r="DT54">
        <f>((0/8)*100)</f>
        <v>0</v>
      </c>
      <c r="DU54">
        <f>((0/8)*100)</f>
        <v>0</v>
      </c>
      <c r="DV54">
        <f>((0/7)*100)</f>
        <v>0</v>
      </c>
      <c r="DW54">
        <f>((0/7)*100)</f>
        <v>0</v>
      </c>
      <c r="DX54">
        <f>((4/7)*100)</f>
        <v>57.142857142857139</v>
      </c>
      <c r="DY54">
        <f>((0/7)*100)</f>
        <v>0</v>
      </c>
      <c r="DZ54">
        <f>((0/7)*100)</f>
        <v>0</v>
      </c>
      <c r="EA54">
        <f>((7/7)*100)</f>
        <v>100</v>
      </c>
    </row>
    <row r="55" spans="1:131" x14ac:dyDescent="0.25">
      <c r="A55">
        <v>110.59126500000001</v>
      </c>
      <c r="B55">
        <v>5.3349770000000003</v>
      </c>
      <c r="C55">
        <v>88.246205000000003</v>
      </c>
      <c r="D55">
        <v>7.3623710000000004</v>
      </c>
      <c r="E55">
        <v>110.90517600000001</v>
      </c>
      <c r="F55">
        <v>3.6839919999999999</v>
      </c>
      <c r="G55">
        <v>83.536960000000008</v>
      </c>
      <c r="H55">
        <v>8.8282640000000008</v>
      </c>
      <c r="K55">
        <f>(15/200)</f>
        <v>7.4999999999999997E-2</v>
      </c>
      <c r="L55">
        <f>(13/200)</f>
        <v>6.5000000000000002E-2</v>
      </c>
      <c r="M55">
        <f>(15/200)</f>
        <v>7.4999999999999997E-2</v>
      </c>
      <c r="N55">
        <f>(15/200)</f>
        <v>7.4999999999999997E-2</v>
      </c>
      <c r="P55">
        <f>(8/200)</f>
        <v>0.04</v>
      </c>
      <c r="Q55">
        <f>(8/200)</f>
        <v>0.04</v>
      </c>
      <c r="R55">
        <f>(8/200)</f>
        <v>0.04</v>
      </c>
      <c r="S55">
        <f>(8/200)</f>
        <v>0.04</v>
      </c>
      <c r="U55">
        <f>0.075+0.04</f>
        <v>0.11499999999999999</v>
      </c>
      <c r="V55">
        <f>0.065+0.04</f>
        <v>0.10500000000000001</v>
      </c>
      <c r="W55">
        <f>0.075+0.04</f>
        <v>0.11499999999999999</v>
      </c>
      <c r="X55">
        <f>0.075+0.04</f>
        <v>0.11499999999999999</v>
      </c>
      <c r="Z55">
        <f>SQRT((ABS($A$56-$A$55)^2+(ABS($B$56-$B$55)^2)))</f>
        <v>27.368139975128475</v>
      </c>
      <c r="AA55">
        <f>SQRT((ABS($C$56-$C$55)^2+(ABS($D$56-$D$55)^2)))</f>
        <v>21.736477562294695</v>
      </c>
      <c r="AB55">
        <f>SQRT((ABS($E$56-$E$55)^2+(ABS($F$56-$F$55)^2)))</f>
        <v>28.124920324169906</v>
      </c>
      <c r="AC55">
        <f>SQRT((ABS($G$56-$G$55)^2+(ABS($H$56-$H$55)^2)))</f>
        <v>22.34563572515826</v>
      </c>
      <c r="AJ55">
        <f>1/0.115</f>
        <v>8.695652173913043</v>
      </c>
      <c r="AK55">
        <f>1/0.105</f>
        <v>9.5238095238095237</v>
      </c>
      <c r="AL55">
        <f>1/0.115</f>
        <v>8.695652173913043</v>
      </c>
      <c r="AM55">
        <f>1/0.115</f>
        <v>8.695652173913043</v>
      </c>
      <c r="AO55">
        <f t="shared" si="18"/>
        <v>237.98382587068241</v>
      </c>
      <c r="AP55">
        <f t="shared" si="19"/>
        <v>207.01407202185422</v>
      </c>
      <c r="AQ55">
        <f t="shared" si="20"/>
        <v>244.56452455799919</v>
      </c>
      <c r="AR55">
        <f t="shared" si="21"/>
        <v>194.3098758709414</v>
      </c>
      <c r="AV55">
        <f>((0.075/0.115)*100)</f>
        <v>65.217391304347814</v>
      </c>
      <c r="AW55">
        <f>((0.065/0.105)*100)</f>
        <v>61.904761904761905</v>
      </c>
      <c r="AX55">
        <f>((0.075/0.115)*100)</f>
        <v>65.217391304347814</v>
      </c>
      <c r="AY55">
        <f>((0.075/0.115)*100)</f>
        <v>65.217391304347814</v>
      </c>
      <c r="BA55">
        <f>((0.04/0.115)*100)</f>
        <v>34.782608695652172</v>
      </c>
      <c r="BB55">
        <f>((0.04/0.105)*100)</f>
        <v>38.095238095238102</v>
      </c>
      <c r="BC55">
        <f>((0.04/0.115)*100)</f>
        <v>34.782608695652172</v>
      </c>
      <c r="BD55">
        <f>((0.04/0.115)*100)</f>
        <v>34.782608695652172</v>
      </c>
      <c r="BF55">
        <f>ABS($B$55-$D$55)</f>
        <v>2.0273940000000001</v>
      </c>
      <c r="BG55">
        <f>ABS($F$55-$H$55)</f>
        <v>5.1442720000000008</v>
      </c>
      <c r="BL55">
        <f>SQRT((ABS($A$55-$E$55)^2+(ABS($B$55-$F$55)^2)))</f>
        <v>1.6805628777722077</v>
      </c>
      <c r="BM55">
        <f>SQRT((ABS($C$55-$G$55)^2+(ABS($D$55-$H$55)^2)))</f>
        <v>4.9321223380481918</v>
      </c>
      <c r="BO55">
        <f>SQRT((ABS($A$55-$G$55)^2+(ABS($B$55-$H$55)^2)))</f>
        <v>27.278901610904239</v>
      </c>
      <c r="BP55">
        <f>SQRT((ABS($C$55-$E$56)^2+(ABS($D$55-$F$56)^2)))</f>
        <v>6.0885468308473243</v>
      </c>
      <c r="BR55">
        <f>DEGREES(ACOS((24.3551024548823^2+25.4052363791176^2-3.96164021889079^2)/(2*24.3551024548823*25.4052363791176)))</f>
        <v>8.8074120567437486</v>
      </c>
      <c r="BS55" t="e">
        <f>DEGREES(ACOS((5.54035608907993^2+0^2-5.54035608907993^2)/(2*5.54035608907993*0)))</f>
        <v>#DIV/0!</v>
      </c>
      <c r="BU55">
        <v>15</v>
      </c>
      <c r="BV55">
        <v>11</v>
      </c>
      <c r="BW55">
        <v>7</v>
      </c>
      <c r="BX55">
        <v>8</v>
      </c>
      <c r="BY55">
        <v>13</v>
      </c>
      <c r="BZ55">
        <v>9</v>
      </c>
      <c r="CA55">
        <v>5</v>
      </c>
      <c r="CB55">
        <v>5</v>
      </c>
      <c r="CC55">
        <v>15</v>
      </c>
      <c r="CD55">
        <v>7</v>
      </c>
      <c r="CE55">
        <v>7</v>
      </c>
      <c r="CF55">
        <v>14</v>
      </c>
      <c r="CG55">
        <v>15</v>
      </c>
      <c r="CH55">
        <v>8</v>
      </c>
      <c r="CI55">
        <v>6</v>
      </c>
      <c r="CJ55">
        <v>14</v>
      </c>
      <c r="CL55">
        <v>8</v>
      </c>
      <c r="CM55">
        <v>3</v>
      </c>
      <c r="CN55">
        <v>0</v>
      </c>
      <c r="CO55">
        <v>0</v>
      </c>
      <c r="CP55">
        <v>8</v>
      </c>
      <c r="CQ55">
        <v>4</v>
      </c>
      <c r="CR55">
        <v>0</v>
      </c>
      <c r="CS55">
        <v>0</v>
      </c>
      <c r="CT55">
        <v>8</v>
      </c>
      <c r="CU55">
        <v>0</v>
      </c>
      <c r="CV55">
        <v>0</v>
      </c>
      <c r="CW55">
        <v>7</v>
      </c>
      <c r="CX55">
        <v>8</v>
      </c>
      <c r="CY55">
        <v>1</v>
      </c>
      <c r="CZ55">
        <v>0</v>
      </c>
      <c r="DA55">
        <v>7</v>
      </c>
      <c r="DC55">
        <f>((11/15)*100)</f>
        <v>73.333333333333329</v>
      </c>
      <c r="DD55">
        <f>((7/15)*100)</f>
        <v>46.666666666666664</v>
      </c>
      <c r="DE55">
        <f>((8/15)*100)</f>
        <v>53.333333333333336</v>
      </c>
      <c r="DF55">
        <f>((9/13)*100)</f>
        <v>69.230769230769226</v>
      </c>
      <c r="DG55">
        <f>((5/13)*100)</f>
        <v>38.461538461538467</v>
      </c>
      <c r="DH55">
        <f>((5/13)*100)</f>
        <v>38.461538461538467</v>
      </c>
      <c r="DI55">
        <f>((7/15)*100)</f>
        <v>46.666666666666664</v>
      </c>
      <c r="DJ55">
        <f>((7/15)*100)</f>
        <v>46.666666666666664</v>
      </c>
      <c r="DK55">
        <f>((14/15)*100)</f>
        <v>93.333333333333329</v>
      </c>
      <c r="DL55">
        <f>((8/15)*100)</f>
        <v>53.333333333333336</v>
      </c>
      <c r="DM55">
        <f>((6/15)*100)</f>
        <v>40</v>
      </c>
      <c r="DN55">
        <f>((14/15)*100)</f>
        <v>93.333333333333329</v>
      </c>
      <c r="DP55">
        <f>((3/8)*100)</f>
        <v>37.5</v>
      </c>
      <c r="DQ55">
        <f>((0/8)*100)</f>
        <v>0</v>
      </c>
      <c r="DR55">
        <f>((0/8)*100)</f>
        <v>0</v>
      </c>
      <c r="DS55">
        <f>((4/8)*100)</f>
        <v>50</v>
      </c>
      <c r="DT55">
        <f>((0/8)*100)</f>
        <v>0</v>
      </c>
      <c r="DU55">
        <f>((0/8)*100)</f>
        <v>0</v>
      </c>
      <c r="DV55">
        <f>((0/8)*100)</f>
        <v>0</v>
      </c>
      <c r="DW55">
        <f>((0/8)*100)</f>
        <v>0</v>
      </c>
      <c r="DX55">
        <f>((7/8)*100)</f>
        <v>87.5</v>
      </c>
      <c r="DY55">
        <f>((1/8)*100)</f>
        <v>12.5</v>
      </c>
      <c r="DZ55">
        <f>((0/8)*100)</f>
        <v>0</v>
      </c>
      <c r="EA55">
        <f>((7/8)*100)</f>
        <v>87.5</v>
      </c>
    </row>
    <row r="56" spans="1:131" x14ac:dyDescent="0.25">
      <c r="A56">
        <v>83.237690000000001</v>
      </c>
      <c r="B56">
        <v>6.2277370000000003</v>
      </c>
      <c r="C56">
        <v>66.511451000000008</v>
      </c>
      <c r="D56">
        <v>7.6360960000000002</v>
      </c>
      <c r="E56">
        <v>82.796744000000004</v>
      </c>
      <c r="F56">
        <v>4.6469009999999997</v>
      </c>
      <c r="G56">
        <v>61.209610000000005</v>
      </c>
      <c r="H56">
        <v>9.7320770000000003</v>
      </c>
      <c r="K56">
        <f>(15/200)</f>
        <v>7.4999999999999997E-2</v>
      </c>
      <c r="L56">
        <f>(11/200)</f>
        <v>5.5E-2</v>
      </c>
      <c r="M56">
        <f>(15/200)</f>
        <v>7.4999999999999997E-2</v>
      </c>
      <c r="N56">
        <f>(13/200)</f>
        <v>6.5000000000000002E-2</v>
      </c>
      <c r="P56">
        <f>(8/200)</f>
        <v>0.04</v>
      </c>
      <c r="Q56">
        <f>(9/200)</f>
        <v>4.4999999999999998E-2</v>
      </c>
      <c r="R56">
        <f>(8/200)</f>
        <v>0.04</v>
      </c>
      <c r="S56">
        <f>(9/200)</f>
        <v>4.4999999999999998E-2</v>
      </c>
      <c r="U56">
        <f>0.075+0.04</f>
        <v>0.11499999999999999</v>
      </c>
      <c r="V56">
        <f>0.055+0.045</f>
        <v>0.1</v>
      </c>
      <c r="W56">
        <f>0.075+0.04</f>
        <v>0.11499999999999999</v>
      </c>
      <c r="X56">
        <f>0.065+0.045</f>
        <v>0.11</v>
      </c>
      <c r="Z56">
        <f>SQRT((ABS($A$57-$A$56)^2+(ABS($B$57-$B$56)^2)))</f>
        <v>23.144906700934996</v>
      </c>
      <c r="AA56">
        <f>SQRT((ABS($C$57-$C$56)^2+(ABS($D$57-$D$56)^2)))</f>
        <v>21.770436953018514</v>
      </c>
      <c r="AB56">
        <f>SQRT((ABS($E$57-$E$56)^2+(ABS($F$57-$F$56)^2)))</f>
        <v>21.931858145512358</v>
      </c>
      <c r="AC56">
        <f>SQRT((ABS($G$57-$G$56)^2+(ABS($H$57-$H$56)^2)))</f>
        <v>21.255866986174194</v>
      </c>
      <c r="AJ56">
        <f>1/0.115</f>
        <v>8.695652173913043</v>
      </c>
      <c r="AK56">
        <f>1/0.1</f>
        <v>10</v>
      </c>
      <c r="AL56">
        <f>1/0.115</f>
        <v>8.695652173913043</v>
      </c>
      <c r="AM56">
        <f>1/0.11</f>
        <v>9.0909090909090917</v>
      </c>
      <c r="AO56">
        <f t="shared" si="18"/>
        <v>201.26005826899998</v>
      </c>
      <c r="AP56">
        <f t="shared" si="19"/>
        <v>217.70436953018512</v>
      </c>
      <c r="AQ56">
        <f t="shared" si="20"/>
        <v>190.71180996097704</v>
      </c>
      <c r="AR56">
        <f t="shared" si="21"/>
        <v>193.23515441976539</v>
      </c>
      <c r="AV56">
        <f>((0.075/0.115)*100)</f>
        <v>65.217391304347814</v>
      </c>
      <c r="AW56">
        <f>((0.055/0.1)*100)</f>
        <v>54.999999999999993</v>
      </c>
      <c r="AX56">
        <f>((0.075/0.115)*100)</f>
        <v>65.217391304347814</v>
      </c>
      <c r="AY56">
        <f>((0.065/0.11)*100)</f>
        <v>59.090909090909093</v>
      </c>
      <c r="BA56">
        <f>((0.04/0.115)*100)</f>
        <v>34.782608695652172</v>
      </c>
      <c r="BB56">
        <f>((0.045/0.1)*100)</f>
        <v>44.999999999999993</v>
      </c>
      <c r="BC56">
        <f>((0.04/0.115)*100)</f>
        <v>34.782608695652172</v>
      </c>
      <c r="BD56">
        <f>((0.045/0.11)*100)</f>
        <v>40.909090909090907</v>
      </c>
      <c r="BF56">
        <f>ABS($B$56-$D$56)</f>
        <v>1.4083589999999999</v>
      </c>
      <c r="BG56">
        <f>ABS($F$56-$H$56)</f>
        <v>5.0851760000000006</v>
      </c>
      <c r="BL56">
        <f>SQRT((ABS($A$56-$E$56)^2+(ABS($B$56-$F$56)^2)))</f>
        <v>1.641181231251442</v>
      </c>
      <c r="BM56">
        <f>SQRT((ABS($C$56-$G$56)^2+(ABS($D$56-$H$56)^2)))</f>
        <v>5.7011099219048598</v>
      </c>
      <c r="BO56">
        <f>SQRT((ABS($A$56-$G$56)^2+(ABS($B$56-$H$56)^2)))</f>
        <v>22.305082544613008</v>
      </c>
      <c r="BP56">
        <f>SQRT((ABS($C$56-$E$57)^2+(ABS($D$56-$F$57)^2)))</f>
        <v>5.9243083895453132</v>
      </c>
      <c r="BR56">
        <f>DEGREES(ACOS((21.7763247484632^2+23.8187625320918^2-4.76019403241106^2)/(2*21.7763247484632*23.8187625320918)))</f>
        <v>10.833320474197293</v>
      </c>
      <c r="BU56">
        <v>15</v>
      </c>
      <c r="BV56">
        <v>9</v>
      </c>
      <c r="BW56">
        <v>7</v>
      </c>
      <c r="BX56">
        <v>8</v>
      </c>
      <c r="BY56">
        <v>11</v>
      </c>
      <c r="BZ56">
        <v>5</v>
      </c>
      <c r="CA56">
        <v>5</v>
      </c>
      <c r="CB56">
        <v>4</v>
      </c>
      <c r="CC56">
        <v>15</v>
      </c>
      <c r="CD56">
        <v>7</v>
      </c>
      <c r="CE56">
        <v>6</v>
      </c>
      <c r="CF56">
        <v>14</v>
      </c>
      <c r="CG56">
        <v>13</v>
      </c>
      <c r="CH56">
        <v>7</v>
      </c>
      <c r="CI56">
        <v>5</v>
      </c>
      <c r="CJ56">
        <v>12</v>
      </c>
      <c r="CL56">
        <v>8</v>
      </c>
      <c r="CM56">
        <v>4</v>
      </c>
      <c r="CN56">
        <v>0</v>
      </c>
      <c r="CO56">
        <v>1</v>
      </c>
      <c r="CP56">
        <v>9</v>
      </c>
      <c r="CQ56">
        <v>3</v>
      </c>
      <c r="CR56">
        <v>0</v>
      </c>
      <c r="CS56">
        <v>0</v>
      </c>
      <c r="CT56">
        <v>8</v>
      </c>
      <c r="CU56">
        <v>0</v>
      </c>
      <c r="CV56">
        <v>0</v>
      </c>
      <c r="CW56">
        <v>7</v>
      </c>
      <c r="CX56">
        <v>9</v>
      </c>
      <c r="CY56">
        <v>2</v>
      </c>
      <c r="CZ56">
        <v>2</v>
      </c>
      <c r="DA56">
        <v>8</v>
      </c>
      <c r="DC56">
        <f>((9/15)*100)</f>
        <v>60</v>
      </c>
      <c r="DD56">
        <f>((7/15)*100)</f>
        <v>46.666666666666664</v>
      </c>
      <c r="DE56">
        <f>((8/15)*100)</f>
        <v>53.333333333333336</v>
      </c>
      <c r="DF56">
        <f>((5/11)*100)</f>
        <v>45.454545454545453</v>
      </c>
      <c r="DG56">
        <f>((5/11)*100)</f>
        <v>45.454545454545453</v>
      </c>
      <c r="DH56">
        <f>((4/11)*100)</f>
        <v>36.363636363636367</v>
      </c>
      <c r="DI56">
        <f>((7/15)*100)</f>
        <v>46.666666666666664</v>
      </c>
      <c r="DJ56">
        <f>((6/15)*100)</f>
        <v>40</v>
      </c>
      <c r="DK56">
        <f>((14/15)*100)</f>
        <v>93.333333333333329</v>
      </c>
      <c r="DL56">
        <f>((7/13)*100)</f>
        <v>53.846153846153847</v>
      </c>
      <c r="DM56">
        <f>((5/13)*100)</f>
        <v>38.461538461538467</v>
      </c>
      <c r="DN56">
        <f>((12/13)*100)</f>
        <v>92.307692307692307</v>
      </c>
      <c r="DP56">
        <f>((4/8)*100)</f>
        <v>50</v>
      </c>
      <c r="DQ56">
        <f>((0/8)*100)</f>
        <v>0</v>
      </c>
      <c r="DR56">
        <f>((1/8)*100)</f>
        <v>12.5</v>
      </c>
      <c r="DS56">
        <f>((3/9)*100)</f>
        <v>33.333333333333329</v>
      </c>
      <c r="DT56">
        <f>((0/9)*100)</f>
        <v>0</v>
      </c>
      <c r="DU56">
        <f>((0/9)*100)</f>
        <v>0</v>
      </c>
      <c r="DV56">
        <f>((0/8)*100)</f>
        <v>0</v>
      </c>
      <c r="DW56">
        <f>((0/8)*100)</f>
        <v>0</v>
      </c>
      <c r="DX56">
        <f>((7/8)*100)</f>
        <v>87.5</v>
      </c>
      <c r="DY56">
        <f>((2/9)*100)</f>
        <v>22.222222222222221</v>
      </c>
      <c r="DZ56">
        <f>((2/9)*100)</f>
        <v>22.222222222222221</v>
      </c>
      <c r="EA56">
        <f>((8/9)*100)</f>
        <v>88.888888888888886</v>
      </c>
    </row>
    <row r="57" spans="1:131" x14ac:dyDescent="0.25">
      <c r="A57">
        <v>60.095295000000007</v>
      </c>
      <c r="B57">
        <v>6.5687059999999997</v>
      </c>
      <c r="C57">
        <v>44.745136000000009</v>
      </c>
      <c r="D57">
        <v>8.0597189999999994</v>
      </c>
      <c r="E57">
        <v>60.893005000000009</v>
      </c>
      <c r="F57">
        <v>5.7571349999999999</v>
      </c>
      <c r="G57">
        <v>39.954769000000006</v>
      </c>
      <c r="H57">
        <v>9.9409200000000002</v>
      </c>
      <c r="K57">
        <f>(14/200)</f>
        <v>7.0000000000000007E-2</v>
      </c>
      <c r="L57">
        <f>(12/200)</f>
        <v>0.06</v>
      </c>
      <c r="M57">
        <f>(16/200)</f>
        <v>0.08</v>
      </c>
      <c r="P57">
        <f>(9/200)</f>
        <v>4.4999999999999998E-2</v>
      </c>
      <c r="Q57">
        <f>(10/200)</f>
        <v>0.05</v>
      </c>
      <c r="R57">
        <f>(9/200)</f>
        <v>4.4999999999999998E-2</v>
      </c>
      <c r="S57">
        <f>(9/200)</f>
        <v>4.4999999999999998E-2</v>
      </c>
      <c r="U57">
        <f>0.07+0.045</f>
        <v>0.115</v>
      </c>
      <c r="V57">
        <f>0.06+0.05</f>
        <v>0.11</v>
      </c>
      <c r="W57">
        <f>0.08+0.045</f>
        <v>0.125</v>
      </c>
      <c r="Z57">
        <f>SQRT((ABS($A$58-$A$57)^2+(ABS($B$58-$B$57)^2)))</f>
        <v>24.421157332969543</v>
      </c>
      <c r="AA57">
        <f>SQRT((ABS($C$58-$C$57)^2+(ABS($D$58-$D$57)^2)))</f>
        <v>20.953552052075423</v>
      </c>
      <c r="AB57">
        <f>SQRT((ABS($E$58-$E$57)^2+(ABS($F$58-$F$57)^2)))</f>
        <v>24.737889858742481</v>
      </c>
      <c r="AJ57">
        <f>1/0.115</f>
        <v>8.695652173913043</v>
      </c>
      <c r="AK57">
        <f>1/0.11</f>
        <v>9.0909090909090917</v>
      </c>
      <c r="AL57">
        <f>1/0.125</f>
        <v>8</v>
      </c>
      <c r="AO57">
        <f t="shared" si="18"/>
        <v>212.35788985190905</v>
      </c>
      <c r="AP57">
        <f t="shared" si="19"/>
        <v>190.48683683704931</v>
      </c>
      <c r="AQ57">
        <f t="shared" si="20"/>
        <v>197.90311886993985</v>
      </c>
      <c r="AV57">
        <f>((0.07/0.115)*100)</f>
        <v>60.869565217391312</v>
      </c>
      <c r="AW57">
        <f>((0.06/0.11)*100)</f>
        <v>54.54545454545454</v>
      </c>
      <c r="AX57">
        <f>((0.08/0.125)*100)</f>
        <v>64</v>
      </c>
      <c r="BA57">
        <f>((0.045/0.115)*100)</f>
        <v>39.130434782608688</v>
      </c>
      <c r="BB57">
        <f>((0.05/0.11)*100)</f>
        <v>45.45454545454546</v>
      </c>
      <c r="BC57">
        <f>((0.045/0.125)*100)</f>
        <v>36</v>
      </c>
      <c r="BF57">
        <f>ABS($B$57-$D$57)</f>
        <v>1.4910129999999997</v>
      </c>
      <c r="BG57">
        <f>ABS($F$57-$H$57)</f>
        <v>4.1837850000000003</v>
      </c>
      <c r="BI57">
        <v>2.1574649999999997</v>
      </c>
      <c r="BJ57">
        <v>3.1206449999999997</v>
      </c>
      <c r="BL57">
        <f>SQRT((ABS($A$57-$E$57)^2+(ABS($B$57-$F$57)^2)))</f>
        <v>1.1379757168503215</v>
      </c>
      <c r="BM57">
        <f>SQRT((ABS($C$57-$G$57)^2+(ABS($D$57-$H$57)^2)))</f>
        <v>5.1465068927467721</v>
      </c>
      <c r="BO57">
        <f>SQRT((ABS($A$57-$G$57)^2+(ABS($B$57-$H$57)^2)))</f>
        <v>20.420886729485378</v>
      </c>
      <c r="BP57">
        <f>SQRT((ABS($C$57-$E$58)^2+(ABS($D$57-$F$58)^2)))</f>
        <v>8.8268716969912422</v>
      </c>
      <c r="BR57" t="e">
        <f>DEGREES(ACOS((5.54035608907993^2+0^2-5.54035608907993^2)/(2*5.54035608907993*0)))</f>
        <v>#DIV/0!</v>
      </c>
      <c r="BU57">
        <v>14</v>
      </c>
      <c r="BV57">
        <v>5</v>
      </c>
      <c r="BW57">
        <v>6</v>
      </c>
      <c r="BX57">
        <v>7</v>
      </c>
      <c r="BY57">
        <v>12</v>
      </c>
      <c r="BZ57">
        <v>3</v>
      </c>
      <c r="CA57">
        <v>9</v>
      </c>
      <c r="CB57">
        <v>5</v>
      </c>
      <c r="CC57">
        <v>16</v>
      </c>
      <c r="CD57">
        <v>6</v>
      </c>
      <c r="CE57">
        <v>9</v>
      </c>
      <c r="CF57">
        <v>12</v>
      </c>
      <c r="CL57">
        <v>9</v>
      </c>
      <c r="CM57">
        <v>3</v>
      </c>
      <c r="CN57">
        <v>1</v>
      </c>
      <c r="CO57">
        <v>2</v>
      </c>
      <c r="CP57">
        <v>10</v>
      </c>
      <c r="CQ57">
        <v>1</v>
      </c>
      <c r="CR57">
        <v>3</v>
      </c>
      <c r="CS57">
        <v>2</v>
      </c>
      <c r="CT57">
        <v>9</v>
      </c>
      <c r="CU57">
        <v>1</v>
      </c>
      <c r="CV57">
        <v>3</v>
      </c>
      <c r="CW57">
        <v>8</v>
      </c>
      <c r="CX57">
        <v>9</v>
      </c>
      <c r="CY57">
        <v>4</v>
      </c>
      <c r="CZ57">
        <v>2</v>
      </c>
      <c r="DA57">
        <v>5</v>
      </c>
      <c r="DC57">
        <f>((5/14)*100)</f>
        <v>35.714285714285715</v>
      </c>
      <c r="DD57">
        <f>((6/14)*100)</f>
        <v>42.857142857142854</v>
      </c>
      <c r="DE57">
        <f>((7/14)*100)</f>
        <v>50</v>
      </c>
      <c r="DF57">
        <f>((3/12)*100)</f>
        <v>25</v>
      </c>
      <c r="DG57">
        <f>((9/12)*100)</f>
        <v>75</v>
      </c>
      <c r="DH57">
        <f>((5/12)*100)</f>
        <v>41.666666666666671</v>
      </c>
      <c r="DI57">
        <f>((6/16)*100)</f>
        <v>37.5</v>
      </c>
      <c r="DJ57">
        <f>((9/16)*100)</f>
        <v>56.25</v>
      </c>
      <c r="DK57">
        <f>((12/16)*100)</f>
        <v>75</v>
      </c>
      <c r="DP57">
        <f>((3/9)*100)</f>
        <v>33.333333333333329</v>
      </c>
      <c r="DQ57">
        <f>((1/9)*100)</f>
        <v>11.111111111111111</v>
      </c>
      <c r="DR57">
        <f>((2/9)*100)</f>
        <v>22.222222222222221</v>
      </c>
      <c r="DS57">
        <f>((1/10)*100)</f>
        <v>10</v>
      </c>
      <c r="DT57">
        <f>((3/10)*100)</f>
        <v>30</v>
      </c>
      <c r="DU57">
        <f>((2/10)*100)</f>
        <v>20</v>
      </c>
      <c r="DV57">
        <f>((1/9)*100)</f>
        <v>11.111111111111111</v>
      </c>
      <c r="DW57">
        <f>((3/9)*100)</f>
        <v>33.333333333333329</v>
      </c>
      <c r="DX57">
        <f>((8/9)*100)</f>
        <v>88.888888888888886</v>
      </c>
      <c r="DY57">
        <f>((4/9)*100)</f>
        <v>44.444444444444443</v>
      </c>
      <c r="DZ57">
        <f>((2/9)*100)</f>
        <v>22.222222222222221</v>
      </c>
      <c r="EA57">
        <f>((5/9)*100)</f>
        <v>55.555555555555557</v>
      </c>
    </row>
    <row r="58" spans="1:131" x14ac:dyDescent="0.25">
      <c r="A58">
        <v>35.686149000000007</v>
      </c>
      <c r="B58">
        <v>7.3345500000000001</v>
      </c>
      <c r="C58">
        <v>23.792471000000006</v>
      </c>
      <c r="D58">
        <v>8.2525220000000008</v>
      </c>
      <c r="E58">
        <v>36.156540000000007</v>
      </c>
      <c r="F58">
        <v>6.0226420000000003</v>
      </c>
      <c r="K58">
        <f>(12/200)</f>
        <v>0.06</v>
      </c>
      <c r="P58">
        <f>(10/200)</f>
        <v>0.05</v>
      </c>
      <c r="Q58">
        <f>(14/200)</f>
        <v>7.0000000000000007E-2</v>
      </c>
      <c r="R58">
        <f>(11/200)</f>
        <v>5.5E-2</v>
      </c>
      <c r="U58">
        <f>0.06+0.05</f>
        <v>0.11</v>
      </c>
      <c r="Z58">
        <f>SQRT((ABS($A$59-$A$58)^2+(ABS($B$59-$B$58)^2)))</f>
        <v>17.496593025287293</v>
      </c>
      <c r="AJ58">
        <f>1/0.11</f>
        <v>9.0909090909090917</v>
      </c>
      <c r="AO58">
        <f t="shared" si="18"/>
        <v>159.05993659352083</v>
      </c>
      <c r="AV58">
        <f>((0.06/0.11)*100)</f>
        <v>54.54545454545454</v>
      </c>
      <c r="BA58">
        <f>((0.05/0.11)*100)</f>
        <v>45.45454545454546</v>
      </c>
      <c r="BF58">
        <f>ABS($B$58-$D$58)</f>
        <v>0.91797200000000068</v>
      </c>
      <c r="BL58">
        <f>SQRT((ABS($A$58-$E$58)^2+(ABS($B$58-$F$58)^2)))</f>
        <v>1.3936894536965538</v>
      </c>
      <c r="BS58">
        <f>DEGREES(ACOS((8.01509715373088^2+27.4006815529505^2-20.5563839060514^2)/(2*8.01509715373088*27.4006815529505)))</f>
        <v>26.679285068362972</v>
      </c>
      <c r="BU58">
        <v>12</v>
      </c>
      <c r="BV58">
        <v>3</v>
      </c>
      <c r="BW58">
        <v>1</v>
      </c>
      <c r="BX58">
        <v>7</v>
      </c>
      <c r="CL58">
        <v>10</v>
      </c>
      <c r="CM58">
        <v>1</v>
      </c>
      <c r="CN58">
        <v>0</v>
      </c>
      <c r="CO58">
        <v>4</v>
      </c>
      <c r="CP58">
        <v>14</v>
      </c>
      <c r="CQ58">
        <v>5</v>
      </c>
      <c r="CR58">
        <v>8</v>
      </c>
      <c r="CS58">
        <v>2</v>
      </c>
      <c r="CT58">
        <v>11</v>
      </c>
      <c r="CU58">
        <v>0</v>
      </c>
      <c r="CV58">
        <v>8</v>
      </c>
      <c r="CW58">
        <v>5</v>
      </c>
      <c r="DC58">
        <f>((3/12)*100)</f>
        <v>25</v>
      </c>
      <c r="DD58">
        <f>((1/12)*100)</f>
        <v>8.3333333333333321</v>
      </c>
      <c r="DE58">
        <f>((7/12)*100)</f>
        <v>58.333333333333336</v>
      </c>
      <c r="DP58">
        <f>((1/10)*100)</f>
        <v>10</v>
      </c>
      <c r="DQ58">
        <f>((0/10)*100)</f>
        <v>0</v>
      </c>
      <c r="DR58">
        <f>((4/10)*100)</f>
        <v>40</v>
      </c>
      <c r="DS58">
        <f>((5/14)*100)</f>
        <v>35.714285714285715</v>
      </c>
      <c r="DT58">
        <f>((8/14)*100)</f>
        <v>57.142857142857139</v>
      </c>
      <c r="DU58">
        <f>((2/14)*100)</f>
        <v>14.285714285714285</v>
      </c>
      <c r="DV58">
        <f>((0/11)*100)</f>
        <v>0</v>
      </c>
      <c r="DW58">
        <f>((8/11)*100)</f>
        <v>72.727272727272734</v>
      </c>
      <c r="DX58">
        <f>((5/11)*100)</f>
        <v>45.454545454545453</v>
      </c>
    </row>
    <row r="59" spans="1:131" x14ac:dyDescent="0.25">
      <c r="A59">
        <v>18.201055000000011</v>
      </c>
      <c r="B59">
        <v>6.7003139999999997</v>
      </c>
      <c r="BS59">
        <f>DEGREES(ACOS((4.66320295064979^2+28.5085506661863^2-26.3750260953897^2)/(2*4.66320295064979*28.5085506661863)))</f>
        <v>58.520774310655113</v>
      </c>
    </row>
    <row r="60" spans="1:131" x14ac:dyDescent="0.25">
      <c r="A60" t="s">
        <v>22</v>
      </c>
      <c r="B60" t="s">
        <v>22</v>
      </c>
      <c r="C60" t="s">
        <v>22</v>
      </c>
      <c r="D60" t="s">
        <v>22</v>
      </c>
      <c r="E60" t="s">
        <v>22</v>
      </c>
      <c r="F60" t="s">
        <v>22</v>
      </c>
      <c r="G60" t="s">
        <v>22</v>
      </c>
      <c r="H60" t="s">
        <v>22</v>
      </c>
      <c r="BR60">
        <f>DEGREES(ACOS((12.7067591533711^2+19.310938600861^2-8.01509715373088^2)/(2*12.7067591533711*19.310938600861)))</f>
        <v>16.670564270916717</v>
      </c>
      <c r="BS60">
        <f>DEGREES(ACOS((24.7154056895763^2+24.0772906794786^2-3.88914990210779^2)/(2*24.7154056895763*24.0772906794786)))</f>
        <v>9.0201197711786349</v>
      </c>
    </row>
    <row r="61" spans="1:131" x14ac:dyDescent="0.25">
      <c r="A61">
        <v>45.388176000000009</v>
      </c>
      <c r="B61">
        <v>8.0452929999999991</v>
      </c>
      <c r="C61">
        <v>50.042816000000009</v>
      </c>
      <c r="D61">
        <v>6.5309480000000004</v>
      </c>
      <c r="E61">
        <v>45.093452000000006</v>
      </c>
      <c r="F61">
        <v>10.228768000000001</v>
      </c>
      <c r="G61">
        <v>47.774605000000008</v>
      </c>
      <c r="H61">
        <v>5.8023420000000003</v>
      </c>
      <c r="K61">
        <f>(15/200)</f>
        <v>7.4999999999999997E-2</v>
      </c>
      <c r="L61">
        <f>(13/200)</f>
        <v>6.5000000000000002E-2</v>
      </c>
      <c r="M61">
        <f>(15/200)</f>
        <v>7.4999999999999997E-2</v>
      </c>
      <c r="N61">
        <f>(13/200)</f>
        <v>6.5000000000000002E-2</v>
      </c>
      <c r="P61">
        <f>(11/200)</f>
        <v>5.5E-2</v>
      </c>
      <c r="Q61">
        <f>(10/200)</f>
        <v>0.05</v>
      </c>
      <c r="R61">
        <f>(9/200)</f>
        <v>4.4999999999999998E-2</v>
      </c>
      <c r="S61">
        <f>(9/200)</f>
        <v>4.4999999999999998E-2</v>
      </c>
      <c r="U61">
        <f>0.075+0.055</f>
        <v>0.13</v>
      </c>
      <c r="V61">
        <f>0.065+0.05</f>
        <v>0.115</v>
      </c>
      <c r="W61">
        <f>0.075+0.045</f>
        <v>0.12</v>
      </c>
      <c r="X61">
        <f>0.065+0.045</f>
        <v>0.11</v>
      </c>
      <c r="Z61">
        <f>SQRT((ABS($A$62-$A$61)^2+(ABS($B$62-$B$61)^2)))</f>
        <v>25.355077110456698</v>
      </c>
      <c r="AA61">
        <f>SQRT((ABS($C$62-$C$61)^2+(ABS($D$62-$D$61)^2)))</f>
        <v>22.494822450246303</v>
      </c>
      <c r="AB61">
        <f>SQRT((ABS($E$62-$E$61)^2+(ABS($F$62-$F$61)^2)))</f>
        <v>26.527702572481637</v>
      </c>
      <c r="AC61">
        <f>SQRT((ABS($G$62-$G$61)^2+(ABS($H$62-$H$61)^2)))</f>
        <v>24.728113257889166</v>
      </c>
      <c r="AJ61">
        <f>1/0.13</f>
        <v>7.6923076923076916</v>
      </c>
      <c r="AK61">
        <f>1/0.115</f>
        <v>8.695652173913043</v>
      </c>
      <c r="AL61">
        <f>1/0.12</f>
        <v>8.3333333333333339</v>
      </c>
      <c r="AM61">
        <f>1/0.11</f>
        <v>9.0909090909090917</v>
      </c>
      <c r="AO61">
        <f t="shared" ref="AO61:AO69" si="22">$Z61/$U61</f>
        <v>195.03905469582074</v>
      </c>
      <c r="AP61">
        <f t="shared" ref="AP61:AP69" si="23">$AA61/$V61</f>
        <v>195.60715174127219</v>
      </c>
      <c r="AQ61">
        <f t="shared" ref="AQ61:AQ69" si="24">$AB61/$W61</f>
        <v>221.06418810401365</v>
      </c>
      <c r="AR61">
        <f t="shared" ref="AR61:AR69" si="25">$AC61/$X61</f>
        <v>224.80102961717424</v>
      </c>
      <c r="AV61">
        <f>((0.075/0.13)*100)</f>
        <v>57.692307692307686</v>
      </c>
      <c r="AW61">
        <f>((0.065/0.115)*100)</f>
        <v>56.521739130434781</v>
      </c>
      <c r="AX61">
        <f>((0.075/0.12)*100)</f>
        <v>62.5</v>
      </c>
      <c r="AY61">
        <f>((0.065/0.11)*100)</f>
        <v>59.090909090909093</v>
      </c>
      <c r="BA61">
        <f>((0.055/0.13)*100)</f>
        <v>42.307692307692307</v>
      </c>
      <c r="BB61">
        <f>((0.05/0.115)*100)</f>
        <v>43.478260869565219</v>
      </c>
      <c r="BC61">
        <f>((0.045/0.12)*100)</f>
        <v>37.5</v>
      </c>
      <c r="BD61">
        <f>((0.045/0.11)*100)</f>
        <v>40.909090909090907</v>
      </c>
      <c r="BF61">
        <f>ABS($B$61-$D$61)</f>
        <v>1.5143449999999987</v>
      </c>
      <c r="BG61">
        <f>ABS($F$61-$H$61)</f>
        <v>4.4264260000000002</v>
      </c>
      <c r="BL61">
        <f>SQRT((ABS($A$61-$E$61)^2+(ABS($B$61-$F$61)^2)))</f>
        <v>2.2032760407631646</v>
      </c>
      <c r="BM61">
        <f>SQRT((ABS($C$61-$G$61)^2+(ABS($D$61-$H$61)^2)))</f>
        <v>2.3823618204959973</v>
      </c>
      <c r="BO61">
        <f>SQRT((ABS($A$61-$G$61)^2+(ABS($B$61-$H$61)^2)))</f>
        <v>3.2750377952692382</v>
      </c>
      <c r="BP61">
        <f>SQRT((ABS($C$61-$E$61)^2+(ABS($D$61-$F$61)^2)))</f>
        <v>6.1781936483810567</v>
      </c>
      <c r="BR61">
        <f>DEGREES(ACOS((20.5563839060514^2+22.5245664046847^2-4.66320295064979^2)/(2*20.5563839060514*22.5245664046847)))</f>
        <v>11.274704215499447</v>
      </c>
      <c r="BS61">
        <f>DEGREES(ACOS((26.7098870692149^2+26.0965683783866^2-4.08767947470175^2)/(2*26.7098870692149*26.0965683783866)))</f>
        <v>8.7791472482997595</v>
      </c>
      <c r="BU61">
        <v>15</v>
      </c>
      <c r="BV61">
        <v>10</v>
      </c>
      <c r="BW61">
        <v>6</v>
      </c>
      <c r="BX61">
        <v>6</v>
      </c>
      <c r="BY61">
        <v>13</v>
      </c>
      <c r="BZ61">
        <v>10</v>
      </c>
      <c r="CA61">
        <v>8</v>
      </c>
      <c r="CB61">
        <v>6</v>
      </c>
      <c r="CC61">
        <v>15</v>
      </c>
      <c r="CD61">
        <v>6</v>
      </c>
      <c r="CE61">
        <v>8</v>
      </c>
      <c r="CF61">
        <v>13</v>
      </c>
      <c r="CG61">
        <v>13</v>
      </c>
      <c r="CH61">
        <v>4</v>
      </c>
      <c r="CI61">
        <v>6</v>
      </c>
      <c r="CJ61">
        <v>13</v>
      </c>
      <c r="CL61">
        <v>11</v>
      </c>
      <c r="CM61">
        <v>5</v>
      </c>
      <c r="CN61">
        <v>0</v>
      </c>
      <c r="CO61">
        <v>0</v>
      </c>
      <c r="CP61">
        <v>10</v>
      </c>
      <c r="CQ61">
        <v>5</v>
      </c>
      <c r="CR61">
        <v>4</v>
      </c>
      <c r="CS61">
        <v>2</v>
      </c>
      <c r="CT61">
        <v>9</v>
      </c>
      <c r="CU61">
        <v>0</v>
      </c>
      <c r="CV61">
        <v>4</v>
      </c>
      <c r="CW61">
        <v>7</v>
      </c>
      <c r="CX61">
        <v>9</v>
      </c>
      <c r="CY61">
        <v>0</v>
      </c>
      <c r="CZ61">
        <v>2</v>
      </c>
      <c r="DA61">
        <v>7</v>
      </c>
      <c r="DC61">
        <f>((10/15)*100)</f>
        <v>66.666666666666657</v>
      </c>
      <c r="DD61">
        <f>((6/15)*100)</f>
        <v>40</v>
      </c>
      <c r="DE61">
        <f>((6/15)*100)</f>
        <v>40</v>
      </c>
      <c r="DF61">
        <f>((10/13)*100)</f>
        <v>76.923076923076934</v>
      </c>
      <c r="DG61">
        <f>((8/13)*100)</f>
        <v>61.53846153846154</v>
      </c>
      <c r="DH61">
        <f>((6/13)*100)</f>
        <v>46.153846153846153</v>
      </c>
      <c r="DI61">
        <f>((6/15)*100)</f>
        <v>40</v>
      </c>
      <c r="DJ61">
        <f>((8/15)*100)</f>
        <v>53.333333333333336</v>
      </c>
      <c r="DK61">
        <f>((13/15)*100)</f>
        <v>86.666666666666671</v>
      </c>
      <c r="DL61">
        <f>((4/13)*100)</f>
        <v>30.76923076923077</v>
      </c>
      <c r="DM61">
        <f>((6/13)*100)</f>
        <v>46.153846153846153</v>
      </c>
      <c r="DN61">
        <f>((13/13)*100)</f>
        <v>100</v>
      </c>
      <c r="DP61">
        <f>((5/11)*100)</f>
        <v>45.454545454545453</v>
      </c>
      <c r="DQ61">
        <f>((0/11)*100)</f>
        <v>0</v>
      </c>
      <c r="DR61">
        <f>((0/11)*100)</f>
        <v>0</v>
      </c>
      <c r="DS61">
        <f>((5/10)*100)</f>
        <v>50</v>
      </c>
      <c r="DT61">
        <f>((4/10)*100)</f>
        <v>40</v>
      </c>
      <c r="DU61">
        <f>((2/10)*100)</f>
        <v>20</v>
      </c>
      <c r="DV61">
        <f>((0/9)*100)</f>
        <v>0</v>
      </c>
      <c r="DW61">
        <f>((4/9)*100)</f>
        <v>44.444444444444443</v>
      </c>
      <c r="DX61">
        <f>((7/9)*100)</f>
        <v>77.777777777777786</v>
      </c>
      <c r="DY61">
        <f>((0/9)*100)</f>
        <v>0</v>
      </c>
      <c r="DZ61">
        <f>((2/9)*100)</f>
        <v>22.222222222222221</v>
      </c>
      <c r="EA61">
        <f>((7/9)*100)</f>
        <v>77.777777777777786</v>
      </c>
    </row>
    <row r="62" spans="1:131" x14ac:dyDescent="0.25">
      <c r="A62">
        <v>70.737882000000013</v>
      </c>
      <c r="B62">
        <v>8.5671560000000007</v>
      </c>
      <c r="C62">
        <v>72.528707000000011</v>
      </c>
      <c r="D62">
        <v>7.1647800000000004</v>
      </c>
      <c r="E62">
        <v>71.620795000000001</v>
      </c>
      <c r="F62">
        <v>10.090648</v>
      </c>
      <c r="G62">
        <v>72.501668000000009</v>
      </c>
      <c r="H62">
        <v>6.0302470000000001</v>
      </c>
      <c r="K62">
        <f>(8/200)</f>
        <v>0.04</v>
      </c>
      <c r="L62">
        <f>(13/200)</f>
        <v>6.5000000000000002E-2</v>
      </c>
      <c r="M62">
        <f>(13/200)</f>
        <v>6.5000000000000002E-2</v>
      </c>
      <c r="N62">
        <f>(12/200)</f>
        <v>0.06</v>
      </c>
      <c r="P62">
        <f>(9/200)</f>
        <v>4.4999999999999998E-2</v>
      </c>
      <c r="Q62">
        <f>(8/200)</f>
        <v>0.04</v>
      </c>
      <c r="R62">
        <f>(8/200)</f>
        <v>0.04</v>
      </c>
      <c r="S62">
        <f>(11/200)</f>
        <v>5.5E-2</v>
      </c>
      <c r="U62">
        <f>0.04+0.045</f>
        <v>8.4999999999999992E-2</v>
      </c>
      <c r="V62">
        <f>0.065+0.04</f>
        <v>0.10500000000000001</v>
      </c>
      <c r="W62">
        <f>0.065+0.04</f>
        <v>0.10500000000000001</v>
      </c>
      <c r="X62">
        <f>0.06+0.055</f>
        <v>0.11499999999999999</v>
      </c>
      <c r="Z62">
        <f>SQRT((ABS($A$63-$A$62)^2+(ABS($B$63-$B$62)^2)))</f>
        <v>14.644876895242916</v>
      </c>
      <c r="AA62">
        <f>SQRT((ABS($C$63-$C$62)^2+(ABS($D$63-$D$62)^2)))</f>
        <v>17.588331525029794</v>
      </c>
      <c r="AB62">
        <f>SQRT((ABS($E$63-$E$62)^2+(ABS($F$63-$F$62)^2)))</f>
        <v>15.54627971683734</v>
      </c>
      <c r="AC62">
        <f>SQRT((ABS($G$63-$G$62)^2+(ABS($H$63-$H$62)^2)))</f>
        <v>16.336573039773302</v>
      </c>
      <c r="AJ62">
        <f>1/0.085</f>
        <v>11.76470588235294</v>
      </c>
      <c r="AK62">
        <f>1/0.105</f>
        <v>9.5238095238095237</v>
      </c>
      <c r="AL62">
        <f>1/0.105</f>
        <v>9.5238095238095237</v>
      </c>
      <c r="AM62">
        <f>1/0.115</f>
        <v>8.695652173913043</v>
      </c>
      <c r="AO62">
        <f t="shared" si="22"/>
        <v>172.29266935579903</v>
      </c>
      <c r="AP62">
        <f t="shared" si="23"/>
        <v>167.50791928599801</v>
      </c>
      <c r="AQ62">
        <f t="shared" si="24"/>
        <v>148.05980682702227</v>
      </c>
      <c r="AR62">
        <f t="shared" si="25"/>
        <v>142.05715686759393</v>
      </c>
      <c r="AV62">
        <f>((0.04/0.085)*100)</f>
        <v>47.058823529411761</v>
      </c>
      <c r="AW62">
        <f>((0.065/0.105)*100)</f>
        <v>61.904761904761905</v>
      </c>
      <c r="AX62">
        <f>((0.065/0.105)*100)</f>
        <v>61.904761904761905</v>
      </c>
      <c r="AY62">
        <f>((0.06/0.115)*100)</f>
        <v>52.173913043478258</v>
      </c>
      <c r="BA62">
        <f>((0.045/0.085)*100)</f>
        <v>52.941176470588225</v>
      </c>
      <c r="BB62">
        <f>((0.04/0.105)*100)</f>
        <v>38.095238095238102</v>
      </c>
      <c r="BC62">
        <f>((0.04/0.105)*100)</f>
        <v>38.095238095238102</v>
      </c>
      <c r="BD62">
        <f>((0.055/0.115)*100)</f>
        <v>47.826086956521735</v>
      </c>
      <c r="BF62">
        <f>ABS($B$62-$D$62)</f>
        <v>1.4023760000000003</v>
      </c>
      <c r="BG62">
        <f>ABS($F$62-$H$62)</f>
        <v>4.0604009999999997</v>
      </c>
      <c r="BL62">
        <f>SQRT((ABS($A$62-$E$62)^2+(ABS($B$62-$F$62)^2)))</f>
        <v>1.760841628208788</v>
      </c>
      <c r="BM62">
        <f>SQRT((ABS($C$62-$G$62)^2+(ABS($D$62-$H$62)^2)))</f>
        <v>1.1348551606306423</v>
      </c>
      <c r="BO62">
        <f>SQRT((ABS($A$62-$G$62)^2+(ABS($B$62-$H$62)^2)))</f>
        <v>3.0897974574520233</v>
      </c>
      <c r="BP62">
        <f>SQRT((ABS($C$62-$E$62)^2+(ABS($D$62-$F$62)^2)))</f>
        <v>3.0634960018201451</v>
      </c>
      <c r="BR62">
        <f>DEGREES(ACOS((26.3750260953897^2+26.6177824519245^2-4.62056757747801^2)/(2*26.3750260953897*26.6177824519245)))</f>
        <v>9.9904643417677299</v>
      </c>
      <c r="BS62">
        <f>DEGREES(ACOS((5.97748825902653^2+19.3413596615515^2-15.8520865746062^2)/(2*5.97748825902653*19.3413596615515)))</f>
        <v>46.716606766169889</v>
      </c>
      <c r="BU62">
        <v>8</v>
      </c>
      <c r="BV62">
        <v>6</v>
      </c>
      <c r="BW62">
        <v>1</v>
      </c>
      <c r="BX62">
        <v>1</v>
      </c>
      <c r="BY62">
        <v>13</v>
      </c>
      <c r="BZ62">
        <v>6</v>
      </c>
      <c r="CA62">
        <v>6</v>
      </c>
      <c r="CB62">
        <v>3</v>
      </c>
      <c r="CC62">
        <v>13</v>
      </c>
      <c r="CD62">
        <v>2</v>
      </c>
      <c r="CE62">
        <v>6</v>
      </c>
      <c r="CF62">
        <v>10</v>
      </c>
      <c r="CG62">
        <v>12</v>
      </c>
      <c r="CH62">
        <v>4</v>
      </c>
      <c r="CI62">
        <v>3</v>
      </c>
      <c r="CJ62">
        <v>10</v>
      </c>
      <c r="CL62">
        <v>9</v>
      </c>
      <c r="CM62">
        <v>6</v>
      </c>
      <c r="CN62">
        <v>0</v>
      </c>
      <c r="CO62">
        <v>0</v>
      </c>
      <c r="CP62">
        <v>8</v>
      </c>
      <c r="CQ62">
        <v>6</v>
      </c>
      <c r="CR62">
        <v>1</v>
      </c>
      <c r="CS62">
        <v>1</v>
      </c>
      <c r="CT62">
        <v>8</v>
      </c>
      <c r="CU62">
        <v>1</v>
      </c>
      <c r="CV62">
        <v>1</v>
      </c>
      <c r="CW62">
        <v>8</v>
      </c>
      <c r="CX62">
        <v>11</v>
      </c>
      <c r="CY62">
        <v>4</v>
      </c>
      <c r="CZ62">
        <v>1</v>
      </c>
      <c r="DA62">
        <v>8</v>
      </c>
      <c r="DC62">
        <f>((6/8)*100)</f>
        <v>75</v>
      </c>
      <c r="DD62">
        <f>((1/8)*100)</f>
        <v>12.5</v>
      </c>
      <c r="DE62">
        <f>((1/8)*100)</f>
        <v>12.5</v>
      </c>
      <c r="DF62">
        <f>((6/13)*100)</f>
        <v>46.153846153846153</v>
      </c>
      <c r="DG62">
        <f>((6/13)*100)</f>
        <v>46.153846153846153</v>
      </c>
      <c r="DH62">
        <f>((3/13)*100)</f>
        <v>23.076923076923077</v>
      </c>
      <c r="DI62">
        <f>((2/13)*100)</f>
        <v>15.384615384615385</v>
      </c>
      <c r="DJ62">
        <f>((6/13)*100)</f>
        <v>46.153846153846153</v>
      </c>
      <c r="DK62">
        <f>((10/13)*100)</f>
        <v>76.923076923076934</v>
      </c>
      <c r="DL62">
        <f>((4/12)*100)</f>
        <v>33.333333333333329</v>
      </c>
      <c r="DM62">
        <f>((3/12)*100)</f>
        <v>25</v>
      </c>
      <c r="DN62">
        <f>((10/12)*100)</f>
        <v>83.333333333333343</v>
      </c>
      <c r="DP62">
        <f>((6/9)*100)</f>
        <v>66.666666666666657</v>
      </c>
      <c r="DQ62">
        <f>((0/9)*100)</f>
        <v>0</v>
      </c>
      <c r="DR62">
        <f>((0/9)*100)</f>
        <v>0</v>
      </c>
      <c r="DS62">
        <f>((6/8)*100)</f>
        <v>75</v>
      </c>
      <c r="DT62">
        <f>((1/8)*100)</f>
        <v>12.5</v>
      </c>
      <c r="DU62">
        <f>((1/8)*100)</f>
        <v>12.5</v>
      </c>
      <c r="DV62">
        <f>((1/8)*100)</f>
        <v>12.5</v>
      </c>
      <c r="DW62">
        <f>((1/8)*100)</f>
        <v>12.5</v>
      </c>
      <c r="DX62">
        <f>((8/8)*100)</f>
        <v>100</v>
      </c>
      <c r="DY62">
        <f>((4/11)*100)</f>
        <v>36.363636363636367</v>
      </c>
      <c r="DZ62">
        <f>((1/11)*100)</f>
        <v>9.0909090909090917</v>
      </c>
      <c r="EA62">
        <f>((8/11)*100)</f>
        <v>72.727272727272734</v>
      </c>
    </row>
    <row r="63" spans="1:131" x14ac:dyDescent="0.25">
      <c r="A63">
        <v>85.379416000000006</v>
      </c>
      <c r="B63">
        <v>8.2542639999999992</v>
      </c>
      <c r="C63">
        <v>90.091721000000007</v>
      </c>
      <c r="D63">
        <v>6.2214109999999998</v>
      </c>
      <c r="E63">
        <v>87.167027000000004</v>
      </c>
      <c r="F63">
        <v>10.05213</v>
      </c>
      <c r="G63">
        <v>88.827706000000006</v>
      </c>
      <c r="H63">
        <v>5.4436450000000001</v>
      </c>
      <c r="K63">
        <f>(14/200)</f>
        <v>7.0000000000000007E-2</v>
      </c>
      <c r="L63">
        <f>(14/200)</f>
        <v>7.0000000000000007E-2</v>
      </c>
      <c r="M63">
        <f>(17/200)</f>
        <v>8.5000000000000006E-2</v>
      </c>
      <c r="N63">
        <f>(14/200)</f>
        <v>7.0000000000000007E-2</v>
      </c>
      <c r="P63">
        <f>(12/200)</f>
        <v>0.06</v>
      </c>
      <c r="Q63">
        <f>(10/200)</f>
        <v>0.05</v>
      </c>
      <c r="R63">
        <f>(9/200)</f>
        <v>4.4999999999999998E-2</v>
      </c>
      <c r="S63">
        <f>(10/200)</f>
        <v>0.05</v>
      </c>
      <c r="U63">
        <f>0.07+0.06</f>
        <v>0.13</v>
      </c>
      <c r="V63">
        <f>0.07+0.05</f>
        <v>0.12000000000000001</v>
      </c>
      <c r="W63">
        <f>0.085+0.045</f>
        <v>0.13</v>
      </c>
      <c r="X63">
        <f>0.07+0.05</f>
        <v>0.12000000000000001</v>
      </c>
      <c r="Z63">
        <f>SQRT((ABS($A$64-$A$63)^2+(ABS($B$64-$B$63)^2)))</f>
        <v>23.270889477851185</v>
      </c>
      <c r="AA63">
        <f>SQRT((ABS($C$64-$C$63)^2+(ABS($D$64-$D$63)^2)))</f>
        <v>23.011234654610799</v>
      </c>
      <c r="AB63">
        <f>SQRT((ABS($E$64-$E$63)^2+(ABS($F$64-$F$63)^2)))</f>
        <v>24.258497686801245</v>
      </c>
      <c r="AC63">
        <f>SQRT((ABS($G$64-$G$63)^2+(ABS($H$64-$H$63)^2)))</f>
        <v>23.262898934622999</v>
      </c>
      <c r="AJ63">
        <f>1/0.13</f>
        <v>7.6923076923076916</v>
      </c>
      <c r="AK63">
        <f>1/0.12</f>
        <v>8.3333333333333339</v>
      </c>
      <c r="AL63">
        <f>1/0.13</f>
        <v>7.6923076923076916</v>
      </c>
      <c r="AM63">
        <f>1/0.12</f>
        <v>8.3333333333333339</v>
      </c>
      <c r="AO63">
        <f t="shared" si="22"/>
        <v>179.0068421373168</v>
      </c>
      <c r="AP63">
        <f t="shared" si="23"/>
        <v>191.76028878842331</v>
      </c>
      <c r="AQ63">
        <f t="shared" si="24"/>
        <v>186.60382836000957</v>
      </c>
      <c r="AR63">
        <f t="shared" si="25"/>
        <v>193.85749112185832</v>
      </c>
      <c r="AV63">
        <f>((0.07/0.13)*100)</f>
        <v>53.846153846153854</v>
      </c>
      <c r="AW63">
        <f>((0.07/0.12)*100)</f>
        <v>58.333333333333336</v>
      </c>
      <c r="AX63">
        <f>((0.085/0.13)*100)</f>
        <v>65.384615384615387</v>
      </c>
      <c r="AY63">
        <f>((0.07/0.12)*100)</f>
        <v>58.333333333333336</v>
      </c>
      <c r="BA63">
        <f>((0.06/0.13)*100)</f>
        <v>46.153846153846153</v>
      </c>
      <c r="BB63">
        <f>((0.05/0.12)*100)</f>
        <v>41.666666666666671</v>
      </c>
      <c r="BC63">
        <f>((0.045/0.13)*100)</f>
        <v>34.615384615384613</v>
      </c>
      <c r="BD63">
        <f>((0.05/0.12)*100)</f>
        <v>41.666666666666671</v>
      </c>
      <c r="BF63">
        <f>ABS($B$63-$D$63)</f>
        <v>2.0328529999999994</v>
      </c>
      <c r="BG63">
        <f>ABS($F$63-$H$63)</f>
        <v>4.6084849999999999</v>
      </c>
      <c r="BL63">
        <f>SQRT((ABS($A$63-$E$63)^2+(ABS($B$63-$F$63)^2)))</f>
        <v>2.5353254704824382</v>
      </c>
      <c r="BM63">
        <f>SQRT((ABS($C$63-$G$63)^2+(ABS($D$63-$H$63)^2)))</f>
        <v>1.4841340475108711</v>
      </c>
      <c r="BO63">
        <f>SQRT((ABS($A$63-$G$63)^2+(ABS($B$63-$H$63)^2)))</f>
        <v>4.448627101394429</v>
      </c>
      <c r="BP63">
        <f>SQRT((ABS($C$63-$E$63)^2+(ABS($D$63-$F$63)^2)))</f>
        <v>4.8195687618911522</v>
      </c>
      <c r="BR63">
        <f>DEGREES(ACOS((35.2460439549099^2+35.3646648438314^2-4.30186240243142^2)/(2*35.2460439549099*35.3646648438314)))</f>
        <v>6.9830128208579456</v>
      </c>
      <c r="BS63" t="e">
        <f>DEGREES(ACOS((6.72109331775813^2+0^2-6.72109331775813^2)/(2*6.72109331775813*0)))</f>
        <v>#DIV/0!</v>
      </c>
      <c r="BU63">
        <v>14</v>
      </c>
      <c r="BV63">
        <v>9</v>
      </c>
      <c r="BW63">
        <v>5</v>
      </c>
      <c r="BX63">
        <v>4</v>
      </c>
      <c r="BY63">
        <v>14</v>
      </c>
      <c r="BZ63">
        <v>9</v>
      </c>
      <c r="CA63">
        <v>8</v>
      </c>
      <c r="CB63">
        <v>5</v>
      </c>
      <c r="CC63">
        <v>17</v>
      </c>
      <c r="CD63">
        <v>7</v>
      </c>
      <c r="CE63">
        <v>8</v>
      </c>
      <c r="CF63">
        <v>14</v>
      </c>
      <c r="CG63">
        <v>14</v>
      </c>
      <c r="CH63">
        <v>4</v>
      </c>
      <c r="CI63">
        <v>5</v>
      </c>
      <c r="CJ63">
        <v>14</v>
      </c>
      <c r="CL63">
        <v>12</v>
      </c>
      <c r="CM63">
        <v>5</v>
      </c>
      <c r="CN63">
        <v>1</v>
      </c>
      <c r="CO63">
        <v>4</v>
      </c>
      <c r="CP63">
        <v>10</v>
      </c>
      <c r="CQ63">
        <v>5</v>
      </c>
      <c r="CR63">
        <v>3</v>
      </c>
      <c r="CS63">
        <v>1</v>
      </c>
      <c r="CT63">
        <v>9</v>
      </c>
      <c r="CU63">
        <v>0</v>
      </c>
      <c r="CV63">
        <v>3</v>
      </c>
      <c r="CW63">
        <v>7</v>
      </c>
      <c r="CX63">
        <v>10</v>
      </c>
      <c r="CY63">
        <v>0</v>
      </c>
      <c r="CZ63">
        <v>1</v>
      </c>
      <c r="DA63">
        <v>7</v>
      </c>
      <c r="DC63">
        <f>((9/14)*100)</f>
        <v>64.285714285714292</v>
      </c>
      <c r="DD63">
        <f>((5/14)*100)</f>
        <v>35.714285714285715</v>
      </c>
      <c r="DE63">
        <f>((4/14)*100)</f>
        <v>28.571428571428569</v>
      </c>
      <c r="DF63">
        <f>((9/14)*100)</f>
        <v>64.285714285714292</v>
      </c>
      <c r="DG63">
        <f>((8/14)*100)</f>
        <v>57.142857142857139</v>
      </c>
      <c r="DH63">
        <f>((5/14)*100)</f>
        <v>35.714285714285715</v>
      </c>
      <c r="DI63">
        <f>((7/17)*100)</f>
        <v>41.17647058823529</v>
      </c>
      <c r="DJ63">
        <f>((8/17)*100)</f>
        <v>47.058823529411761</v>
      </c>
      <c r="DK63">
        <f>((14/17)*100)</f>
        <v>82.35294117647058</v>
      </c>
      <c r="DL63">
        <f>((4/14)*100)</f>
        <v>28.571428571428569</v>
      </c>
      <c r="DM63">
        <f>((5/14)*100)</f>
        <v>35.714285714285715</v>
      </c>
      <c r="DN63">
        <f>((14/14)*100)</f>
        <v>100</v>
      </c>
      <c r="DP63">
        <f>((5/12)*100)</f>
        <v>41.666666666666671</v>
      </c>
      <c r="DQ63">
        <f>((1/12)*100)</f>
        <v>8.3333333333333321</v>
      </c>
      <c r="DR63">
        <f>((4/12)*100)</f>
        <v>33.333333333333329</v>
      </c>
      <c r="DS63">
        <f>((5/10)*100)</f>
        <v>50</v>
      </c>
      <c r="DT63">
        <f>((3/10)*100)</f>
        <v>30</v>
      </c>
      <c r="DU63">
        <f>((1/10)*100)</f>
        <v>10</v>
      </c>
      <c r="DV63">
        <f>((0/9)*100)</f>
        <v>0</v>
      </c>
      <c r="DW63">
        <f>((3/9)*100)</f>
        <v>33.333333333333329</v>
      </c>
      <c r="DX63">
        <f>((7/9)*100)</f>
        <v>77.777777777777786</v>
      </c>
      <c r="DY63">
        <f>((0/10)*100)</f>
        <v>0</v>
      </c>
      <c r="DZ63">
        <f>((1/10)*100)</f>
        <v>10</v>
      </c>
      <c r="EA63">
        <f>((7/10)*100)</f>
        <v>70</v>
      </c>
    </row>
    <row r="64" spans="1:131" x14ac:dyDescent="0.25">
      <c r="A64">
        <v>108.62039800000001</v>
      </c>
      <c r="B64">
        <v>7.0748350000000002</v>
      </c>
      <c r="C64">
        <v>113.05940100000001</v>
      </c>
      <c r="D64">
        <v>4.8062800000000001</v>
      </c>
      <c r="E64">
        <v>111.38311200000001</v>
      </c>
      <c r="F64">
        <v>8.6182759999999998</v>
      </c>
      <c r="G64">
        <v>112.068228</v>
      </c>
      <c r="H64">
        <v>4.4235449999999998</v>
      </c>
      <c r="K64">
        <f>(11/200)</f>
        <v>5.5E-2</v>
      </c>
      <c r="L64">
        <f>(14/200)</f>
        <v>7.0000000000000007E-2</v>
      </c>
      <c r="M64">
        <f>(13/200)</f>
        <v>6.5000000000000002E-2</v>
      </c>
      <c r="N64">
        <f>(12/200)</f>
        <v>0.06</v>
      </c>
      <c r="P64">
        <f>(10/200)</f>
        <v>0.05</v>
      </c>
      <c r="Q64">
        <f>(10/200)</f>
        <v>0.05</v>
      </c>
      <c r="R64">
        <f>(8/200)</f>
        <v>0.04</v>
      </c>
      <c r="S64">
        <f>(10/200)</f>
        <v>0.05</v>
      </c>
      <c r="U64">
        <f>0.055+0.05</f>
        <v>0.10500000000000001</v>
      </c>
      <c r="V64">
        <f>0.07+0.05</f>
        <v>0.12000000000000001</v>
      </c>
      <c r="W64">
        <f>0.065+0.04</f>
        <v>0.10500000000000001</v>
      </c>
      <c r="X64">
        <f>0.06+0.05</f>
        <v>0.11</v>
      </c>
      <c r="Z64">
        <f>SQRT((ABS($A$65-$A$64)^2+(ABS($B$65-$B$64)^2)))</f>
        <v>20.58486430455903</v>
      </c>
      <c r="AA64">
        <f>SQRT((ABS($C$65-$C$64)^2+(ABS($D$65-$D$64)^2)))</f>
        <v>21.28730459407873</v>
      </c>
      <c r="AB64">
        <f>SQRT((ABS($E$65-$E$64)^2+(ABS($F$65-$F$64)^2)))</f>
        <v>20.854426919439145</v>
      </c>
      <c r="AC64">
        <f>SQRT((ABS($G$65-$G$64)^2+(ABS($H$65-$H$64)^2)))</f>
        <v>20.85173478351118</v>
      </c>
      <c r="AJ64">
        <f>1/0.105</f>
        <v>9.5238095238095237</v>
      </c>
      <c r="AK64">
        <f>1/0.12</f>
        <v>8.3333333333333339</v>
      </c>
      <c r="AL64">
        <f>1/0.105</f>
        <v>9.5238095238095237</v>
      </c>
      <c r="AM64">
        <f>1/0.11</f>
        <v>9.0909090909090917</v>
      </c>
      <c r="AO64">
        <f t="shared" si="22"/>
        <v>196.04632671008599</v>
      </c>
      <c r="AP64">
        <f t="shared" si="23"/>
        <v>177.39420495065607</v>
      </c>
      <c r="AQ64">
        <f t="shared" si="24"/>
        <v>198.61358970894423</v>
      </c>
      <c r="AR64">
        <f t="shared" si="25"/>
        <v>189.56122530464708</v>
      </c>
      <c r="AV64">
        <f>((0.055/0.105)*100)</f>
        <v>52.380952380952387</v>
      </c>
      <c r="AW64">
        <f>((0.07/0.12)*100)</f>
        <v>58.333333333333336</v>
      </c>
      <c r="AX64">
        <f>((0.065/0.105)*100)</f>
        <v>61.904761904761905</v>
      </c>
      <c r="AY64">
        <f>((0.06/0.11)*100)</f>
        <v>54.54545454545454</v>
      </c>
      <c r="BA64">
        <f>((0.05/0.105)*100)</f>
        <v>47.61904761904762</v>
      </c>
      <c r="BB64">
        <f>((0.05/0.12)*100)</f>
        <v>41.666666666666671</v>
      </c>
      <c r="BC64">
        <f>((0.04/0.105)*100)</f>
        <v>38.095238095238102</v>
      </c>
      <c r="BD64">
        <f>((0.05/0.11)*100)</f>
        <v>45.45454545454546</v>
      </c>
      <c r="BF64">
        <f>ABS($B$64-$D$64)</f>
        <v>2.2685550000000001</v>
      </c>
      <c r="BG64">
        <f>ABS($F$64-$H$64)</f>
        <v>4.194731</v>
      </c>
      <c r="BL64">
        <f>SQRT((ABS($A$64-$E$64)^2+(ABS($B$64-$F$64)^2)))</f>
        <v>3.1646166855208566</v>
      </c>
      <c r="BM64">
        <f>SQRT((ABS($C$64-$G$64)^2+(ABS($D$64-$H$64)^2)))</f>
        <v>1.0625017628945408</v>
      </c>
      <c r="BO64">
        <f>SQRT((ABS($A$64-$G$64)^2+(ABS($B$64-$H$64)^2)))</f>
        <v>4.3493528683012119</v>
      </c>
      <c r="BP64">
        <f>SQRT((ABS($C$64-$E$64)^2+(ABS($D$64-$F$64)^2)))</f>
        <v>4.1642836497454141</v>
      </c>
      <c r="BR64">
        <f>DEGREES(ACOS((20.7538018869487^2+22.2526932054068^2-3.91601241721243^2)/(2*20.7538018869487*22.2526932054068)))</f>
        <v>9.6569784278328292</v>
      </c>
      <c r="BU64">
        <v>11</v>
      </c>
      <c r="BV64">
        <v>6</v>
      </c>
      <c r="BW64">
        <v>4</v>
      </c>
      <c r="BX64">
        <v>4</v>
      </c>
      <c r="BY64">
        <v>14</v>
      </c>
      <c r="BZ64">
        <v>6</v>
      </c>
      <c r="CA64">
        <v>7</v>
      </c>
      <c r="CB64">
        <v>5</v>
      </c>
      <c r="CC64">
        <v>13</v>
      </c>
      <c r="CD64">
        <v>3</v>
      </c>
      <c r="CE64">
        <v>7</v>
      </c>
      <c r="CF64">
        <v>11</v>
      </c>
      <c r="CG64">
        <v>12</v>
      </c>
      <c r="CH64">
        <v>4</v>
      </c>
      <c r="CI64">
        <v>5</v>
      </c>
      <c r="CJ64">
        <v>11</v>
      </c>
      <c r="CL64">
        <v>10</v>
      </c>
      <c r="CM64">
        <v>5</v>
      </c>
      <c r="CN64">
        <v>0</v>
      </c>
      <c r="CO64">
        <v>0</v>
      </c>
      <c r="CP64">
        <v>10</v>
      </c>
      <c r="CQ64">
        <v>5</v>
      </c>
      <c r="CR64">
        <v>1</v>
      </c>
      <c r="CS64">
        <v>1</v>
      </c>
      <c r="CT64">
        <v>8</v>
      </c>
      <c r="CU64">
        <v>1</v>
      </c>
      <c r="CV64">
        <v>1</v>
      </c>
      <c r="CW64">
        <v>8</v>
      </c>
      <c r="CX64">
        <v>10</v>
      </c>
      <c r="CY64">
        <v>3</v>
      </c>
      <c r="CZ64">
        <v>1</v>
      </c>
      <c r="DA64">
        <v>8</v>
      </c>
      <c r="DC64">
        <f>((6/11)*100)</f>
        <v>54.54545454545454</v>
      </c>
      <c r="DD64">
        <f>((4/11)*100)</f>
        <v>36.363636363636367</v>
      </c>
      <c r="DE64">
        <f>((4/11)*100)</f>
        <v>36.363636363636367</v>
      </c>
      <c r="DF64">
        <f>((6/14)*100)</f>
        <v>42.857142857142854</v>
      </c>
      <c r="DG64">
        <f>((7/14)*100)</f>
        <v>50</v>
      </c>
      <c r="DH64">
        <f>((5/14)*100)</f>
        <v>35.714285714285715</v>
      </c>
      <c r="DI64">
        <f>((3/13)*100)</f>
        <v>23.076923076923077</v>
      </c>
      <c r="DJ64">
        <f>((7/13)*100)</f>
        <v>53.846153846153847</v>
      </c>
      <c r="DK64">
        <f>((11/13)*100)</f>
        <v>84.615384615384613</v>
      </c>
      <c r="DL64">
        <f>((4/12)*100)</f>
        <v>33.333333333333329</v>
      </c>
      <c r="DM64">
        <f>((5/12)*100)</f>
        <v>41.666666666666671</v>
      </c>
      <c r="DN64">
        <f>((11/12)*100)</f>
        <v>91.666666666666657</v>
      </c>
      <c r="DP64">
        <f>((5/10)*100)</f>
        <v>50</v>
      </c>
      <c r="DQ64">
        <f>((0/10)*100)</f>
        <v>0</v>
      </c>
      <c r="DR64">
        <f>((0/10)*100)</f>
        <v>0</v>
      </c>
      <c r="DS64">
        <f>((5/10)*100)</f>
        <v>50</v>
      </c>
      <c r="DT64">
        <f>((1/10)*100)</f>
        <v>10</v>
      </c>
      <c r="DU64">
        <f>((1/10)*100)</f>
        <v>10</v>
      </c>
      <c r="DV64">
        <f>((1/8)*100)</f>
        <v>12.5</v>
      </c>
      <c r="DW64">
        <f>((1/8)*100)</f>
        <v>12.5</v>
      </c>
      <c r="DX64">
        <f>((8/8)*100)</f>
        <v>100</v>
      </c>
      <c r="DY64">
        <f>((3/10)*100)</f>
        <v>30</v>
      </c>
      <c r="DZ64">
        <f>((1/10)*100)</f>
        <v>10</v>
      </c>
      <c r="EA64">
        <f>((8/10)*100)</f>
        <v>80</v>
      </c>
    </row>
    <row r="65" spans="1:131" x14ac:dyDescent="0.25">
      <c r="A65">
        <v>129.20172000000002</v>
      </c>
      <c r="B65">
        <v>6.6929670000000003</v>
      </c>
      <c r="C65">
        <v>134.34665900000002</v>
      </c>
      <c r="D65">
        <v>4.8508190000000004</v>
      </c>
      <c r="E65">
        <v>132.23620400000001</v>
      </c>
      <c r="F65">
        <v>8.3823179999999997</v>
      </c>
      <c r="G65">
        <v>132.91974500000001</v>
      </c>
      <c r="H65">
        <v>4.3282439999999998</v>
      </c>
      <c r="K65">
        <f>(19/200)</f>
        <v>9.5000000000000001E-2</v>
      </c>
      <c r="L65">
        <f>(10/200)</f>
        <v>0.05</v>
      </c>
      <c r="M65">
        <f>(17/200)</f>
        <v>8.5000000000000006E-2</v>
      </c>
      <c r="N65">
        <f>(15/200)</f>
        <v>7.4999999999999997E-2</v>
      </c>
      <c r="P65">
        <f>(11/200)</f>
        <v>5.5E-2</v>
      </c>
      <c r="Q65">
        <f>(8/200)</f>
        <v>0.04</v>
      </c>
      <c r="R65">
        <f>(8/200)</f>
        <v>0.04</v>
      </c>
      <c r="S65">
        <f>(8/200)</f>
        <v>0.04</v>
      </c>
      <c r="U65">
        <f>0.095+0.055</f>
        <v>0.15</v>
      </c>
      <c r="V65">
        <f>0.05+0.04</f>
        <v>0.09</v>
      </c>
      <c r="W65">
        <f>0.085+0.04</f>
        <v>0.125</v>
      </c>
      <c r="X65">
        <f>0.075+0.04</f>
        <v>0.11499999999999999</v>
      </c>
      <c r="Z65">
        <f>SQRT((ABS($A$66-$A$65)^2+(ABS($B$66-$B$65)^2)))</f>
        <v>35.93645326526434</v>
      </c>
      <c r="AA65">
        <f>SQRT((ABS($C$66-$C$65)^2+(ABS($D$66-$D$65)^2)))</f>
        <v>27.096134003543348</v>
      </c>
      <c r="AB65">
        <f>SQRT((ABS($E$66-$E$65)^2+(ABS($F$66-$F$65)^2)))</f>
        <v>31.680509543533628</v>
      </c>
      <c r="AC65">
        <f>SQRT((ABS($G$66-$G$65)^2+(ABS($H$66-$H$65)^2)))</f>
        <v>30.77714183793999</v>
      </c>
      <c r="AJ65">
        <f>1/0.15</f>
        <v>6.666666666666667</v>
      </c>
      <c r="AK65">
        <f>1/0.09</f>
        <v>11.111111111111111</v>
      </c>
      <c r="AL65">
        <f>1/0.125</f>
        <v>8</v>
      </c>
      <c r="AM65">
        <f>1/0.115</f>
        <v>8.695652173913043</v>
      </c>
      <c r="AO65">
        <f t="shared" si="22"/>
        <v>239.57635510176229</v>
      </c>
      <c r="AP65">
        <f t="shared" si="23"/>
        <v>301.06815559492611</v>
      </c>
      <c r="AQ65">
        <f t="shared" si="24"/>
        <v>253.44407634826902</v>
      </c>
      <c r="AR65">
        <f t="shared" si="25"/>
        <v>267.62732032991295</v>
      </c>
      <c r="AV65">
        <f>((0.095/0.15)*100)</f>
        <v>63.333333333333343</v>
      </c>
      <c r="AW65">
        <f>((0.05/0.09)*100)</f>
        <v>55.555555555555557</v>
      </c>
      <c r="AX65">
        <f>((0.085/0.125)*100)</f>
        <v>68</v>
      </c>
      <c r="AY65">
        <f>((0.075/0.115)*100)</f>
        <v>65.217391304347814</v>
      </c>
      <c r="BA65">
        <f>((0.055/0.15)*100)</f>
        <v>36.666666666666671</v>
      </c>
      <c r="BB65">
        <f>((0.04/0.09)*100)</f>
        <v>44.44444444444445</v>
      </c>
      <c r="BC65">
        <f>((0.04/0.125)*100)</f>
        <v>32</v>
      </c>
      <c r="BD65">
        <f>((0.04/0.115)*100)</f>
        <v>34.782608695652172</v>
      </c>
      <c r="BF65">
        <f>ABS($B$65-$D$65)</f>
        <v>1.8421479999999999</v>
      </c>
      <c r="BG65">
        <f>ABS($F$65-$H$65)</f>
        <v>4.054074</v>
      </c>
      <c r="BL65">
        <f>SQRT((ABS($A$65-$E$65)^2+(ABS($B$65-$F$65)^2)))</f>
        <v>3.4730390074770177</v>
      </c>
      <c r="BM65">
        <f>SQRT((ABS($C$65-$G$65)^2+(ABS($D$65-$H$65)^2)))</f>
        <v>1.519594746641693</v>
      </c>
      <c r="BO65">
        <f>SQRT((ABS($A$65-$G$65)^2+(ABS($B$65-$H$65)^2)))</f>
        <v>4.406316462460893</v>
      </c>
      <c r="BP65">
        <f>SQRT((ABS($C$65-$E$65)^2+(ABS($D$65-$F$65)^2)))</f>
        <v>4.1140619215109053</v>
      </c>
      <c r="BR65">
        <f>DEGREES(ACOS((20.651340611062^2+24.4902580486466^2-5.97748825902653^2)/(2*20.651340611062*24.4902580486466)))</f>
        <v>11.693482936415856</v>
      </c>
      <c r="BU65">
        <v>19</v>
      </c>
      <c r="BV65">
        <v>10</v>
      </c>
      <c r="BW65">
        <v>11</v>
      </c>
      <c r="BX65">
        <v>11</v>
      </c>
      <c r="BY65">
        <v>10</v>
      </c>
      <c r="BZ65">
        <v>10</v>
      </c>
      <c r="CA65">
        <v>4</v>
      </c>
      <c r="CB65">
        <v>3</v>
      </c>
      <c r="CC65">
        <v>17</v>
      </c>
      <c r="CD65">
        <v>8</v>
      </c>
      <c r="CE65">
        <v>6</v>
      </c>
      <c r="CF65">
        <v>15</v>
      </c>
      <c r="CG65">
        <v>15</v>
      </c>
      <c r="CH65">
        <v>7</v>
      </c>
      <c r="CI65">
        <v>4</v>
      </c>
      <c r="CJ65">
        <v>15</v>
      </c>
      <c r="CL65">
        <v>11</v>
      </c>
      <c r="CM65">
        <v>3</v>
      </c>
      <c r="CN65">
        <v>1</v>
      </c>
      <c r="CO65">
        <v>3</v>
      </c>
      <c r="CP65">
        <v>8</v>
      </c>
      <c r="CQ65">
        <v>3</v>
      </c>
      <c r="CR65">
        <v>2</v>
      </c>
      <c r="CS65">
        <v>1</v>
      </c>
      <c r="CT65">
        <v>8</v>
      </c>
      <c r="CU65">
        <v>0</v>
      </c>
      <c r="CV65">
        <v>2</v>
      </c>
      <c r="CW65">
        <v>7</v>
      </c>
      <c r="CX65">
        <v>8</v>
      </c>
      <c r="CY65">
        <v>0</v>
      </c>
      <c r="CZ65">
        <v>1</v>
      </c>
      <c r="DA65">
        <v>7</v>
      </c>
      <c r="DC65">
        <f>((10/19)*100)</f>
        <v>52.631578947368418</v>
      </c>
      <c r="DD65">
        <f>((11/19)*100)</f>
        <v>57.894736842105267</v>
      </c>
      <c r="DE65">
        <f>((11/19)*100)</f>
        <v>57.894736842105267</v>
      </c>
      <c r="DF65">
        <f>((10/10)*100)</f>
        <v>100</v>
      </c>
      <c r="DG65">
        <f>((4/10)*100)</f>
        <v>40</v>
      </c>
      <c r="DH65">
        <f>((3/10)*100)</f>
        <v>30</v>
      </c>
      <c r="DI65">
        <f>((8/17)*100)</f>
        <v>47.058823529411761</v>
      </c>
      <c r="DJ65">
        <f>((6/17)*100)</f>
        <v>35.294117647058826</v>
      </c>
      <c r="DK65">
        <f>((15/17)*100)</f>
        <v>88.235294117647058</v>
      </c>
      <c r="DL65">
        <f>((7/15)*100)</f>
        <v>46.666666666666664</v>
      </c>
      <c r="DM65">
        <f>((4/15)*100)</f>
        <v>26.666666666666668</v>
      </c>
      <c r="DN65">
        <f>((15/15)*100)</f>
        <v>100</v>
      </c>
      <c r="DP65">
        <f>((3/11)*100)</f>
        <v>27.27272727272727</v>
      </c>
      <c r="DQ65">
        <f>((1/11)*100)</f>
        <v>9.0909090909090917</v>
      </c>
      <c r="DR65">
        <f>((3/11)*100)</f>
        <v>27.27272727272727</v>
      </c>
      <c r="DS65">
        <f>((3/8)*100)</f>
        <v>37.5</v>
      </c>
      <c r="DT65">
        <f>((2/8)*100)</f>
        <v>25</v>
      </c>
      <c r="DU65">
        <f>((1/8)*100)</f>
        <v>12.5</v>
      </c>
      <c r="DV65">
        <f>((0/8)*100)</f>
        <v>0</v>
      </c>
      <c r="DW65">
        <f>((2/8)*100)</f>
        <v>25</v>
      </c>
      <c r="DX65">
        <f>((7/8)*100)</f>
        <v>87.5</v>
      </c>
      <c r="DY65">
        <f>((0/8)*100)</f>
        <v>0</v>
      </c>
      <c r="DZ65">
        <f>((1/8)*100)</f>
        <v>12.5</v>
      </c>
      <c r="EA65">
        <f>((7/8)*100)</f>
        <v>87.5</v>
      </c>
    </row>
    <row r="66" spans="1:131" x14ac:dyDescent="0.25">
      <c r="A66">
        <v>165.108149</v>
      </c>
      <c r="B66">
        <v>8.1616499999999998</v>
      </c>
      <c r="C66">
        <v>161.39593200000002</v>
      </c>
      <c r="D66">
        <v>6.4437119999999997</v>
      </c>
      <c r="E66">
        <v>163.91407700000002</v>
      </c>
      <c r="F66">
        <v>8.7910319999999995</v>
      </c>
      <c r="G66">
        <v>163.69216900000001</v>
      </c>
      <c r="H66">
        <v>4.8671139999999999</v>
      </c>
      <c r="K66">
        <f>(15/200)</f>
        <v>7.4999999999999997E-2</v>
      </c>
      <c r="L66">
        <f>(13/200)</f>
        <v>6.5000000000000002E-2</v>
      </c>
      <c r="M66">
        <f>(16/200)</f>
        <v>0.08</v>
      </c>
      <c r="N66">
        <f>(15/200)</f>
        <v>7.4999999999999997E-2</v>
      </c>
      <c r="P66">
        <f>(10/200)</f>
        <v>0.05</v>
      </c>
      <c r="Q66">
        <f>(11/200)</f>
        <v>5.5E-2</v>
      </c>
      <c r="R66">
        <f>(8/200)</f>
        <v>0.04</v>
      </c>
      <c r="S66">
        <f>(9/200)</f>
        <v>4.4999999999999998E-2</v>
      </c>
      <c r="U66">
        <f>0.075+0.05</f>
        <v>0.125</v>
      </c>
      <c r="V66">
        <f>0.065+0.055</f>
        <v>0.12</v>
      </c>
      <c r="W66">
        <f>0.08+0.04</f>
        <v>0.12</v>
      </c>
      <c r="X66">
        <f>0.075+0.045</f>
        <v>0.12</v>
      </c>
      <c r="Z66">
        <f>SQRT((ABS($A$67-$A$66)^2+(ABS($B$67-$B$66)^2)))</f>
        <v>26.473897573605679</v>
      </c>
      <c r="AA66">
        <f>SQRT((ABS($C$67-$C$66)^2+(ABS($D$67-$D$66)^2)))</f>
        <v>24.289619091637157</v>
      </c>
      <c r="AB66">
        <f>SQRT((ABS($E$67-$E$66)^2+(ABS($F$67-$F$66)^2)))</f>
        <v>26.592691011101511</v>
      </c>
      <c r="AC66">
        <f>SQRT((ABS($G$67-$G$66)^2+(ABS($H$67-$H$66)^2)))</f>
        <v>25.840583974914846</v>
      </c>
      <c r="AJ66">
        <f>1/0.125</f>
        <v>8</v>
      </c>
      <c r="AK66">
        <f>1/0.12</f>
        <v>8.3333333333333339</v>
      </c>
      <c r="AL66">
        <f>1/0.12</f>
        <v>8.3333333333333339</v>
      </c>
      <c r="AM66">
        <f>1/0.12</f>
        <v>8.3333333333333339</v>
      </c>
      <c r="AO66">
        <f t="shared" si="22"/>
        <v>211.79118058884544</v>
      </c>
      <c r="AP66">
        <f t="shared" si="23"/>
        <v>202.41349243030965</v>
      </c>
      <c r="AQ66">
        <f t="shared" si="24"/>
        <v>221.60575842584592</v>
      </c>
      <c r="AR66">
        <f t="shared" si="25"/>
        <v>215.33819979095705</v>
      </c>
      <c r="AV66">
        <f>((0.075/0.125)*100)</f>
        <v>60</v>
      </c>
      <c r="AW66">
        <f>((0.065/0.12)*100)</f>
        <v>54.166666666666671</v>
      </c>
      <c r="AX66">
        <f>((0.08/0.12)*100)</f>
        <v>66.666666666666671</v>
      </c>
      <c r="AY66">
        <f>((0.075/0.12)*100)</f>
        <v>62.5</v>
      </c>
      <c r="BA66">
        <f>((0.05/0.125)*100)</f>
        <v>40</v>
      </c>
      <c r="BB66">
        <f>((0.055/0.12)*100)</f>
        <v>45.833333333333336</v>
      </c>
      <c r="BC66">
        <f>((0.04/0.12)*100)</f>
        <v>33.333333333333336</v>
      </c>
      <c r="BD66">
        <f>((0.045/0.12)*100)</f>
        <v>37.5</v>
      </c>
      <c r="BF66">
        <f>ABS($B$66-$D$66)</f>
        <v>1.7179380000000002</v>
      </c>
      <c r="BG66">
        <f>ABS($F$66-$H$66)</f>
        <v>3.9239179999999996</v>
      </c>
      <c r="BL66">
        <f>SQRT((ABS($A$66-$E$66)^2+(ABS($B$66-$F$66)^2)))</f>
        <v>1.3497887401767525</v>
      </c>
      <c r="BM66">
        <f>SQRT((ABS($C$66-$G$66)^2+(ABS($D$66-$H$66)^2)))</f>
        <v>2.785384284757304</v>
      </c>
      <c r="BO66">
        <f>SQRT((ABS($A$66-$G$66)^2+(ABS($B$66-$H$66)^2)))</f>
        <v>3.5859401578520482</v>
      </c>
      <c r="BP66">
        <f>SQRT((ABS($C$66-$E$66)^2+(ABS($D$66-$F$66)^2)))</f>
        <v>3.4425231187931069</v>
      </c>
      <c r="BR66">
        <f>DEGREES(ACOS((15.8520865746062^2+20.8357979388416^2-6.72109331775813^2)/(2*15.8520865746062*20.8357979388416)))</f>
        <v>14.253599665737076</v>
      </c>
      <c r="BS66">
        <f>DEGREES(ACOS((16.86177613385^2+18.7120651515477^2-4.58400269003858^2)/(2*16.86177613385*18.7120651515477)))</f>
        <v>13.559728237617664</v>
      </c>
      <c r="BU66">
        <v>15</v>
      </c>
      <c r="BV66">
        <v>10</v>
      </c>
      <c r="BW66">
        <v>8</v>
      </c>
      <c r="BX66">
        <v>8</v>
      </c>
      <c r="BY66">
        <v>13</v>
      </c>
      <c r="BZ66">
        <v>10</v>
      </c>
      <c r="CA66">
        <v>5</v>
      </c>
      <c r="CB66">
        <v>4</v>
      </c>
      <c r="CC66">
        <v>16</v>
      </c>
      <c r="CD66">
        <v>8</v>
      </c>
      <c r="CE66">
        <v>6</v>
      </c>
      <c r="CF66">
        <v>15</v>
      </c>
      <c r="CG66">
        <v>15</v>
      </c>
      <c r="CH66">
        <v>8</v>
      </c>
      <c r="CI66">
        <v>5</v>
      </c>
      <c r="CJ66">
        <v>15</v>
      </c>
      <c r="CL66">
        <v>10</v>
      </c>
      <c r="CM66">
        <v>7</v>
      </c>
      <c r="CN66">
        <v>1</v>
      </c>
      <c r="CO66">
        <v>2</v>
      </c>
      <c r="CP66">
        <v>11</v>
      </c>
      <c r="CQ66">
        <v>7</v>
      </c>
      <c r="CR66">
        <v>0</v>
      </c>
      <c r="CS66">
        <v>0</v>
      </c>
      <c r="CT66">
        <v>8</v>
      </c>
      <c r="CU66">
        <v>1</v>
      </c>
      <c r="CV66">
        <v>0</v>
      </c>
      <c r="CW66">
        <v>8</v>
      </c>
      <c r="CX66">
        <v>9</v>
      </c>
      <c r="CY66">
        <v>2</v>
      </c>
      <c r="CZ66">
        <v>0</v>
      </c>
      <c r="DA66">
        <v>8</v>
      </c>
      <c r="DC66">
        <f>((10/15)*100)</f>
        <v>66.666666666666657</v>
      </c>
      <c r="DD66">
        <f>((8/15)*100)</f>
        <v>53.333333333333336</v>
      </c>
      <c r="DE66">
        <f>((8/15)*100)</f>
        <v>53.333333333333336</v>
      </c>
      <c r="DF66">
        <f>((10/13)*100)</f>
        <v>76.923076923076934</v>
      </c>
      <c r="DG66">
        <f>((5/13)*100)</f>
        <v>38.461538461538467</v>
      </c>
      <c r="DH66">
        <f>((4/13)*100)</f>
        <v>30.76923076923077</v>
      </c>
      <c r="DI66">
        <f>((8/16)*100)</f>
        <v>50</v>
      </c>
      <c r="DJ66">
        <f>((6/16)*100)</f>
        <v>37.5</v>
      </c>
      <c r="DK66">
        <f>((15/16)*100)</f>
        <v>93.75</v>
      </c>
      <c r="DL66">
        <f>((8/15)*100)</f>
        <v>53.333333333333336</v>
      </c>
      <c r="DM66">
        <f>((5/15)*100)</f>
        <v>33.333333333333329</v>
      </c>
      <c r="DN66">
        <f>((15/15)*100)</f>
        <v>100</v>
      </c>
      <c r="DP66">
        <f>((7/10)*100)</f>
        <v>70</v>
      </c>
      <c r="DQ66">
        <f>((1/10)*100)</f>
        <v>10</v>
      </c>
      <c r="DR66">
        <f>((2/10)*100)</f>
        <v>20</v>
      </c>
      <c r="DS66">
        <f>((7/11)*100)</f>
        <v>63.636363636363633</v>
      </c>
      <c r="DT66">
        <f>((0/11)*100)</f>
        <v>0</v>
      </c>
      <c r="DU66">
        <f>((0/11)*100)</f>
        <v>0</v>
      </c>
      <c r="DV66">
        <f>((1/8)*100)</f>
        <v>12.5</v>
      </c>
      <c r="DW66">
        <f>((0/8)*100)</f>
        <v>0</v>
      </c>
      <c r="DX66">
        <f>((8/8)*100)</f>
        <v>100</v>
      </c>
      <c r="DY66">
        <f>((2/9)*100)</f>
        <v>22.222222222222221</v>
      </c>
      <c r="DZ66">
        <f>((0/9)*100)</f>
        <v>0</v>
      </c>
      <c r="EA66">
        <f>((8/9)*100)</f>
        <v>88.888888888888886</v>
      </c>
    </row>
    <row r="67" spans="1:131" x14ac:dyDescent="0.25">
      <c r="A67">
        <v>191.58046999999999</v>
      </c>
      <c r="B67">
        <v>7.8727320000000001</v>
      </c>
      <c r="C67">
        <v>185.685519</v>
      </c>
      <c r="D67">
        <v>6.4831960000000004</v>
      </c>
      <c r="E67">
        <v>190.506449</v>
      </c>
      <c r="F67">
        <v>8.9212880000000006</v>
      </c>
      <c r="G67">
        <v>189.532374</v>
      </c>
      <c r="H67">
        <v>4.7271650000000003</v>
      </c>
      <c r="K67">
        <f>(15/200)</f>
        <v>7.4999999999999997E-2</v>
      </c>
      <c r="L67">
        <f>(15/200)</f>
        <v>7.4999999999999997E-2</v>
      </c>
      <c r="M67">
        <f>(15/200)</f>
        <v>7.4999999999999997E-2</v>
      </c>
      <c r="N67">
        <f>(15/200)</f>
        <v>7.4999999999999997E-2</v>
      </c>
      <c r="P67">
        <f>(10/200)</f>
        <v>0.05</v>
      </c>
      <c r="Q67">
        <f>(10/200)</f>
        <v>0.05</v>
      </c>
      <c r="R67">
        <f>(10/200)</f>
        <v>0.05</v>
      </c>
      <c r="S67">
        <f>(10/200)</f>
        <v>0.05</v>
      </c>
      <c r="U67">
        <f>0.075+0.05</f>
        <v>0.125</v>
      </c>
      <c r="V67">
        <f>0.075+0.05</f>
        <v>0.125</v>
      </c>
      <c r="W67">
        <f>0.075+0.05</f>
        <v>0.125</v>
      </c>
      <c r="X67">
        <f>0.075+0.05</f>
        <v>0.125</v>
      </c>
      <c r="Z67">
        <f>SQRT((ABS($A$68-$A$67)^2+(ABS($B$68-$B$67)^2)))</f>
        <v>24.34685350388057</v>
      </c>
      <c r="AA67">
        <f>SQRT((ABS($C$68-$C$67)^2+(ABS($D$68-$D$67)^2)))</f>
        <v>25.009348660945424</v>
      </c>
      <c r="AB67">
        <f>SQRT((ABS($E$68-$E$67)^2+(ABS($F$68-$F$67)^2)))</f>
        <v>25.405236379117639</v>
      </c>
      <c r="AC67">
        <f>SQRT((ABS($G$68-$G$67)^2+(ABS($H$68-$H$67)^2)))</f>
        <v>24.861763401418344</v>
      </c>
      <c r="AJ67">
        <f>1/0.125</f>
        <v>8</v>
      </c>
      <c r="AK67">
        <f>1/0.125</f>
        <v>8</v>
      </c>
      <c r="AL67">
        <f>1/0.125</f>
        <v>8</v>
      </c>
      <c r="AM67">
        <f>1/0.125</f>
        <v>8</v>
      </c>
      <c r="AO67">
        <f t="shared" si="22"/>
        <v>194.77482803104456</v>
      </c>
      <c r="AP67">
        <f t="shared" si="23"/>
        <v>200.07478928756339</v>
      </c>
      <c r="AQ67">
        <f t="shared" si="24"/>
        <v>203.24189103294111</v>
      </c>
      <c r="AR67">
        <f t="shared" si="25"/>
        <v>198.89410721134675</v>
      </c>
      <c r="AV67">
        <f>((0.075/0.125)*100)</f>
        <v>60</v>
      </c>
      <c r="AW67">
        <f>((0.075/0.125)*100)</f>
        <v>60</v>
      </c>
      <c r="AX67">
        <f>((0.075/0.125)*100)</f>
        <v>60</v>
      </c>
      <c r="AY67">
        <f>((0.075/0.125)*100)</f>
        <v>60</v>
      </c>
      <c r="BA67">
        <f>((0.05/0.125)*100)</f>
        <v>40</v>
      </c>
      <c r="BB67">
        <f>((0.05/0.125)*100)</f>
        <v>40</v>
      </c>
      <c r="BC67">
        <f>((0.05/0.125)*100)</f>
        <v>40</v>
      </c>
      <c r="BD67">
        <f>((0.05/0.125)*100)</f>
        <v>40</v>
      </c>
      <c r="BF67">
        <f>ABS($B$67-$D$67)</f>
        <v>1.3895359999999997</v>
      </c>
      <c r="BG67">
        <f>ABS($F$67-$H$67)</f>
        <v>4.1941230000000003</v>
      </c>
      <c r="BL67">
        <f>SQRT((ABS($A$67-$E$67)^2+(ABS($B$67-$F$67)^2)))</f>
        <v>1.5009966001217239</v>
      </c>
      <c r="BM67">
        <f>SQRT((ABS($C$67-$G$67)^2+(ABS($D$67-$H$67)^2)))</f>
        <v>4.2287040880139672</v>
      </c>
      <c r="BO67">
        <f>SQRT((ABS($A$67-$G$67)^2+(ABS($B$67-$H$67)^2)))</f>
        <v>3.7535701640844477</v>
      </c>
      <c r="BP67">
        <f>SQRT((ABS($C$67-$E$67)^2+(ABS($D$67-$F$67)^2)))</f>
        <v>5.4023752799452982</v>
      </c>
      <c r="BR67" t="e">
        <f>DEGREES(ACOS((6.72109331775813^2+0^2-6.72109331775813^2)/(2*6.72109331775813*0)))</f>
        <v>#DIV/0!</v>
      </c>
      <c r="BS67">
        <f>DEGREES(ACOS((20.8284858367093^2+23.2788169319759^2-4.86425483485888^2)/(2*20.8284858367093*23.2788169319759)))</f>
        <v>10.950429673350014</v>
      </c>
      <c r="BU67">
        <v>15</v>
      </c>
      <c r="BV67">
        <v>10</v>
      </c>
      <c r="BW67">
        <v>7</v>
      </c>
      <c r="BX67">
        <v>8</v>
      </c>
      <c r="BY67">
        <v>15</v>
      </c>
      <c r="BZ67">
        <v>10</v>
      </c>
      <c r="CA67">
        <v>5</v>
      </c>
      <c r="CB67">
        <v>5</v>
      </c>
      <c r="CC67">
        <v>15</v>
      </c>
      <c r="CD67">
        <v>7</v>
      </c>
      <c r="CE67">
        <v>5</v>
      </c>
      <c r="CF67">
        <v>14</v>
      </c>
      <c r="CG67">
        <v>15</v>
      </c>
      <c r="CH67">
        <v>8</v>
      </c>
      <c r="CI67">
        <v>5</v>
      </c>
      <c r="CJ67">
        <v>14</v>
      </c>
      <c r="CL67">
        <v>10</v>
      </c>
      <c r="CM67">
        <v>5</v>
      </c>
      <c r="CN67">
        <v>2</v>
      </c>
      <c r="CO67">
        <v>3</v>
      </c>
      <c r="CP67">
        <v>10</v>
      </c>
      <c r="CQ67">
        <v>5</v>
      </c>
      <c r="CR67">
        <v>0</v>
      </c>
      <c r="CS67">
        <v>0</v>
      </c>
      <c r="CT67">
        <v>10</v>
      </c>
      <c r="CU67">
        <v>2</v>
      </c>
      <c r="CV67">
        <v>0</v>
      </c>
      <c r="CW67">
        <v>9</v>
      </c>
      <c r="CX67">
        <v>10</v>
      </c>
      <c r="CY67">
        <v>3</v>
      </c>
      <c r="CZ67">
        <v>0</v>
      </c>
      <c r="DA67">
        <v>9</v>
      </c>
      <c r="DC67">
        <f>((10/15)*100)</f>
        <v>66.666666666666657</v>
      </c>
      <c r="DD67">
        <f>((7/15)*100)</f>
        <v>46.666666666666664</v>
      </c>
      <c r="DE67">
        <f>((8/15)*100)</f>
        <v>53.333333333333336</v>
      </c>
      <c r="DF67">
        <f>((10/15)*100)</f>
        <v>66.666666666666657</v>
      </c>
      <c r="DG67">
        <f>((5/15)*100)</f>
        <v>33.333333333333329</v>
      </c>
      <c r="DH67">
        <f>((5/15)*100)</f>
        <v>33.333333333333329</v>
      </c>
      <c r="DI67">
        <f>((7/15)*100)</f>
        <v>46.666666666666664</v>
      </c>
      <c r="DJ67">
        <f>((5/15)*100)</f>
        <v>33.333333333333329</v>
      </c>
      <c r="DK67">
        <f>((14/15)*100)</f>
        <v>93.333333333333329</v>
      </c>
      <c r="DL67">
        <f>((8/15)*100)</f>
        <v>53.333333333333336</v>
      </c>
      <c r="DM67">
        <f>((5/15)*100)</f>
        <v>33.333333333333329</v>
      </c>
      <c r="DN67">
        <f>((14/15)*100)</f>
        <v>93.333333333333329</v>
      </c>
      <c r="DP67">
        <f>((5/10)*100)</f>
        <v>50</v>
      </c>
      <c r="DQ67">
        <f>((2/10)*100)</f>
        <v>20</v>
      </c>
      <c r="DR67">
        <f>((3/10)*100)</f>
        <v>30</v>
      </c>
      <c r="DS67">
        <f>((5/10)*100)</f>
        <v>50</v>
      </c>
      <c r="DT67">
        <f t="shared" ref="DT67:DU69" si="26">((0/10)*100)</f>
        <v>0</v>
      </c>
      <c r="DU67">
        <f t="shared" si="26"/>
        <v>0</v>
      </c>
      <c r="DV67">
        <f>((2/10)*100)</f>
        <v>20</v>
      </c>
      <c r="DW67">
        <f>((0/10)*100)</f>
        <v>0</v>
      </c>
      <c r="DX67">
        <f>((9/10)*100)</f>
        <v>90</v>
      </c>
      <c r="DY67">
        <f>((3/10)*100)</f>
        <v>30</v>
      </c>
      <c r="DZ67">
        <f>((0/10)*100)</f>
        <v>0</v>
      </c>
      <c r="EA67">
        <f>((9/10)*100)</f>
        <v>90</v>
      </c>
    </row>
    <row r="68" spans="1:131" x14ac:dyDescent="0.25">
      <c r="A68">
        <v>215.906609</v>
      </c>
      <c r="B68">
        <v>6.8686220000000002</v>
      </c>
      <c r="C68">
        <v>210.68660199999999</v>
      </c>
      <c r="D68">
        <v>5.8402580000000004</v>
      </c>
      <c r="E68">
        <v>215.88712000000001</v>
      </c>
      <c r="F68">
        <v>7.8043389999999997</v>
      </c>
      <c r="G68">
        <v>214.387147</v>
      </c>
      <c r="H68">
        <v>4.1376410000000003</v>
      </c>
      <c r="K68">
        <f>(17/200)</f>
        <v>8.5000000000000006E-2</v>
      </c>
      <c r="L68">
        <f>(13/200)</f>
        <v>6.5000000000000002E-2</v>
      </c>
      <c r="M68">
        <f>(16/200)</f>
        <v>0.08</v>
      </c>
      <c r="N68">
        <f>(16/200)</f>
        <v>0.08</v>
      </c>
      <c r="P68">
        <f>(8/200)</f>
        <v>0.04</v>
      </c>
      <c r="Q68">
        <f>(10/200)</f>
        <v>0.05</v>
      </c>
      <c r="R68">
        <f>(9/200)</f>
        <v>4.4999999999999998E-2</v>
      </c>
      <c r="S68">
        <f>(8/200)</f>
        <v>0.04</v>
      </c>
      <c r="U68">
        <f>0.085+0.04</f>
        <v>0.125</v>
      </c>
      <c r="V68">
        <f>0.065+0.05</f>
        <v>0.115</v>
      </c>
      <c r="W68">
        <f>0.08+0.045</f>
        <v>0.125</v>
      </c>
      <c r="X68">
        <f>0.08+0.04</f>
        <v>0.12</v>
      </c>
      <c r="Z68">
        <f>SQRT((ABS($A$69-$A$68)^2+(ABS($B$69-$B$68)^2)))</f>
        <v>23.865034829024541</v>
      </c>
      <c r="AA68">
        <f>SQRT((ABS($C$69-$C$68)^2+(ABS($D$69-$D$68)^2)))</f>
        <v>21.768865302643068</v>
      </c>
      <c r="AB68">
        <f>SQRT((ABS($E$69-$E$68)^2+(ABS($F$69-$F$68)^2)))</f>
        <v>23.818762532091775</v>
      </c>
      <c r="AC68">
        <f>SQRT((ABS($G$69-$G$68)^2+(ABS($H$69-$H$68)^2)))</f>
        <v>22.873290477983623</v>
      </c>
      <c r="AJ68">
        <f>1/0.125</f>
        <v>8</v>
      </c>
      <c r="AK68">
        <f>1/0.115</f>
        <v>8.695652173913043</v>
      </c>
      <c r="AL68">
        <f>1/0.125</f>
        <v>8</v>
      </c>
      <c r="AM68">
        <f>1/0.12</f>
        <v>8.3333333333333339</v>
      </c>
      <c r="AO68">
        <f t="shared" si="22"/>
        <v>190.92027863219633</v>
      </c>
      <c r="AP68">
        <f t="shared" si="23"/>
        <v>189.29448089254842</v>
      </c>
      <c r="AQ68">
        <f t="shared" si="24"/>
        <v>190.5501002567342</v>
      </c>
      <c r="AR68">
        <f t="shared" si="25"/>
        <v>190.61075398319687</v>
      </c>
      <c r="AV68">
        <f>((0.085/0.125)*100)</f>
        <v>68</v>
      </c>
      <c r="AW68">
        <f>((0.065/0.115)*100)</f>
        <v>56.521739130434781</v>
      </c>
      <c r="AX68">
        <f>((0.08/0.125)*100)</f>
        <v>64</v>
      </c>
      <c r="AY68">
        <f>((0.08/0.12)*100)</f>
        <v>66.666666666666671</v>
      </c>
      <c r="BA68">
        <f>((0.04/0.125)*100)</f>
        <v>32</v>
      </c>
      <c r="BB68">
        <f>((0.05/0.115)*100)</f>
        <v>43.478260869565219</v>
      </c>
      <c r="BC68">
        <f>((0.045/0.125)*100)</f>
        <v>36</v>
      </c>
      <c r="BD68">
        <f>((0.04/0.12)*100)</f>
        <v>33.333333333333336</v>
      </c>
      <c r="BF68">
        <f>ABS($B$68-$D$68)</f>
        <v>1.0283639999999998</v>
      </c>
      <c r="BG68">
        <f>ABS($F$68-$H$68)</f>
        <v>3.6666979999999993</v>
      </c>
      <c r="BL68">
        <f>SQRT((ABS($A$68-$E$68)^2+(ABS($B$68-$F$68)^2)))</f>
        <v>0.93591993525621564</v>
      </c>
      <c r="BM68">
        <f>SQRT((ABS($C$68-$G$68)^2+(ABS($D$68-$H$68)^2)))</f>
        <v>4.0734430087720677</v>
      </c>
      <c r="BO68">
        <f>SQRT((ABS($A$68-$G$68)^2+(ABS($B$68-$H$68)^2)))</f>
        <v>3.1252235106956769</v>
      </c>
      <c r="BP68">
        <f>SQRT((ABS($C$68-$E$68)^2+(ABS($D$68-$F$68)^2)))</f>
        <v>5.5590468286285528</v>
      </c>
      <c r="BS68">
        <f>DEGREES(ACOS((31.8133299817174^2+31.8508621401294^2-3.84187775808497^2)/(2*31.8133299817174*31.8508621401294)))</f>
        <v>6.9190139523326541</v>
      </c>
      <c r="BU68">
        <v>17</v>
      </c>
      <c r="BV68">
        <v>10</v>
      </c>
      <c r="BW68">
        <v>8</v>
      </c>
      <c r="BX68">
        <v>10</v>
      </c>
      <c r="BY68">
        <v>13</v>
      </c>
      <c r="BZ68">
        <v>10</v>
      </c>
      <c r="CA68">
        <v>4</v>
      </c>
      <c r="CB68">
        <v>5</v>
      </c>
      <c r="CC68">
        <v>16</v>
      </c>
      <c r="CD68">
        <v>8</v>
      </c>
      <c r="CE68">
        <v>6</v>
      </c>
      <c r="CF68">
        <v>14</v>
      </c>
      <c r="CG68">
        <v>16</v>
      </c>
      <c r="CH68">
        <v>10</v>
      </c>
      <c r="CI68">
        <v>6</v>
      </c>
      <c r="CJ68">
        <v>14</v>
      </c>
      <c r="CL68">
        <v>8</v>
      </c>
      <c r="CM68">
        <v>5</v>
      </c>
      <c r="CN68">
        <v>0</v>
      </c>
      <c r="CO68">
        <v>1</v>
      </c>
      <c r="CP68">
        <v>10</v>
      </c>
      <c r="CQ68">
        <v>5</v>
      </c>
      <c r="CR68">
        <v>0</v>
      </c>
      <c r="CS68">
        <v>0</v>
      </c>
      <c r="CT68">
        <v>9</v>
      </c>
      <c r="CU68">
        <v>0</v>
      </c>
      <c r="CV68">
        <v>0</v>
      </c>
      <c r="CW68">
        <v>7</v>
      </c>
      <c r="CX68">
        <v>8</v>
      </c>
      <c r="CY68">
        <v>1</v>
      </c>
      <c r="CZ68">
        <v>0</v>
      </c>
      <c r="DA68">
        <v>7</v>
      </c>
      <c r="DC68">
        <f>((10/17)*100)</f>
        <v>58.82352941176471</v>
      </c>
      <c r="DD68">
        <f>((8/17)*100)</f>
        <v>47.058823529411761</v>
      </c>
      <c r="DE68">
        <f>((10/17)*100)</f>
        <v>58.82352941176471</v>
      </c>
      <c r="DF68">
        <f>((10/13)*100)</f>
        <v>76.923076923076934</v>
      </c>
      <c r="DG68">
        <f>((4/13)*100)</f>
        <v>30.76923076923077</v>
      </c>
      <c r="DH68">
        <f>((5/13)*100)</f>
        <v>38.461538461538467</v>
      </c>
      <c r="DI68">
        <f>((8/16)*100)</f>
        <v>50</v>
      </c>
      <c r="DJ68">
        <f>((6/16)*100)</f>
        <v>37.5</v>
      </c>
      <c r="DK68">
        <f>((14/16)*100)</f>
        <v>87.5</v>
      </c>
      <c r="DL68">
        <f>((10/16)*100)</f>
        <v>62.5</v>
      </c>
      <c r="DM68">
        <f>((6/16)*100)</f>
        <v>37.5</v>
      </c>
      <c r="DN68">
        <f>((14/16)*100)</f>
        <v>87.5</v>
      </c>
      <c r="DP68">
        <f>((5/8)*100)</f>
        <v>62.5</v>
      </c>
      <c r="DQ68">
        <f>((0/8)*100)</f>
        <v>0</v>
      </c>
      <c r="DR68">
        <f>((1/8)*100)</f>
        <v>12.5</v>
      </c>
      <c r="DS68">
        <f>((5/10)*100)</f>
        <v>50</v>
      </c>
      <c r="DT68">
        <f t="shared" si="26"/>
        <v>0</v>
      </c>
      <c r="DU68">
        <f t="shared" si="26"/>
        <v>0</v>
      </c>
      <c r="DV68">
        <f>((0/9)*100)</f>
        <v>0</v>
      </c>
      <c r="DW68">
        <f>((0/9)*100)</f>
        <v>0</v>
      </c>
      <c r="DX68">
        <f>((7/9)*100)</f>
        <v>77.777777777777786</v>
      </c>
      <c r="DY68">
        <f>((1/8)*100)</f>
        <v>12.5</v>
      </c>
      <c r="DZ68">
        <f>((0/8)*100)</f>
        <v>0</v>
      </c>
      <c r="EA68">
        <f>((7/8)*100)</f>
        <v>87.5</v>
      </c>
    </row>
    <row r="69" spans="1:131" x14ac:dyDescent="0.25">
      <c r="A69">
        <v>239.76735400000001</v>
      </c>
      <c r="B69">
        <v>6.4161450000000002</v>
      </c>
      <c r="C69">
        <v>232.447126</v>
      </c>
      <c r="D69">
        <v>5.2376870000000002</v>
      </c>
      <c r="E69">
        <v>239.70557199999999</v>
      </c>
      <c r="F69">
        <v>7.6827129999999997</v>
      </c>
      <c r="G69">
        <v>237.25417099999999</v>
      </c>
      <c r="H69">
        <v>3.6022620000000001</v>
      </c>
      <c r="K69">
        <f>(14/200)</f>
        <v>7.0000000000000007E-2</v>
      </c>
      <c r="L69">
        <f>(11/200)</f>
        <v>5.5E-2</v>
      </c>
      <c r="M69">
        <f>(12/200)</f>
        <v>0.06</v>
      </c>
      <c r="N69">
        <f>(15/200)</f>
        <v>7.4999999999999997E-2</v>
      </c>
      <c r="P69">
        <f>(8/200)</f>
        <v>0.04</v>
      </c>
      <c r="Q69">
        <f>(10/200)</f>
        <v>0.05</v>
      </c>
      <c r="R69">
        <f>(12/200)</f>
        <v>0.06</v>
      </c>
      <c r="S69">
        <f>(9/200)</f>
        <v>4.4999999999999998E-2</v>
      </c>
      <c r="U69">
        <f>0.07+0.04</f>
        <v>0.11000000000000001</v>
      </c>
      <c r="V69">
        <f>0.055+0.05</f>
        <v>0.10500000000000001</v>
      </c>
      <c r="W69">
        <f>0.06+0.06</f>
        <v>0.12</v>
      </c>
      <c r="X69">
        <f>0.075+0.045</f>
        <v>0.12</v>
      </c>
      <c r="Z69">
        <f>SQRT((ABS($A$70-$A$69)^2+(ABS($B$70-$B$69)^2)))</f>
        <v>22.48740656635583</v>
      </c>
      <c r="AA69">
        <f>SQRT((ABS($C$70-$C$69)^2+(ABS($D$70-$D$69)^2)))</f>
        <v>23.530465205044003</v>
      </c>
      <c r="AB69">
        <f>SQRT((ABS($E$70-$E$69)^2+(ABS($F$70-$F$69)^2)))</f>
        <v>21.023353221168016</v>
      </c>
      <c r="AC69">
        <f>SQRT((ABS($G$70-$G$69)^2+(ABS($H$70-$H$69)^2)))</f>
        <v>20.901825393053176</v>
      </c>
      <c r="AJ69">
        <f>1/0.11</f>
        <v>9.0909090909090917</v>
      </c>
      <c r="AK69">
        <f>1/0.105</f>
        <v>9.5238095238095237</v>
      </c>
      <c r="AL69">
        <f>1/0.12</f>
        <v>8.3333333333333339</v>
      </c>
      <c r="AM69">
        <f>1/0.12</f>
        <v>8.3333333333333339</v>
      </c>
      <c r="AO69">
        <f t="shared" si="22"/>
        <v>204.43096878505298</v>
      </c>
      <c r="AP69">
        <f t="shared" si="23"/>
        <v>224.09966861946668</v>
      </c>
      <c r="AQ69">
        <f t="shared" si="24"/>
        <v>175.19461017640015</v>
      </c>
      <c r="AR69">
        <f t="shared" si="25"/>
        <v>174.18187827544315</v>
      </c>
      <c r="AV69">
        <f>((0.07/0.11)*100)</f>
        <v>63.636363636363647</v>
      </c>
      <c r="AW69">
        <f>((0.055/0.105)*100)</f>
        <v>52.380952380952387</v>
      </c>
      <c r="AX69">
        <f>((0.06/0.12)*100)</f>
        <v>50</v>
      </c>
      <c r="AY69">
        <f>((0.075/0.12)*100)</f>
        <v>62.5</v>
      </c>
      <c r="BA69">
        <f>((0.04/0.11)*100)</f>
        <v>36.363636363636367</v>
      </c>
      <c r="BB69">
        <f>((0.05/0.105)*100)</f>
        <v>47.61904761904762</v>
      </c>
      <c r="BC69">
        <f>((0.06/0.12)*100)</f>
        <v>50</v>
      </c>
      <c r="BD69">
        <f>((0.045/0.12)*100)</f>
        <v>37.5</v>
      </c>
      <c r="BF69">
        <f>ABS($B$69-$D$69)</f>
        <v>1.178458</v>
      </c>
      <c r="BG69">
        <f>ABS($F$69-$H$69)</f>
        <v>4.0804510000000001</v>
      </c>
      <c r="BL69">
        <f>SQRT((ABS($A$69-$E$69)^2+(ABS($B$69-$F$69)^2)))</f>
        <v>1.268073938754362</v>
      </c>
      <c r="BM69">
        <f>SQRT((ABS($C$69-$G$69)^2+(ABS($D$69-$H$69)^2)))</f>
        <v>5.0776270602171927</v>
      </c>
      <c r="BO69">
        <f>SQRT((ABS($A$69-$G$69)^2+(ABS($B$69-$H$69)^2)))</f>
        <v>3.7728008599948835</v>
      </c>
      <c r="BP69">
        <f>SQRT((ABS($C$69-$E$69)^2+(ABS($D$69-$F$69)^2)))</f>
        <v>7.659189935991396</v>
      </c>
      <c r="BR69">
        <f>DEGREES(ACOS((4.90649195146614^2+18.4875818071892^2-16.86177613385^2)/(2*4.90649195146614*18.4875818071892)))</f>
        <v>63.289343850908978</v>
      </c>
      <c r="BS69">
        <f>DEGREES(ACOS((25.1942628082301^2+25.8983061074895^2-4.3116827409486^2)/(2*25.1942628082301*25.8983061074895)))</f>
        <v>9.5525144367830759</v>
      </c>
      <c r="BU69">
        <v>14</v>
      </c>
      <c r="BV69">
        <v>6</v>
      </c>
      <c r="BW69">
        <v>2</v>
      </c>
      <c r="BX69">
        <v>7</v>
      </c>
      <c r="BY69">
        <v>11</v>
      </c>
      <c r="BZ69">
        <v>6</v>
      </c>
      <c r="CA69">
        <v>5</v>
      </c>
      <c r="CB69">
        <v>3</v>
      </c>
      <c r="CC69">
        <v>12</v>
      </c>
      <c r="CD69">
        <v>2</v>
      </c>
      <c r="CE69">
        <v>6</v>
      </c>
      <c r="CF69">
        <v>10</v>
      </c>
      <c r="CG69">
        <v>15</v>
      </c>
      <c r="CH69">
        <v>7</v>
      </c>
      <c r="CI69">
        <v>4</v>
      </c>
      <c r="CJ69">
        <v>10</v>
      </c>
      <c r="CL69">
        <v>8</v>
      </c>
      <c r="CM69">
        <v>3</v>
      </c>
      <c r="CN69">
        <v>0</v>
      </c>
      <c r="CO69">
        <v>2</v>
      </c>
      <c r="CP69">
        <v>10</v>
      </c>
      <c r="CQ69">
        <v>3</v>
      </c>
      <c r="CR69">
        <v>0</v>
      </c>
      <c r="CS69">
        <v>0</v>
      </c>
      <c r="CT69">
        <v>12</v>
      </c>
      <c r="CU69">
        <v>0</v>
      </c>
      <c r="CV69">
        <v>6</v>
      </c>
      <c r="CW69">
        <v>7</v>
      </c>
      <c r="CX69">
        <v>9</v>
      </c>
      <c r="CY69">
        <v>2</v>
      </c>
      <c r="CZ69">
        <v>1</v>
      </c>
      <c r="DA69">
        <v>7</v>
      </c>
      <c r="DC69">
        <f>((6/14)*100)</f>
        <v>42.857142857142854</v>
      </c>
      <c r="DD69">
        <f>((2/14)*100)</f>
        <v>14.285714285714285</v>
      </c>
      <c r="DE69">
        <f>((7/14)*100)</f>
        <v>50</v>
      </c>
      <c r="DF69">
        <f>((6/11)*100)</f>
        <v>54.54545454545454</v>
      </c>
      <c r="DG69">
        <f>((5/11)*100)</f>
        <v>45.454545454545453</v>
      </c>
      <c r="DH69">
        <f>((3/11)*100)</f>
        <v>27.27272727272727</v>
      </c>
      <c r="DI69">
        <f>((2/12)*100)</f>
        <v>16.666666666666664</v>
      </c>
      <c r="DJ69">
        <f>((6/12)*100)</f>
        <v>50</v>
      </c>
      <c r="DK69">
        <f>((10/12)*100)</f>
        <v>83.333333333333343</v>
      </c>
      <c r="DL69">
        <f>((7/15)*100)</f>
        <v>46.666666666666664</v>
      </c>
      <c r="DM69">
        <f>((4/15)*100)</f>
        <v>26.666666666666668</v>
      </c>
      <c r="DN69">
        <f>((10/15)*100)</f>
        <v>66.666666666666657</v>
      </c>
      <c r="DP69">
        <f>((3/8)*100)</f>
        <v>37.5</v>
      </c>
      <c r="DQ69">
        <f>((0/8)*100)</f>
        <v>0</v>
      </c>
      <c r="DR69">
        <f>((2/8)*100)</f>
        <v>25</v>
      </c>
      <c r="DS69">
        <f>((3/10)*100)</f>
        <v>30</v>
      </c>
      <c r="DT69">
        <f t="shared" si="26"/>
        <v>0</v>
      </c>
      <c r="DU69">
        <f t="shared" si="26"/>
        <v>0</v>
      </c>
      <c r="DV69">
        <f>((0/12)*100)</f>
        <v>0</v>
      </c>
      <c r="DW69">
        <f>((6/12)*100)</f>
        <v>50</v>
      </c>
      <c r="DX69">
        <f>((7/12)*100)</f>
        <v>58.333333333333336</v>
      </c>
      <c r="DY69">
        <f>((2/9)*100)</f>
        <v>22.222222222222221</v>
      </c>
      <c r="DZ69">
        <f>((1/9)*100)</f>
        <v>11.111111111111111</v>
      </c>
      <c r="EA69">
        <f>((7/9)*100)</f>
        <v>77.777777777777786</v>
      </c>
    </row>
    <row r="70" spans="1:131" x14ac:dyDescent="0.25">
      <c r="A70">
        <v>262.254144</v>
      </c>
      <c r="B70">
        <v>6.5826669999999998</v>
      </c>
      <c r="C70">
        <v>255.97406100000001</v>
      </c>
      <c r="D70">
        <v>4.8301059999999998</v>
      </c>
      <c r="E70">
        <v>260.71549700000003</v>
      </c>
      <c r="F70">
        <v>8.4339999999999993</v>
      </c>
      <c r="G70">
        <v>258.15583600000002</v>
      </c>
      <c r="H70">
        <v>3.520378</v>
      </c>
      <c r="P70">
        <f>(12/200)</f>
        <v>0.06</v>
      </c>
      <c r="Q70">
        <f>(12/200)</f>
        <v>0.06</v>
      </c>
      <c r="BF70">
        <f>ABS($B$70-$D$70)</f>
        <v>1.752561</v>
      </c>
      <c r="BG70">
        <f>ABS($F$70-$H$70)</f>
        <v>4.9136219999999993</v>
      </c>
      <c r="BI70">
        <v>2.3191135000000007</v>
      </c>
      <c r="BJ70">
        <v>2.6323335000000005</v>
      </c>
      <c r="BO70">
        <f>SQRT((ABS($A$70-$G$70)^2+(ABS($B$70-$H$70)^2)))</f>
        <v>5.1160279888195284</v>
      </c>
      <c r="BP70">
        <f>SQRT((ABS($C$70-$E$70)^2+(ABS($D$70-$F$70)^2)))</f>
        <v>5.9556080550462855</v>
      </c>
      <c r="BR70">
        <f>DEGREES(ACOS((4.58400269003858^2+23.0514577323058^2-20.8284858367093^2)/(2*4.58400269003858*23.0514577323058)))</f>
        <v>55.87582675556876</v>
      </c>
      <c r="BS70">
        <f>DEGREES(ACOS((3.72603095972457^2+19.1722706220602^2-19.4218590233196^2)/(2*3.72603095972457*19.1722706220602)))</f>
        <v>88.295123032823923</v>
      </c>
      <c r="CL70">
        <v>12</v>
      </c>
      <c r="CM70">
        <v>4</v>
      </c>
      <c r="CN70">
        <v>2</v>
      </c>
      <c r="CO70">
        <v>4</v>
      </c>
      <c r="CP70">
        <v>12</v>
      </c>
      <c r="CQ70">
        <v>4</v>
      </c>
      <c r="CR70">
        <v>6</v>
      </c>
      <c r="CS70">
        <v>1</v>
      </c>
      <c r="DP70">
        <f>((4/12)*100)</f>
        <v>33.333333333333329</v>
      </c>
      <c r="DQ70">
        <f>((2/12)*100)</f>
        <v>16.666666666666664</v>
      </c>
      <c r="DR70">
        <f>((4/12)*100)</f>
        <v>33.333333333333329</v>
      </c>
      <c r="DS70">
        <f>((4/12)*100)</f>
        <v>33.333333333333329</v>
      </c>
      <c r="DT70">
        <f>((6/12)*100)</f>
        <v>50</v>
      </c>
      <c r="DU70">
        <f>((1/12)*100)</f>
        <v>8.3333333333333321</v>
      </c>
    </row>
    <row r="71" spans="1:131" x14ac:dyDescent="0.25">
      <c r="A71" t="s">
        <v>22</v>
      </c>
      <c r="B71" t="s">
        <v>22</v>
      </c>
      <c r="C71" t="s">
        <v>22</v>
      </c>
      <c r="D71" t="s">
        <v>22</v>
      </c>
      <c r="E71" t="s">
        <v>22</v>
      </c>
      <c r="F71" t="s">
        <v>22</v>
      </c>
      <c r="G71" t="s">
        <v>22</v>
      </c>
      <c r="H71" t="s">
        <v>22</v>
      </c>
      <c r="BR71">
        <f>DEGREES(ACOS((4.86425483485888^2+26.1066572482423^2-23.5677497999556^2)/(2*4.86425483485888*26.1066572482423)))</f>
        <v>53.861942872767614</v>
      </c>
      <c r="BS71">
        <f>DEGREES(ACOS((4.54991073003647^2+21.3886003266692^2-19.5573610755858^2)/(2*4.54991073003647*21.3886003266692)))</f>
        <v>60.553446949915234</v>
      </c>
    </row>
    <row r="72" spans="1:131" x14ac:dyDescent="0.25">
      <c r="A72">
        <v>223.98889199999999</v>
      </c>
      <c r="B72">
        <v>5.1518240000000004</v>
      </c>
      <c r="C72">
        <v>234.732158</v>
      </c>
      <c r="D72">
        <v>6.6320519999999998</v>
      </c>
      <c r="E72">
        <v>246.600469</v>
      </c>
      <c r="F72">
        <v>3.1318269999999999</v>
      </c>
      <c r="G72">
        <v>234.700681</v>
      </c>
      <c r="H72">
        <v>7.5879209999999997</v>
      </c>
      <c r="K72">
        <f>(14/200)</f>
        <v>7.0000000000000007E-2</v>
      </c>
      <c r="L72">
        <f>(18/200)</f>
        <v>0.09</v>
      </c>
      <c r="M72">
        <f>(11/200)</f>
        <v>5.5E-2</v>
      </c>
      <c r="N72">
        <f>(17/200)</f>
        <v>8.5000000000000006E-2</v>
      </c>
      <c r="P72">
        <f>(11/200)</f>
        <v>5.5E-2</v>
      </c>
      <c r="Q72">
        <f>(13/200)</f>
        <v>6.5000000000000002E-2</v>
      </c>
      <c r="R72">
        <f>(12/200)</f>
        <v>0.06</v>
      </c>
      <c r="S72">
        <f>(11/200)</f>
        <v>5.5E-2</v>
      </c>
      <c r="U72">
        <f>0.07+0.055</f>
        <v>0.125</v>
      </c>
      <c r="V72">
        <f>0.09+0.065</f>
        <v>0.155</v>
      </c>
      <c r="W72">
        <f>0.055+0.06</f>
        <v>0.11499999999999999</v>
      </c>
      <c r="X72">
        <f>0.085+0.055</f>
        <v>0.14000000000000001</v>
      </c>
      <c r="Z72">
        <f>SQRT((ABS($A$73-$A$72)^2+(ABS($B$73-$B$72)^2)))</f>
        <v>21.383211594300832</v>
      </c>
      <c r="AA72">
        <f>SQRT((ABS($C$73-$C$72)^2+(ABS($D$73-$D$72)^2)))</f>
        <v>24.727936073848564</v>
      </c>
      <c r="AB72">
        <f>SQRT((ABS($E$73-$E$72)^2+(ABS($F$73-$F$72)^2)))</f>
        <v>19.310938600861061</v>
      </c>
      <c r="AC72">
        <f>SQRT((ABS($G$73-$G$72)^2+(ABS($H$73-$H$72)^2)))</f>
        <v>27.400681552950488</v>
      </c>
      <c r="AJ72">
        <f>1/0.125</f>
        <v>8</v>
      </c>
      <c r="AK72">
        <f>1/0.155</f>
        <v>6.4516129032258069</v>
      </c>
      <c r="AL72">
        <f>1/0.115</f>
        <v>8.695652173913043</v>
      </c>
      <c r="AM72">
        <f>1/0.14</f>
        <v>7.1428571428571423</v>
      </c>
      <c r="AO72">
        <f t="shared" ref="AO72:AO79" si="27">$Z72/$U72</f>
        <v>171.06569275440665</v>
      </c>
      <c r="AP72">
        <f t="shared" ref="AP72:AP79" si="28">$AA72/$V72</f>
        <v>159.5350714441843</v>
      </c>
      <c r="AQ72">
        <f t="shared" ref="AQ72:AQ80" si="29">$AB72/$W72</f>
        <v>167.9212052248788</v>
      </c>
      <c r="AR72">
        <f t="shared" ref="AR72:AR79" si="30">$AC72/$X72</f>
        <v>195.71915394964631</v>
      </c>
      <c r="AV72">
        <f>((0.07/0.125)*100)</f>
        <v>56.000000000000007</v>
      </c>
      <c r="AW72">
        <f>((0.09/0.155)*100)</f>
        <v>58.064516129032249</v>
      </c>
      <c r="AX72">
        <f>((0.055/0.115)*100)</f>
        <v>47.826086956521735</v>
      </c>
      <c r="AY72">
        <f>((0.085/0.14)*100)</f>
        <v>60.714285714285708</v>
      </c>
      <c r="BA72">
        <f>((0.055/0.125)*100)</f>
        <v>44</v>
      </c>
      <c r="BB72">
        <f>((0.065/0.155)*100)</f>
        <v>41.935483870967744</v>
      </c>
      <c r="BC72">
        <f>((0.06/0.115)*100)</f>
        <v>52.173913043478258</v>
      </c>
      <c r="BD72">
        <f>((0.055/0.14)*100)</f>
        <v>39.285714285714285</v>
      </c>
      <c r="BF72">
        <f>ABS($B$72-$D$72)</f>
        <v>1.4802279999999994</v>
      </c>
      <c r="BG72">
        <f>ABS($F$72-$H$72)</f>
        <v>4.4560940000000002</v>
      </c>
      <c r="BL72">
        <f>SQRT((ABS($A$72-$E$73)^2+(ABS($B$72-$F$73)^2)))</f>
        <v>3.4211303582256192</v>
      </c>
      <c r="BM72">
        <f>SQRT((ABS($C$72-$G$72)^2+(ABS($D$72-$H$72)^2)))</f>
        <v>0.95638713222732108</v>
      </c>
      <c r="BO72">
        <f>SQRT((ABS($A$72-$G$72)^2+(ABS($B$72-$H$72)^2)))</f>
        <v>10.985308014522406</v>
      </c>
      <c r="BP72">
        <f>SQRT((ABS($C$72-$E$72)^2+(ABS($D$72-$F$72)^2)))</f>
        <v>12.373697145289524</v>
      </c>
      <c r="BR72">
        <f>DEGREES(ACOS((4.46493009043468^2+32.440268450109^2-31.8133299817174^2)/(2*4.46493009043468*32.440268450109)))</f>
        <v>78.002158204734698</v>
      </c>
      <c r="BS72" t="e">
        <f>DEGREES(ACOS((5.76154350203007^2+0^2-5.76154350203007^2)/(2*5.76154350203007*0)))</f>
        <v>#DIV/0!</v>
      </c>
      <c r="BU72">
        <v>14</v>
      </c>
      <c r="BV72">
        <v>6</v>
      </c>
      <c r="BW72">
        <v>7</v>
      </c>
      <c r="BX72">
        <v>13</v>
      </c>
      <c r="BY72">
        <v>18</v>
      </c>
      <c r="BZ72">
        <v>7</v>
      </c>
      <c r="CA72">
        <v>10</v>
      </c>
      <c r="CB72">
        <v>7</v>
      </c>
      <c r="CC72">
        <v>11</v>
      </c>
      <c r="CD72">
        <v>2</v>
      </c>
      <c r="CE72">
        <v>10</v>
      </c>
      <c r="CF72">
        <v>3</v>
      </c>
      <c r="CG72">
        <v>17</v>
      </c>
      <c r="CH72">
        <v>13</v>
      </c>
      <c r="CI72">
        <v>7</v>
      </c>
      <c r="CJ72">
        <v>11</v>
      </c>
      <c r="CL72">
        <v>11</v>
      </c>
      <c r="CM72">
        <v>0</v>
      </c>
      <c r="CN72">
        <v>2</v>
      </c>
      <c r="CO72">
        <v>10</v>
      </c>
      <c r="CP72">
        <v>13</v>
      </c>
      <c r="CQ72">
        <v>0</v>
      </c>
      <c r="CR72">
        <v>12</v>
      </c>
      <c r="CS72">
        <v>0</v>
      </c>
      <c r="CT72">
        <v>12</v>
      </c>
      <c r="CU72">
        <v>0</v>
      </c>
      <c r="CV72">
        <v>12</v>
      </c>
      <c r="CW72">
        <v>0</v>
      </c>
      <c r="CX72">
        <v>11</v>
      </c>
      <c r="CY72">
        <v>10</v>
      </c>
      <c r="CZ72">
        <v>0</v>
      </c>
      <c r="DA72">
        <v>3</v>
      </c>
      <c r="DC72">
        <f>((6/14)*100)</f>
        <v>42.857142857142854</v>
      </c>
      <c r="DD72">
        <f>((7/14)*100)</f>
        <v>50</v>
      </c>
      <c r="DE72">
        <f>((13/14)*100)</f>
        <v>92.857142857142861</v>
      </c>
      <c r="DF72">
        <f>((7/18)*100)</f>
        <v>38.888888888888893</v>
      </c>
      <c r="DG72">
        <f>((10/18)*100)</f>
        <v>55.555555555555557</v>
      </c>
      <c r="DH72">
        <f>((7/18)*100)</f>
        <v>38.888888888888893</v>
      </c>
      <c r="DI72">
        <f>((2/11)*100)</f>
        <v>18.181818181818183</v>
      </c>
      <c r="DJ72">
        <f>((10/11)*100)</f>
        <v>90.909090909090907</v>
      </c>
      <c r="DK72">
        <f>((3/11)*100)</f>
        <v>27.27272727272727</v>
      </c>
      <c r="DL72">
        <f>((13/17)*100)</f>
        <v>76.470588235294116</v>
      </c>
      <c r="DM72">
        <f>((7/17)*100)</f>
        <v>41.17647058823529</v>
      </c>
      <c r="DN72">
        <f>((11/17)*100)</f>
        <v>64.705882352941174</v>
      </c>
      <c r="DP72">
        <f>((0/11)*100)</f>
        <v>0</v>
      </c>
      <c r="DQ72">
        <f>((2/11)*100)</f>
        <v>18.181818181818183</v>
      </c>
      <c r="DR72">
        <f>((10/11)*100)</f>
        <v>90.909090909090907</v>
      </c>
      <c r="DS72">
        <f>((0/13)*100)</f>
        <v>0</v>
      </c>
      <c r="DT72">
        <f>((12/13)*100)</f>
        <v>92.307692307692307</v>
      </c>
      <c r="DU72">
        <f>((0/13)*100)</f>
        <v>0</v>
      </c>
      <c r="DV72">
        <f>((0/12)*100)</f>
        <v>0</v>
      </c>
      <c r="DW72">
        <f>((12/12)*100)</f>
        <v>100</v>
      </c>
      <c r="DX72">
        <f>((0/12)*100)</f>
        <v>0</v>
      </c>
      <c r="DY72">
        <f>((10/11)*100)</f>
        <v>90.909090909090907</v>
      </c>
      <c r="DZ72">
        <f>((0/11)*100)</f>
        <v>0</v>
      </c>
      <c r="EA72">
        <f>((3/11)*100)</f>
        <v>27.27272727272727</v>
      </c>
    </row>
    <row r="73" spans="1:131" x14ac:dyDescent="0.25">
      <c r="A73">
        <v>202.624953</v>
      </c>
      <c r="B73">
        <v>6.0594849999999996</v>
      </c>
      <c r="C73">
        <v>210.01469299999999</v>
      </c>
      <c r="D73">
        <v>7.3515980000000001</v>
      </c>
      <c r="E73">
        <v>227.33330899999999</v>
      </c>
      <c r="F73">
        <v>4.4314020000000003</v>
      </c>
      <c r="G73">
        <v>207.35072200000002</v>
      </c>
      <c r="H73">
        <v>9.2543819999999997</v>
      </c>
      <c r="K73">
        <f>(15/200)</f>
        <v>7.4999999999999997E-2</v>
      </c>
      <c r="L73">
        <f>(15/200)</f>
        <v>7.4999999999999997E-2</v>
      </c>
      <c r="M73">
        <f>(13/200)</f>
        <v>6.5000000000000002E-2</v>
      </c>
      <c r="N73">
        <f>(15/200)</f>
        <v>7.4999999999999997E-2</v>
      </c>
      <c r="P73">
        <f>(7/200)</f>
        <v>3.5000000000000003E-2</v>
      </c>
      <c r="Q73">
        <f>(10/200)</f>
        <v>0.05</v>
      </c>
      <c r="R73">
        <f>(9/200)</f>
        <v>4.4999999999999998E-2</v>
      </c>
      <c r="S73">
        <f>(8/200)</f>
        <v>0.04</v>
      </c>
      <c r="U73">
        <f>0.075+0.035</f>
        <v>0.11</v>
      </c>
      <c r="V73">
        <f>0.075+0.05</f>
        <v>0.125</v>
      </c>
      <c r="W73">
        <f>0.065+0.045</f>
        <v>0.11</v>
      </c>
      <c r="X73">
        <f>0.075+0.04</f>
        <v>0.11499999999999999</v>
      </c>
      <c r="Z73">
        <f>SQRT((ABS($A$74-$A$73)^2+(ABS($B$74-$B$73)^2)))</f>
        <v>26.141071032818431</v>
      </c>
      <c r="AA73">
        <f>SQRT((ABS($C$74-$C$73)^2+(ABS($D$74-$D$73)^2)))</f>
        <v>27.907035449762287</v>
      </c>
      <c r="AB73">
        <f>SQRT((ABS($E$74-$E$73)^2+(ABS($F$74-$F$73)^2)))</f>
        <v>22.524566404684663</v>
      </c>
      <c r="AC73">
        <f>SQRT((ABS($G$74-$G$73)^2+(ABS($H$74-$H$73)^2)))</f>
        <v>28.508550666186363</v>
      </c>
      <c r="AJ73">
        <f>1/0.11</f>
        <v>9.0909090909090917</v>
      </c>
      <c r="AK73">
        <f>1/0.125</f>
        <v>8</v>
      </c>
      <c r="AL73">
        <f>1/0.11</f>
        <v>9.0909090909090917</v>
      </c>
      <c r="AM73">
        <f>1/0.115</f>
        <v>8.695652173913043</v>
      </c>
      <c r="AO73">
        <f t="shared" si="27"/>
        <v>237.64610029834938</v>
      </c>
      <c r="AP73">
        <f t="shared" si="28"/>
        <v>223.25628359809829</v>
      </c>
      <c r="AQ73">
        <f t="shared" si="29"/>
        <v>204.76878549713331</v>
      </c>
      <c r="AR73">
        <f t="shared" si="30"/>
        <v>247.90044057553359</v>
      </c>
      <c r="AV73">
        <f>((0.075/0.11)*100)</f>
        <v>68.181818181818173</v>
      </c>
      <c r="AW73">
        <f>((0.075/0.125)*100)</f>
        <v>60</v>
      </c>
      <c r="AX73">
        <f>((0.065/0.11)*100)</f>
        <v>59.090909090909093</v>
      </c>
      <c r="AY73">
        <f>((0.075/0.115)*100)</f>
        <v>65.217391304347814</v>
      </c>
      <c r="BA73">
        <f>((0.035/0.11)*100)</f>
        <v>31.818181818181824</v>
      </c>
      <c r="BB73">
        <f>((0.05/0.125)*100)</f>
        <v>40</v>
      </c>
      <c r="BC73">
        <f>((0.045/0.11)*100)</f>
        <v>40.909090909090907</v>
      </c>
      <c r="BD73">
        <f>((0.04/0.115)*100)</f>
        <v>34.782608695652172</v>
      </c>
      <c r="BF73">
        <f>ABS($B$73-$D$73)</f>
        <v>1.2921130000000005</v>
      </c>
      <c r="BG73">
        <f>ABS($F$73-$H$73)</f>
        <v>4.8229799999999994</v>
      </c>
      <c r="BL73">
        <f>SQRT((ABS($A$73-$E$74)^2+(ABS($B$73-$F$74)^2)))</f>
        <v>2.3185274332741934</v>
      </c>
      <c r="BM73">
        <f>SQRT((ABS($C$73-$G$73)^2+(ABS($D$73-$H$73)^2)))</f>
        <v>3.2737331044996423</v>
      </c>
      <c r="BO73">
        <f>SQRT((ABS($A$73-$G$73)^2+(ABS($B$73-$H$73)^2)))</f>
        <v>5.704407022817545</v>
      </c>
      <c r="BP73">
        <f>SQRT((ABS($C$73-$E$74)^2+(ABS($D$73-$F$74)^2)))</f>
        <v>5.5666806119555519</v>
      </c>
      <c r="BR73">
        <f>DEGREES(ACOS((3.84187775808497^2+25.6127219689796^2-25.1942628082301^2)/(2*3.84187775808497*25.6127219689796)))</f>
        <v>79.453694666076601</v>
      </c>
      <c r="BU73">
        <v>15</v>
      </c>
      <c r="BV73">
        <v>10</v>
      </c>
      <c r="BW73">
        <v>8</v>
      </c>
      <c r="BX73">
        <v>10</v>
      </c>
      <c r="BY73">
        <v>15</v>
      </c>
      <c r="BZ73">
        <v>10</v>
      </c>
      <c r="CA73">
        <v>7</v>
      </c>
      <c r="CB73">
        <v>7</v>
      </c>
      <c r="CC73">
        <v>13</v>
      </c>
      <c r="CD73">
        <v>7</v>
      </c>
      <c r="CE73">
        <v>4</v>
      </c>
      <c r="CF73">
        <v>11</v>
      </c>
      <c r="CG73">
        <v>15</v>
      </c>
      <c r="CH73">
        <v>10</v>
      </c>
      <c r="CI73">
        <v>7</v>
      </c>
      <c r="CJ73">
        <v>13</v>
      </c>
      <c r="CL73">
        <v>7</v>
      </c>
      <c r="CM73">
        <v>2</v>
      </c>
      <c r="CN73">
        <v>1</v>
      </c>
      <c r="CO73">
        <v>3</v>
      </c>
      <c r="CP73">
        <v>10</v>
      </c>
      <c r="CQ73">
        <v>2</v>
      </c>
      <c r="CR73">
        <v>1</v>
      </c>
      <c r="CS73">
        <v>0</v>
      </c>
      <c r="CT73">
        <v>9</v>
      </c>
      <c r="CU73">
        <v>2</v>
      </c>
      <c r="CV73">
        <v>1</v>
      </c>
      <c r="CW73">
        <v>3</v>
      </c>
      <c r="CX73">
        <v>8</v>
      </c>
      <c r="CY73">
        <v>3</v>
      </c>
      <c r="CZ73">
        <v>0</v>
      </c>
      <c r="DA73">
        <v>6</v>
      </c>
      <c r="DC73">
        <f>((10/15)*100)</f>
        <v>66.666666666666657</v>
      </c>
      <c r="DD73">
        <f>((8/15)*100)</f>
        <v>53.333333333333336</v>
      </c>
      <c r="DE73">
        <f>((10/15)*100)</f>
        <v>66.666666666666657</v>
      </c>
      <c r="DF73">
        <f>((10/15)*100)</f>
        <v>66.666666666666657</v>
      </c>
      <c r="DG73">
        <f>((7/15)*100)</f>
        <v>46.666666666666664</v>
      </c>
      <c r="DH73">
        <f>((7/15)*100)</f>
        <v>46.666666666666664</v>
      </c>
      <c r="DI73">
        <f>((7/13)*100)</f>
        <v>53.846153846153847</v>
      </c>
      <c r="DJ73">
        <f>((4/13)*100)</f>
        <v>30.76923076923077</v>
      </c>
      <c r="DK73">
        <f>((11/13)*100)</f>
        <v>84.615384615384613</v>
      </c>
      <c r="DL73">
        <f>((10/15)*100)</f>
        <v>66.666666666666657</v>
      </c>
      <c r="DM73">
        <f>((7/15)*100)</f>
        <v>46.666666666666664</v>
      </c>
      <c r="DN73">
        <f>((13/15)*100)</f>
        <v>86.666666666666671</v>
      </c>
      <c r="DP73">
        <f>((2/7)*100)</f>
        <v>28.571428571428569</v>
      </c>
      <c r="DQ73">
        <f>((1/7)*100)</f>
        <v>14.285714285714285</v>
      </c>
      <c r="DR73">
        <f>((3/7)*100)</f>
        <v>42.857142857142854</v>
      </c>
      <c r="DS73">
        <f>((2/10)*100)</f>
        <v>20</v>
      </c>
      <c r="DT73">
        <f>((1/10)*100)</f>
        <v>10</v>
      </c>
      <c r="DU73">
        <f>((0/10)*100)</f>
        <v>0</v>
      </c>
      <c r="DV73">
        <f>((2/9)*100)</f>
        <v>22.222222222222221</v>
      </c>
      <c r="DW73">
        <f>((1/9)*100)</f>
        <v>11.111111111111111</v>
      </c>
      <c r="DX73">
        <f>((3/9)*100)</f>
        <v>33.333333333333329</v>
      </c>
      <c r="DY73">
        <f>((3/8)*100)</f>
        <v>37.5</v>
      </c>
      <c r="DZ73">
        <f>((0/8)*100)</f>
        <v>0</v>
      </c>
      <c r="EA73">
        <f>((6/8)*100)</f>
        <v>75</v>
      </c>
    </row>
    <row r="74" spans="1:131" x14ac:dyDescent="0.25">
      <c r="A74">
        <v>176.48984999999999</v>
      </c>
      <c r="B74">
        <v>6.618042</v>
      </c>
      <c r="C74">
        <v>182.12706600000001</v>
      </c>
      <c r="D74">
        <v>8.3922170000000005</v>
      </c>
      <c r="E74">
        <v>204.82680400000001</v>
      </c>
      <c r="F74">
        <v>5.3332470000000001</v>
      </c>
      <c r="G74">
        <v>178.84938499999998</v>
      </c>
      <c r="H74">
        <v>9.8956700000000009</v>
      </c>
      <c r="K74">
        <f>(14/200)</f>
        <v>7.0000000000000007E-2</v>
      </c>
      <c r="L74">
        <f>(13/200)</f>
        <v>6.5000000000000002E-2</v>
      </c>
      <c r="M74">
        <f>(13/200)</f>
        <v>6.5000000000000002E-2</v>
      </c>
      <c r="N74">
        <f>(14/200)</f>
        <v>7.0000000000000007E-2</v>
      </c>
      <c r="P74">
        <f>(7/200)</f>
        <v>3.5000000000000003E-2</v>
      </c>
      <c r="Q74">
        <f>(8/200)</f>
        <v>0.04</v>
      </c>
      <c r="R74">
        <f>(8/200)</f>
        <v>0.04</v>
      </c>
      <c r="S74">
        <f>(9/200)</f>
        <v>4.4999999999999998E-2</v>
      </c>
      <c r="U74">
        <f>0.07+0.035</f>
        <v>0.10500000000000001</v>
      </c>
      <c r="V74">
        <f>0.065+0.04</f>
        <v>0.10500000000000001</v>
      </c>
      <c r="W74">
        <f>0.065+0.04</f>
        <v>0.10500000000000001</v>
      </c>
      <c r="X74">
        <f>0.07+0.045</f>
        <v>0.115</v>
      </c>
      <c r="Z74">
        <f>SQRT((ABS($A$75-$A$74)^2+(ABS($B$75-$B$74)^2)))</f>
        <v>22.950505070988775</v>
      </c>
      <c r="AA74">
        <f>SQRT((ABS($C$75-$C$74)^2+(ABS($D$75-$D$74)^2)))</f>
        <v>23.971025445347667</v>
      </c>
      <c r="AB74">
        <f>SQRT((ABS($E$75-$E$74)^2+(ABS($F$75-$F$74)^2)))</f>
        <v>26.617782451924459</v>
      </c>
      <c r="AC74">
        <f>SQRT((ABS($G$75-$G$74)^2+(ABS($H$75-$H$74)^2)))</f>
        <v>24.077290679478548</v>
      </c>
      <c r="AJ74">
        <f>1/0.105</f>
        <v>9.5238095238095237</v>
      </c>
      <c r="AK74">
        <f>1/0.105</f>
        <v>9.5238095238095237</v>
      </c>
      <c r="AL74">
        <f>1/0.105</f>
        <v>9.5238095238095237</v>
      </c>
      <c r="AM74">
        <f>1/0.115</f>
        <v>8.695652173913043</v>
      </c>
      <c r="AO74">
        <f t="shared" si="27"/>
        <v>218.57623877132164</v>
      </c>
      <c r="AP74">
        <f t="shared" si="28"/>
        <v>228.29548043188251</v>
      </c>
      <c r="AQ74">
        <f t="shared" si="29"/>
        <v>253.50269001832817</v>
      </c>
      <c r="AR74">
        <f t="shared" si="30"/>
        <v>209.36774503894389</v>
      </c>
      <c r="AV74">
        <f>((0.07/0.105)*100)</f>
        <v>66.666666666666671</v>
      </c>
      <c r="AW74">
        <f>((0.065/0.105)*100)</f>
        <v>61.904761904761905</v>
      </c>
      <c r="AX74">
        <f>((0.065/0.105)*100)</f>
        <v>61.904761904761905</v>
      </c>
      <c r="AY74">
        <f>((0.07/0.115)*100)</f>
        <v>60.869565217391312</v>
      </c>
      <c r="BA74">
        <f>((0.035/0.105)*100)</f>
        <v>33.333333333333336</v>
      </c>
      <c r="BB74">
        <f>((0.04/0.105)*100)</f>
        <v>38.095238095238102</v>
      </c>
      <c r="BC74">
        <f>((0.04/0.105)*100)</f>
        <v>38.095238095238102</v>
      </c>
      <c r="BD74">
        <f>((0.045/0.115)*100)</f>
        <v>39.130434782608688</v>
      </c>
      <c r="BF74">
        <f>ABS($B$74-$D$74)</f>
        <v>1.7741750000000005</v>
      </c>
      <c r="BG74">
        <f>ABS($F$74-$H$74)</f>
        <v>4.5624230000000008</v>
      </c>
      <c r="BL74">
        <f>SQRT((ABS($A$74-$E$75)^2+(ABS($B$74-$F$75)^2)))</f>
        <v>2.1543625506924373</v>
      </c>
      <c r="BM74">
        <f>SQRT((ABS($C$74-$G$74)^2+(ABS($D$74-$H$74)^2)))</f>
        <v>3.6060454324606335</v>
      </c>
      <c r="BO74">
        <f>SQRT((ABS($A$74-$G$74)^2+(ABS($B$74-$H$74)^2)))</f>
        <v>4.0385951422009336</v>
      </c>
      <c r="BP74">
        <f>SQRT((ABS($C$74-$E$75)^2+(ABS($D$74-$F$75)^2)))</f>
        <v>4.9791024591142063</v>
      </c>
      <c r="BR74">
        <f>DEGREES(ACOS((27.8265772993583^2+27.6575786968746^2-3.72603095972457^2)/(2*27.8265772993583*27.6575786968746)))</f>
        <v>7.6932747811661493</v>
      </c>
      <c r="BU74">
        <v>14</v>
      </c>
      <c r="BV74">
        <v>9</v>
      </c>
      <c r="BW74">
        <v>7</v>
      </c>
      <c r="BX74">
        <v>7</v>
      </c>
      <c r="BY74">
        <v>13</v>
      </c>
      <c r="BZ74">
        <v>9</v>
      </c>
      <c r="CA74">
        <v>4</v>
      </c>
      <c r="CB74">
        <v>4</v>
      </c>
      <c r="CC74">
        <v>13</v>
      </c>
      <c r="CD74">
        <v>8</v>
      </c>
      <c r="CE74">
        <v>5</v>
      </c>
      <c r="CF74">
        <v>13</v>
      </c>
      <c r="CG74">
        <v>14</v>
      </c>
      <c r="CH74">
        <v>7</v>
      </c>
      <c r="CI74">
        <v>5</v>
      </c>
      <c r="CJ74">
        <v>14</v>
      </c>
      <c r="CL74">
        <v>7</v>
      </c>
      <c r="CM74">
        <v>3</v>
      </c>
      <c r="CN74">
        <v>2</v>
      </c>
      <c r="CO74">
        <v>2</v>
      </c>
      <c r="CP74">
        <v>8</v>
      </c>
      <c r="CQ74">
        <v>3</v>
      </c>
      <c r="CR74">
        <v>0</v>
      </c>
      <c r="CS74">
        <v>0</v>
      </c>
      <c r="CT74">
        <v>8</v>
      </c>
      <c r="CU74">
        <v>1</v>
      </c>
      <c r="CV74">
        <v>0</v>
      </c>
      <c r="CW74">
        <v>6</v>
      </c>
      <c r="CX74">
        <v>9</v>
      </c>
      <c r="CY74">
        <v>2</v>
      </c>
      <c r="CZ74">
        <v>0</v>
      </c>
      <c r="DA74">
        <v>9</v>
      </c>
      <c r="DC74">
        <f>((9/14)*100)</f>
        <v>64.285714285714292</v>
      </c>
      <c r="DD74">
        <f>((7/14)*100)</f>
        <v>50</v>
      </c>
      <c r="DE74">
        <f>((7/14)*100)</f>
        <v>50</v>
      </c>
      <c r="DF74">
        <f>((9/13)*100)</f>
        <v>69.230769230769226</v>
      </c>
      <c r="DG74">
        <f>((4/13)*100)</f>
        <v>30.76923076923077</v>
      </c>
      <c r="DH74">
        <f>((4/13)*100)</f>
        <v>30.76923076923077</v>
      </c>
      <c r="DI74">
        <f>((8/13)*100)</f>
        <v>61.53846153846154</v>
      </c>
      <c r="DJ74">
        <f>((5/13)*100)</f>
        <v>38.461538461538467</v>
      </c>
      <c r="DK74">
        <f>((13/13)*100)</f>
        <v>100</v>
      </c>
      <c r="DL74">
        <f>((7/14)*100)</f>
        <v>50</v>
      </c>
      <c r="DM74">
        <f>((5/14)*100)</f>
        <v>35.714285714285715</v>
      </c>
      <c r="DN74">
        <f>((14/14)*100)</f>
        <v>100</v>
      </c>
      <c r="DP74">
        <f>((3/7)*100)</f>
        <v>42.857142857142854</v>
      </c>
      <c r="DQ74">
        <f>((2/7)*100)</f>
        <v>28.571428571428569</v>
      </c>
      <c r="DR74">
        <f>((2/7)*100)</f>
        <v>28.571428571428569</v>
      </c>
      <c r="DS74">
        <f>((3/8)*100)</f>
        <v>37.5</v>
      </c>
      <c r="DT74">
        <f>((0/8)*100)</f>
        <v>0</v>
      </c>
      <c r="DU74">
        <f>((0/8)*100)</f>
        <v>0</v>
      </c>
      <c r="DV74">
        <f>((1/8)*100)</f>
        <v>12.5</v>
      </c>
      <c r="DW74">
        <f>((0/8)*100)</f>
        <v>0</v>
      </c>
      <c r="DX74">
        <f>((6/8)*100)</f>
        <v>75</v>
      </c>
      <c r="DY74">
        <f>((2/9)*100)</f>
        <v>22.222222222222221</v>
      </c>
      <c r="DZ74">
        <f>((0/9)*100)</f>
        <v>0</v>
      </c>
      <c r="EA74">
        <f>((9/9)*100)</f>
        <v>100</v>
      </c>
    </row>
    <row r="75" spans="1:131" x14ac:dyDescent="0.25">
      <c r="A75">
        <v>153.540211</v>
      </c>
      <c r="B75">
        <v>6.8174229999999998</v>
      </c>
      <c r="C75">
        <v>158.15681000000001</v>
      </c>
      <c r="D75">
        <v>8.2001539999999995</v>
      </c>
      <c r="E75">
        <v>178.209025</v>
      </c>
      <c r="F75">
        <v>5.3196909999999997</v>
      </c>
      <c r="G75">
        <v>154.77304599999999</v>
      </c>
      <c r="H75">
        <v>10.109742000000001</v>
      </c>
      <c r="K75">
        <f>(15/200)</f>
        <v>7.4999999999999997E-2</v>
      </c>
      <c r="L75">
        <f>(14/200)</f>
        <v>7.0000000000000007E-2</v>
      </c>
      <c r="M75">
        <f>(14/200)</f>
        <v>7.0000000000000007E-2</v>
      </c>
      <c r="N75">
        <f>(15/200)</f>
        <v>7.4999999999999997E-2</v>
      </c>
      <c r="P75">
        <f>(8/200)</f>
        <v>0.04</v>
      </c>
      <c r="Q75">
        <f>(9/200)</f>
        <v>4.4999999999999998E-2</v>
      </c>
      <c r="R75">
        <f>(9/200)</f>
        <v>4.4999999999999998E-2</v>
      </c>
      <c r="S75">
        <f>(8/200)</f>
        <v>0.04</v>
      </c>
      <c r="U75">
        <f>0.075+0.04</f>
        <v>0.11499999999999999</v>
      </c>
      <c r="V75">
        <f>0.07+0.045</f>
        <v>0.115</v>
      </c>
      <c r="W75">
        <f>0.07+0.045</f>
        <v>0.115</v>
      </c>
      <c r="X75">
        <f>0.075+0.04</f>
        <v>0.11499999999999999</v>
      </c>
      <c r="Z75">
        <f>SQRT((ABS($A$76-$A$75)^2+(ABS($B$76-$B$75)^2)))</f>
        <v>34.73640223120875</v>
      </c>
      <c r="AA75">
        <f>SQRT((ABS($C$76-$C$75)^2+(ABS($D$76-$D$75)^2)))</f>
        <v>33.74968748252158</v>
      </c>
      <c r="AB75">
        <f>SQRT((ABS($E$76-$E$75)^2+(ABS($F$76-$F$75)^2)))</f>
        <v>23.820591081709225</v>
      </c>
      <c r="AC75">
        <f>SQRT((ABS($G$76-$G$75)^2+(ABS($H$76-$H$75)^2)))</f>
        <v>35.653804436250333</v>
      </c>
      <c r="AJ75">
        <f>1/0.115</f>
        <v>8.695652173913043</v>
      </c>
      <c r="AK75">
        <f>1/0.115</f>
        <v>8.695652173913043</v>
      </c>
      <c r="AL75">
        <f>1/0.115</f>
        <v>8.695652173913043</v>
      </c>
      <c r="AM75">
        <f>1/0.115</f>
        <v>8.695652173913043</v>
      </c>
      <c r="AO75">
        <f t="shared" si="27"/>
        <v>302.0556715757283</v>
      </c>
      <c r="AP75">
        <f t="shared" si="28"/>
        <v>293.47554332627459</v>
      </c>
      <c r="AQ75">
        <f t="shared" si="29"/>
        <v>207.13557462355845</v>
      </c>
      <c r="AR75">
        <f t="shared" si="30"/>
        <v>310.03308205435076</v>
      </c>
      <c r="AV75">
        <f>((0.075/0.115)*100)</f>
        <v>65.217391304347814</v>
      </c>
      <c r="AW75">
        <f>((0.07/0.115)*100)</f>
        <v>60.869565217391312</v>
      </c>
      <c r="AX75">
        <f>((0.07/0.115)*100)</f>
        <v>60.869565217391312</v>
      </c>
      <c r="AY75">
        <f>((0.075/0.115)*100)</f>
        <v>65.217391304347814</v>
      </c>
      <c r="BA75">
        <f>((0.04/0.115)*100)</f>
        <v>34.782608695652172</v>
      </c>
      <c r="BB75">
        <f>((0.045/0.115)*100)</f>
        <v>39.130434782608688</v>
      </c>
      <c r="BC75">
        <f>((0.045/0.115)*100)</f>
        <v>39.130434782608688</v>
      </c>
      <c r="BD75">
        <f>((0.04/0.115)*100)</f>
        <v>34.782608695652172</v>
      </c>
      <c r="BF75">
        <f>ABS($B$75-$D$75)</f>
        <v>1.3827309999999997</v>
      </c>
      <c r="BG75">
        <f>ABS($F$75-$H$75)</f>
        <v>4.7900510000000009</v>
      </c>
      <c r="BL75">
        <f>SQRT((ABS($A$75-$E$76)^2+(ABS($B$75-$F$76)^2)))</f>
        <v>1.0419376979498316</v>
      </c>
      <c r="BM75">
        <f>SQRT((ABS($C$75-$G$75)^2+(ABS($D$75-$H$75)^2)))</f>
        <v>3.8854066888087915</v>
      </c>
      <c r="BO75">
        <f>SQRT((ABS($A$75-$G$75)^2+(ABS($B$75-$H$75)^2)))</f>
        <v>3.515572006798608</v>
      </c>
      <c r="BP75">
        <f>SQRT((ABS($C$75-$E$76)^2+(ABS($D$75-$F$76)^2)))</f>
        <v>4.2329451426751428</v>
      </c>
      <c r="BR75">
        <f>DEGREES(ACOS((19.4218590233196^2+21.3809755539861^2-4.54991073003647^2)/(2*19.4218590233196*21.3809755539861)))</f>
        <v>11.565797601450157</v>
      </c>
      <c r="BS75">
        <f>DEGREES(ACOS((27.1897045142399^2+28.8083301452416^2-4.75186059555222^2)/(2*27.1897045142399*28.8083301452416)))</f>
        <v>9.1560113334024269</v>
      </c>
      <c r="BU75">
        <v>15</v>
      </c>
      <c r="BV75">
        <v>10</v>
      </c>
      <c r="BW75">
        <v>8</v>
      </c>
      <c r="BX75">
        <v>8</v>
      </c>
      <c r="BY75">
        <v>14</v>
      </c>
      <c r="BZ75">
        <v>10</v>
      </c>
      <c r="CA75">
        <v>6</v>
      </c>
      <c r="CB75">
        <v>6</v>
      </c>
      <c r="CC75">
        <v>14</v>
      </c>
      <c r="CD75">
        <v>7</v>
      </c>
      <c r="CE75">
        <v>5</v>
      </c>
      <c r="CF75">
        <v>14</v>
      </c>
      <c r="CG75">
        <v>15</v>
      </c>
      <c r="CH75">
        <v>8</v>
      </c>
      <c r="CI75">
        <v>6</v>
      </c>
      <c r="CJ75">
        <v>15</v>
      </c>
      <c r="CL75">
        <v>8</v>
      </c>
      <c r="CM75">
        <v>4</v>
      </c>
      <c r="CN75">
        <v>1</v>
      </c>
      <c r="CO75">
        <v>1</v>
      </c>
      <c r="CP75">
        <v>9</v>
      </c>
      <c r="CQ75">
        <v>4</v>
      </c>
      <c r="CR75">
        <v>0</v>
      </c>
      <c r="CS75">
        <v>0</v>
      </c>
      <c r="CT75">
        <v>9</v>
      </c>
      <c r="CU75">
        <v>2</v>
      </c>
      <c r="CV75">
        <v>0</v>
      </c>
      <c r="CW75">
        <v>9</v>
      </c>
      <c r="CX75">
        <v>8</v>
      </c>
      <c r="CY75">
        <v>1</v>
      </c>
      <c r="CZ75">
        <v>0</v>
      </c>
      <c r="DA75">
        <v>8</v>
      </c>
      <c r="DC75">
        <f>((10/15)*100)</f>
        <v>66.666666666666657</v>
      </c>
      <c r="DD75">
        <f>((8/15)*100)</f>
        <v>53.333333333333336</v>
      </c>
      <c r="DE75">
        <f>((8/15)*100)</f>
        <v>53.333333333333336</v>
      </c>
      <c r="DF75">
        <f>((10/14)*100)</f>
        <v>71.428571428571431</v>
      </c>
      <c r="DG75">
        <f>((6/14)*100)</f>
        <v>42.857142857142854</v>
      </c>
      <c r="DH75">
        <f>((6/14)*100)</f>
        <v>42.857142857142854</v>
      </c>
      <c r="DI75">
        <f>((7/14)*100)</f>
        <v>50</v>
      </c>
      <c r="DJ75">
        <f>((5/14)*100)</f>
        <v>35.714285714285715</v>
      </c>
      <c r="DK75">
        <f>((14/14)*100)</f>
        <v>100</v>
      </c>
      <c r="DL75">
        <f>((8/15)*100)</f>
        <v>53.333333333333336</v>
      </c>
      <c r="DM75">
        <f>((6/15)*100)</f>
        <v>40</v>
      </c>
      <c r="DN75">
        <f>((15/15)*100)</f>
        <v>100</v>
      </c>
      <c r="DP75">
        <f>((4/8)*100)</f>
        <v>50</v>
      </c>
      <c r="DQ75">
        <f>((1/8)*100)</f>
        <v>12.5</v>
      </c>
      <c r="DR75">
        <f>((1/8)*100)</f>
        <v>12.5</v>
      </c>
      <c r="DS75">
        <f>((4/9)*100)</f>
        <v>44.444444444444443</v>
      </c>
      <c r="DT75">
        <f>((0/9)*100)</f>
        <v>0</v>
      </c>
      <c r="DU75">
        <f>((0/9)*100)</f>
        <v>0</v>
      </c>
      <c r="DV75">
        <f>((2/9)*100)</f>
        <v>22.222222222222221</v>
      </c>
      <c r="DW75">
        <f>((0/9)*100)</f>
        <v>0</v>
      </c>
      <c r="DX75">
        <f>((9/9)*100)</f>
        <v>100</v>
      </c>
      <c r="DY75">
        <f>((1/8)*100)</f>
        <v>12.5</v>
      </c>
      <c r="DZ75">
        <f>((0/8)*100)</f>
        <v>0</v>
      </c>
      <c r="EA75">
        <f>((8/8)*100)</f>
        <v>100</v>
      </c>
    </row>
    <row r="76" spans="1:131" x14ac:dyDescent="0.25">
      <c r="A76">
        <v>118.86134600000001</v>
      </c>
      <c r="B76">
        <v>4.8189330000000004</v>
      </c>
      <c r="C76">
        <v>124.44926700000001</v>
      </c>
      <c r="D76">
        <v>6.514049</v>
      </c>
      <c r="E76">
        <v>154.406139</v>
      </c>
      <c r="F76">
        <v>6.2379379999999998</v>
      </c>
      <c r="G76">
        <v>119.19448700000001</v>
      </c>
      <c r="H76">
        <v>7.794594</v>
      </c>
      <c r="K76">
        <f>(16/200)</f>
        <v>0.08</v>
      </c>
      <c r="L76">
        <f>(13/200)</f>
        <v>6.5000000000000002E-2</v>
      </c>
      <c r="M76">
        <f>(15/200)</f>
        <v>7.4999999999999997E-2</v>
      </c>
      <c r="N76">
        <f>(14/200)</f>
        <v>7.0000000000000007E-2</v>
      </c>
      <c r="P76">
        <f>(8/200)</f>
        <v>0.04</v>
      </c>
      <c r="Q76">
        <f>(9/200)</f>
        <v>4.4999999999999998E-2</v>
      </c>
      <c r="R76">
        <f>(8/200)</f>
        <v>0.04</v>
      </c>
      <c r="S76">
        <f>(9/200)</f>
        <v>4.4999999999999998E-2</v>
      </c>
      <c r="U76">
        <f>0.08+0.04</f>
        <v>0.12</v>
      </c>
      <c r="V76">
        <f>0.065+0.045</f>
        <v>0.11</v>
      </c>
      <c r="W76">
        <f>0.075+0.04</f>
        <v>0.11499999999999999</v>
      </c>
      <c r="X76">
        <f>0.07+0.045</f>
        <v>0.115</v>
      </c>
      <c r="Z76">
        <f>SQRT((ABS($A$77-$A$76)^2+(ABS($B$77-$B$76)^2)))</f>
        <v>27.77804368614186</v>
      </c>
      <c r="AA76">
        <f>SQRT((ABS($C$77-$C$76)^2+(ABS($D$77-$D$76)^2)))</f>
        <v>26.874685814675438</v>
      </c>
      <c r="AB76">
        <f>SQRT((ABS($E$77-$E$76)^2+(ABS($F$77-$F$76)^2)))</f>
        <v>35.364664843831399</v>
      </c>
      <c r="AC76">
        <f>SQRT((ABS($G$77-$G$76)^2+(ABS($H$77-$H$76)^2)))</f>
        <v>26.09656837838665</v>
      </c>
      <c r="AJ76">
        <f>1/0.12</f>
        <v>8.3333333333333339</v>
      </c>
      <c r="AK76">
        <f>1/0.11</f>
        <v>9.0909090909090917</v>
      </c>
      <c r="AL76">
        <f>1/0.115</f>
        <v>8.695652173913043</v>
      </c>
      <c r="AM76">
        <f>1/0.115</f>
        <v>8.695652173913043</v>
      </c>
      <c r="AO76">
        <f t="shared" si="27"/>
        <v>231.48369738451552</v>
      </c>
      <c r="AP76">
        <f t="shared" si="28"/>
        <v>244.31532558795851</v>
      </c>
      <c r="AQ76">
        <f t="shared" si="29"/>
        <v>307.5188247289687</v>
      </c>
      <c r="AR76">
        <f t="shared" si="30"/>
        <v>226.92668155118824</v>
      </c>
      <c r="AV76">
        <f>((0.08/0.12)*100)</f>
        <v>66.666666666666671</v>
      </c>
      <c r="AW76">
        <f>((0.065/0.11)*100)</f>
        <v>59.090909090909093</v>
      </c>
      <c r="AX76">
        <f>((0.075/0.115)*100)</f>
        <v>65.217391304347814</v>
      </c>
      <c r="AY76">
        <f>((0.07/0.115)*100)</f>
        <v>60.869565217391312</v>
      </c>
      <c r="BA76">
        <f>((0.04/0.12)*100)</f>
        <v>33.333333333333336</v>
      </c>
      <c r="BB76">
        <f>((0.045/0.11)*100)</f>
        <v>40.909090909090907</v>
      </c>
      <c r="BC76">
        <f>((0.04/0.115)*100)</f>
        <v>34.782608695652172</v>
      </c>
      <c r="BD76">
        <f>((0.045/0.115)*100)</f>
        <v>39.130434782608688</v>
      </c>
      <c r="BF76">
        <f>ABS($B$76-$D$76)</f>
        <v>1.6951159999999996</v>
      </c>
      <c r="BG76">
        <f>ABS($F$76-$H$76)</f>
        <v>1.5566560000000003</v>
      </c>
      <c r="BL76">
        <f>SQRT((ABS($A$76-$E$77)^2+(ABS($B$76-$F$77)^2)))</f>
        <v>1.3566185333633762</v>
      </c>
      <c r="BM76">
        <f>SQRT((ABS($C$76-$G$76)^2+(ABS($D$76-$H$76)^2)))</f>
        <v>5.4085588048411717</v>
      </c>
      <c r="BO76">
        <f>SQRT((ABS($A$76-$G$76)^2+(ABS($B$76-$H$76)^2)))</f>
        <v>2.9942513776905901</v>
      </c>
      <c r="BP76">
        <f>SQRT((ABS($C$76-$E$77)^2+(ABS($D$76-$F$77)^2)))</f>
        <v>6.1015190137397752</v>
      </c>
      <c r="BR76" t="e">
        <f>DEGREES(ACOS((5.76154350203007^2+0^2-5.76154350203007^2)/(2*5.76154350203007*0)))</f>
        <v>#DIV/0!</v>
      </c>
      <c r="BS76">
        <f>DEGREES(ACOS((29.1522851666267^2+29.885566340329^2-4.73885290472294^2)/(2*29.1522851666267*29.885566340329)))</f>
        <v>9.0975095784564015</v>
      </c>
      <c r="BU76">
        <v>16</v>
      </c>
      <c r="BV76">
        <v>9</v>
      </c>
      <c r="BW76">
        <v>8</v>
      </c>
      <c r="BX76">
        <v>8</v>
      </c>
      <c r="BY76">
        <v>13</v>
      </c>
      <c r="BZ76">
        <v>9</v>
      </c>
      <c r="CA76">
        <v>4</v>
      </c>
      <c r="CB76">
        <v>4</v>
      </c>
      <c r="CC76">
        <v>15</v>
      </c>
      <c r="CD76">
        <v>8</v>
      </c>
      <c r="CE76">
        <v>6</v>
      </c>
      <c r="CF76">
        <v>15</v>
      </c>
      <c r="CG76">
        <v>14</v>
      </c>
      <c r="CH76">
        <v>8</v>
      </c>
      <c r="CI76">
        <v>4</v>
      </c>
      <c r="CJ76">
        <v>14</v>
      </c>
      <c r="CL76">
        <v>8</v>
      </c>
      <c r="CM76">
        <v>4</v>
      </c>
      <c r="CN76">
        <v>1</v>
      </c>
      <c r="CO76">
        <v>1</v>
      </c>
      <c r="CP76">
        <v>9</v>
      </c>
      <c r="CQ76">
        <v>4</v>
      </c>
      <c r="CR76">
        <v>0</v>
      </c>
      <c r="CS76">
        <v>0</v>
      </c>
      <c r="CT76">
        <v>8</v>
      </c>
      <c r="CU76">
        <v>1</v>
      </c>
      <c r="CV76">
        <v>0</v>
      </c>
      <c r="CW76">
        <v>8</v>
      </c>
      <c r="CX76">
        <v>9</v>
      </c>
      <c r="CY76">
        <v>1</v>
      </c>
      <c r="CZ76">
        <v>0</v>
      </c>
      <c r="DA76">
        <v>9</v>
      </c>
      <c r="DC76">
        <f>((9/16)*100)</f>
        <v>56.25</v>
      </c>
      <c r="DD76">
        <f>((8/16)*100)</f>
        <v>50</v>
      </c>
      <c r="DE76">
        <f>((8/16)*100)</f>
        <v>50</v>
      </c>
      <c r="DF76">
        <f>((9/13)*100)</f>
        <v>69.230769230769226</v>
      </c>
      <c r="DG76">
        <f>((4/13)*100)</f>
        <v>30.76923076923077</v>
      </c>
      <c r="DH76">
        <f>((4/13)*100)</f>
        <v>30.76923076923077</v>
      </c>
      <c r="DI76">
        <f>((8/15)*100)</f>
        <v>53.333333333333336</v>
      </c>
      <c r="DJ76">
        <f>((6/15)*100)</f>
        <v>40</v>
      </c>
      <c r="DK76">
        <f>((15/15)*100)</f>
        <v>100</v>
      </c>
      <c r="DL76">
        <f>((8/14)*100)</f>
        <v>57.142857142857139</v>
      </c>
      <c r="DM76">
        <f>((4/14)*100)</f>
        <v>28.571428571428569</v>
      </c>
      <c r="DN76">
        <f>((14/14)*100)</f>
        <v>100</v>
      </c>
      <c r="DP76">
        <f>((4/8)*100)</f>
        <v>50</v>
      </c>
      <c r="DQ76">
        <f>((1/8)*100)</f>
        <v>12.5</v>
      </c>
      <c r="DR76">
        <f>((1/8)*100)</f>
        <v>12.5</v>
      </c>
      <c r="DS76">
        <f>((4/9)*100)</f>
        <v>44.444444444444443</v>
      </c>
      <c r="DT76">
        <f>((0/9)*100)</f>
        <v>0</v>
      </c>
      <c r="DU76">
        <f>((0/9)*100)</f>
        <v>0</v>
      </c>
      <c r="DV76">
        <f>((1/8)*100)</f>
        <v>12.5</v>
      </c>
      <c r="DW76">
        <f>((0/8)*100)</f>
        <v>0</v>
      </c>
      <c r="DX76">
        <f>((8/8)*100)</f>
        <v>100</v>
      </c>
      <c r="DY76">
        <f>((1/9)*100)</f>
        <v>11.111111111111111</v>
      </c>
      <c r="DZ76">
        <f>((0/9)*100)</f>
        <v>0</v>
      </c>
      <c r="EA76">
        <f>((9/9)*100)</f>
        <v>100</v>
      </c>
    </row>
    <row r="77" spans="1:131" x14ac:dyDescent="0.25">
      <c r="A77">
        <v>91.084474999999998</v>
      </c>
      <c r="B77">
        <v>4.5636910000000004</v>
      </c>
      <c r="C77">
        <v>97.582913000000005</v>
      </c>
      <c r="D77">
        <v>5.8449</v>
      </c>
      <c r="E77">
        <v>119.14816500000001</v>
      </c>
      <c r="F77">
        <v>3.4929809999999999</v>
      </c>
      <c r="G77">
        <v>93.099116000000009</v>
      </c>
      <c r="H77">
        <v>8.0445810000000009</v>
      </c>
      <c r="K77">
        <f>(17/200)</f>
        <v>8.5000000000000006E-2</v>
      </c>
      <c r="L77">
        <f>(14/200)</f>
        <v>7.0000000000000007E-2</v>
      </c>
      <c r="M77">
        <f>(14/200)</f>
        <v>7.0000000000000007E-2</v>
      </c>
      <c r="N77">
        <f>(14/200)</f>
        <v>7.0000000000000007E-2</v>
      </c>
      <c r="P77">
        <f>(8/200)</f>
        <v>0.04</v>
      </c>
      <c r="Q77">
        <f>(10/200)</f>
        <v>0.05</v>
      </c>
      <c r="R77">
        <f>(9/200)</f>
        <v>4.4999999999999998E-2</v>
      </c>
      <c r="S77">
        <f>(10/200)</f>
        <v>0.05</v>
      </c>
      <c r="U77">
        <f>0.085+0.04</f>
        <v>0.125</v>
      </c>
      <c r="V77">
        <f>0.07+0.05</f>
        <v>0.12000000000000001</v>
      </c>
      <c r="W77">
        <f>0.07+0.045</f>
        <v>0.115</v>
      </c>
      <c r="X77">
        <f>0.07+0.05</f>
        <v>0.12000000000000001</v>
      </c>
      <c r="Z77">
        <f>SQRT((ABS($A$78-$A$77)^2+(ABS($B$78-$B$77)^2)))</f>
        <v>22.776011617173747</v>
      </c>
      <c r="AA77">
        <f>SQRT((ABS($C$78-$C$77)^2+(ABS($D$78-$D$77)^2)))</f>
        <v>22.282630001921255</v>
      </c>
      <c r="AB77">
        <f>SQRT((ABS($E$78-$E$77)^2+(ABS($F$78-$F$77)^2)))</f>
        <v>26.39280155398728</v>
      </c>
      <c r="AC77">
        <f>SQRT((ABS($G$78-$G$77)^2+(ABS($H$78-$H$77)^2)))</f>
        <v>20.611519605093164</v>
      </c>
      <c r="AJ77">
        <f>1/0.125</f>
        <v>8</v>
      </c>
      <c r="AK77">
        <f>1/0.12</f>
        <v>8.3333333333333339</v>
      </c>
      <c r="AL77">
        <f>1/0.115</f>
        <v>8.695652173913043</v>
      </c>
      <c r="AM77">
        <f>1/0.12</f>
        <v>8.3333333333333339</v>
      </c>
      <c r="AO77">
        <f t="shared" si="27"/>
        <v>182.20809293738998</v>
      </c>
      <c r="AP77">
        <f t="shared" si="28"/>
        <v>185.68858334934379</v>
      </c>
      <c r="AQ77">
        <f t="shared" si="29"/>
        <v>229.50262220858502</v>
      </c>
      <c r="AR77">
        <f t="shared" si="30"/>
        <v>171.76266337577636</v>
      </c>
      <c r="AV77">
        <f>((0.085/0.125)*100)</f>
        <v>68</v>
      </c>
      <c r="AW77">
        <f>((0.07/0.12)*100)</f>
        <v>58.333333333333336</v>
      </c>
      <c r="AX77">
        <f>((0.07/0.115)*100)</f>
        <v>60.869565217391312</v>
      </c>
      <c r="AY77">
        <f>((0.07/0.12)*100)</f>
        <v>58.333333333333336</v>
      </c>
      <c r="BA77">
        <f>((0.04/0.125)*100)</f>
        <v>32</v>
      </c>
      <c r="BB77">
        <f>((0.05/0.12)*100)</f>
        <v>41.666666666666671</v>
      </c>
      <c r="BC77">
        <f>((0.045/0.115)*100)</f>
        <v>39.130434782608688</v>
      </c>
      <c r="BD77">
        <f>((0.05/0.12)*100)</f>
        <v>41.666666666666671</v>
      </c>
      <c r="BF77">
        <f>ABS($B$77-$D$77)</f>
        <v>1.2812089999999996</v>
      </c>
      <c r="BG77">
        <f>ABS($F$77-$H$77)</f>
        <v>4.5516000000000005</v>
      </c>
      <c r="BL77">
        <f>SQRT((ABS($A$77-$E$78)^2+(ABS($B$77-$F$78)^2)))</f>
        <v>1.7769683825136011</v>
      </c>
      <c r="BM77">
        <f>SQRT((ABS($C$77-$G$77)^2+(ABS($D$77-$H$77)^2)))</f>
        <v>4.9942999548455198</v>
      </c>
      <c r="BO77">
        <f>SQRT((ABS($A$77-$G$77)^2+(ABS($B$77-$H$77)^2)))</f>
        <v>4.0218619507612452</v>
      </c>
      <c r="BP77">
        <f>SQRT((ABS($C$77-$E$78)^2+(ABS($D$77-$F$78)^2)))</f>
        <v>5.1744453730157458</v>
      </c>
      <c r="BS77">
        <f>DEGREES(ACOS((34.3477993097058^2+34.0603080689368^2-4.24554838031414^2)/(2*34.3477993097058*34.0603080689368)))</f>
        <v>7.1000693098542387</v>
      </c>
      <c r="BU77">
        <v>17</v>
      </c>
      <c r="BV77">
        <v>9</v>
      </c>
      <c r="BW77">
        <v>9</v>
      </c>
      <c r="BX77">
        <v>9</v>
      </c>
      <c r="BY77">
        <v>14</v>
      </c>
      <c r="BZ77">
        <v>9</v>
      </c>
      <c r="CA77">
        <v>4</v>
      </c>
      <c r="CB77">
        <v>4</v>
      </c>
      <c r="CC77">
        <v>14</v>
      </c>
      <c r="CD77">
        <v>8</v>
      </c>
      <c r="CE77">
        <v>4</v>
      </c>
      <c r="CF77">
        <v>14</v>
      </c>
      <c r="CG77">
        <v>14</v>
      </c>
      <c r="CH77">
        <v>9</v>
      </c>
      <c r="CI77">
        <v>3</v>
      </c>
      <c r="CJ77">
        <v>14</v>
      </c>
      <c r="CL77">
        <v>8</v>
      </c>
      <c r="CM77">
        <v>3</v>
      </c>
      <c r="CN77">
        <v>2</v>
      </c>
      <c r="CO77">
        <v>2</v>
      </c>
      <c r="CP77">
        <v>10</v>
      </c>
      <c r="CQ77">
        <v>3</v>
      </c>
      <c r="CR77">
        <v>0</v>
      </c>
      <c r="CS77">
        <v>0</v>
      </c>
      <c r="CT77">
        <v>9</v>
      </c>
      <c r="CU77">
        <v>1</v>
      </c>
      <c r="CV77">
        <v>0</v>
      </c>
      <c r="CW77">
        <v>9</v>
      </c>
      <c r="CX77">
        <v>10</v>
      </c>
      <c r="CY77">
        <v>2</v>
      </c>
      <c r="CZ77">
        <v>0</v>
      </c>
      <c r="DA77">
        <v>10</v>
      </c>
      <c r="DC77">
        <f>((9/17)*100)</f>
        <v>52.941176470588239</v>
      </c>
      <c r="DD77">
        <f>((9/17)*100)</f>
        <v>52.941176470588239</v>
      </c>
      <c r="DE77">
        <f>((9/17)*100)</f>
        <v>52.941176470588239</v>
      </c>
      <c r="DF77">
        <f>((9/14)*100)</f>
        <v>64.285714285714292</v>
      </c>
      <c r="DG77">
        <f>((4/14)*100)</f>
        <v>28.571428571428569</v>
      </c>
      <c r="DH77">
        <f>((4/14)*100)</f>
        <v>28.571428571428569</v>
      </c>
      <c r="DI77">
        <f>((8/14)*100)</f>
        <v>57.142857142857139</v>
      </c>
      <c r="DJ77">
        <f>((4/14)*100)</f>
        <v>28.571428571428569</v>
      </c>
      <c r="DK77">
        <f>((14/14)*100)</f>
        <v>100</v>
      </c>
      <c r="DL77">
        <f>((9/14)*100)</f>
        <v>64.285714285714292</v>
      </c>
      <c r="DM77">
        <f>((3/14)*100)</f>
        <v>21.428571428571427</v>
      </c>
      <c r="DN77">
        <f>((14/14)*100)</f>
        <v>100</v>
      </c>
      <c r="DP77">
        <f>((3/8)*100)</f>
        <v>37.5</v>
      </c>
      <c r="DQ77">
        <f>((2/8)*100)</f>
        <v>25</v>
      </c>
      <c r="DR77">
        <f>((2/8)*100)</f>
        <v>25</v>
      </c>
      <c r="DS77">
        <f>((3/10)*100)</f>
        <v>30</v>
      </c>
      <c r="DT77">
        <f>((0/10)*100)</f>
        <v>0</v>
      </c>
      <c r="DU77">
        <f>((0/10)*100)</f>
        <v>0</v>
      </c>
      <c r="DV77">
        <f>((1/9)*100)</f>
        <v>11.111111111111111</v>
      </c>
      <c r="DW77">
        <f>((0/9)*100)</f>
        <v>0</v>
      </c>
      <c r="DX77">
        <f>((9/9)*100)</f>
        <v>100</v>
      </c>
      <c r="DY77">
        <f>((2/10)*100)</f>
        <v>20</v>
      </c>
      <c r="DZ77">
        <f>((0/10)*100)</f>
        <v>0</v>
      </c>
      <c r="EA77">
        <f>((10/10)*100)</f>
        <v>100</v>
      </c>
    </row>
    <row r="78" spans="1:131" x14ac:dyDescent="0.25">
      <c r="A78">
        <v>68.321930000000009</v>
      </c>
      <c r="B78">
        <v>5.346794</v>
      </c>
      <c r="C78">
        <v>75.306573</v>
      </c>
      <c r="D78">
        <v>6.3743109999999996</v>
      </c>
      <c r="E78">
        <v>92.759692999999999</v>
      </c>
      <c r="F78">
        <v>3.9710179999999999</v>
      </c>
      <c r="G78">
        <v>72.491260000000011</v>
      </c>
      <c r="H78">
        <v>8.4331829999999997</v>
      </c>
      <c r="K78">
        <f>(15/200)</f>
        <v>7.4999999999999997E-2</v>
      </c>
      <c r="L78">
        <f>(11/200)</f>
        <v>5.5E-2</v>
      </c>
      <c r="M78">
        <f>(17/200)</f>
        <v>8.5000000000000006E-2</v>
      </c>
      <c r="N78">
        <f>(15/200)</f>
        <v>7.4999999999999997E-2</v>
      </c>
      <c r="P78">
        <f>(9/200)</f>
        <v>4.4999999999999998E-2</v>
      </c>
      <c r="Q78">
        <f>(11/200)</f>
        <v>5.5E-2</v>
      </c>
      <c r="R78">
        <f>(10/200)</f>
        <v>0.05</v>
      </c>
      <c r="S78">
        <f>(9/200)</f>
        <v>4.4999999999999998E-2</v>
      </c>
      <c r="U78">
        <f>0.075+0.045</f>
        <v>0.12</v>
      </c>
      <c r="V78">
        <f>0.055+0.055</f>
        <v>0.11</v>
      </c>
      <c r="W78">
        <f>0.085+0.05</f>
        <v>0.13500000000000001</v>
      </c>
      <c r="X78">
        <f>0.075+0.045</f>
        <v>0.12</v>
      </c>
      <c r="Z78">
        <f>SQRT((ABS($A$79-$A$78)^2+(ABS($B$79-$B$78)^2)))</f>
        <v>23.844510039902815</v>
      </c>
      <c r="AA78">
        <f>SQRT((ABS($C$79-$C$78)^2+(ABS($D$79-$D$78)^2)))</f>
        <v>22.101539407375601</v>
      </c>
      <c r="AB78">
        <f>SQRT((ABS($E$79-$E$78)^2+(ABS($F$79-$F$78)^2)))</f>
        <v>22.252693205406842</v>
      </c>
      <c r="AC78">
        <f>SQRT((ABS($G$79-$G$78)^2+(ABS($H$79-$H$78)^2)))</f>
        <v>22.30854611902376</v>
      </c>
      <c r="AJ78">
        <f>1/0.12</f>
        <v>8.3333333333333339</v>
      </c>
      <c r="AK78">
        <f>1/0.11</f>
        <v>9.0909090909090917</v>
      </c>
      <c r="AL78">
        <f>1/0.135</f>
        <v>7.4074074074074066</v>
      </c>
      <c r="AM78">
        <f>1/0.12</f>
        <v>8.3333333333333339</v>
      </c>
      <c r="AO78">
        <f t="shared" si="27"/>
        <v>198.70425033252346</v>
      </c>
      <c r="AP78">
        <f t="shared" si="28"/>
        <v>200.92308552159636</v>
      </c>
      <c r="AQ78">
        <f t="shared" si="29"/>
        <v>164.83476448449511</v>
      </c>
      <c r="AR78">
        <f t="shared" si="30"/>
        <v>185.90455099186468</v>
      </c>
      <c r="AV78">
        <f>((0.075/0.12)*100)</f>
        <v>62.5</v>
      </c>
      <c r="AW78">
        <f>((0.055/0.11)*100)</f>
        <v>50</v>
      </c>
      <c r="AX78">
        <f>((0.085/0.135)*100)</f>
        <v>62.962962962962962</v>
      </c>
      <c r="AY78">
        <f>((0.075/0.12)*100)</f>
        <v>62.5</v>
      </c>
      <c r="BA78">
        <f>((0.045/0.12)*100)</f>
        <v>37.5</v>
      </c>
      <c r="BB78">
        <f>((0.055/0.11)*100)</f>
        <v>50</v>
      </c>
      <c r="BC78">
        <f>((0.05/0.135)*100)</f>
        <v>37.037037037037038</v>
      </c>
      <c r="BD78">
        <f>((0.045/0.12)*100)</f>
        <v>37.5</v>
      </c>
      <c r="BF78">
        <f>ABS($B$78-$D$78)</f>
        <v>1.0275169999999996</v>
      </c>
      <c r="BG78">
        <f>ABS($F$78-$H$78)</f>
        <v>4.4621649999999997</v>
      </c>
      <c r="BL78">
        <f>SQRT((ABS($A$78-$E$79)^2+(ABS($B$78-$F$79)^2)))</f>
        <v>2.2317604139828662</v>
      </c>
      <c r="BM78">
        <f>SQRT((ABS($C$78-$G$78)^2+(ABS($D$78-$H$78)^2)))</f>
        <v>3.487827576064066</v>
      </c>
      <c r="BO78">
        <f>SQRT((ABS($A$78-$G$78)^2+(ABS($B$78-$H$78)^2)))</f>
        <v>5.1873991275224833</v>
      </c>
      <c r="BP78">
        <f>SQRT((ABS($C$78-$E$79)^2+(ABS($D$78-$F$79)^2)))</f>
        <v>4.9561904082725645</v>
      </c>
      <c r="BS78">
        <f>DEGREES(ACOS((4.07409818150349^2+22.5331006861022^2-22.8871739474086^2)/(2*4.07409818150349*22.5331006861022)))</f>
        <v>89.838922622665876</v>
      </c>
      <c r="BU78">
        <v>15</v>
      </c>
      <c r="BV78">
        <v>5</v>
      </c>
      <c r="BW78">
        <v>7</v>
      </c>
      <c r="BX78">
        <v>10</v>
      </c>
      <c r="BY78">
        <v>11</v>
      </c>
      <c r="BZ78">
        <v>5</v>
      </c>
      <c r="CA78">
        <v>5</v>
      </c>
      <c r="CB78">
        <v>2</v>
      </c>
      <c r="CC78">
        <v>17</v>
      </c>
      <c r="CD78">
        <v>9</v>
      </c>
      <c r="CE78">
        <v>6</v>
      </c>
      <c r="CF78">
        <v>14</v>
      </c>
      <c r="CG78">
        <v>15</v>
      </c>
      <c r="CH78">
        <v>10</v>
      </c>
      <c r="CI78">
        <v>3</v>
      </c>
      <c r="CJ78">
        <v>12</v>
      </c>
      <c r="CL78">
        <v>9</v>
      </c>
      <c r="CM78">
        <v>3</v>
      </c>
      <c r="CN78">
        <v>1</v>
      </c>
      <c r="CO78">
        <v>4</v>
      </c>
      <c r="CP78">
        <v>11</v>
      </c>
      <c r="CQ78">
        <v>3</v>
      </c>
      <c r="CR78">
        <v>0</v>
      </c>
      <c r="CS78">
        <v>0</v>
      </c>
      <c r="CT78">
        <v>10</v>
      </c>
      <c r="CU78">
        <v>2</v>
      </c>
      <c r="CV78">
        <v>0</v>
      </c>
      <c r="CW78">
        <v>10</v>
      </c>
      <c r="CX78">
        <v>9</v>
      </c>
      <c r="CY78">
        <v>4</v>
      </c>
      <c r="CZ78">
        <v>0</v>
      </c>
      <c r="DA78">
        <v>6</v>
      </c>
      <c r="DC78">
        <f>((5/15)*100)</f>
        <v>33.333333333333329</v>
      </c>
      <c r="DD78">
        <f>((7/15)*100)</f>
        <v>46.666666666666664</v>
      </c>
      <c r="DE78">
        <f>((10/15)*100)</f>
        <v>66.666666666666657</v>
      </c>
      <c r="DF78">
        <f>((5/11)*100)</f>
        <v>45.454545454545453</v>
      </c>
      <c r="DG78">
        <f>((5/11)*100)</f>
        <v>45.454545454545453</v>
      </c>
      <c r="DH78">
        <f>((2/11)*100)</f>
        <v>18.181818181818183</v>
      </c>
      <c r="DI78">
        <f>((9/17)*100)</f>
        <v>52.941176470588239</v>
      </c>
      <c r="DJ78">
        <f>((6/17)*100)</f>
        <v>35.294117647058826</v>
      </c>
      <c r="DK78">
        <f>((14/17)*100)</f>
        <v>82.35294117647058</v>
      </c>
      <c r="DL78">
        <f>((10/15)*100)</f>
        <v>66.666666666666657</v>
      </c>
      <c r="DM78">
        <f>((3/15)*100)</f>
        <v>20</v>
      </c>
      <c r="DN78">
        <f>((12/15)*100)</f>
        <v>80</v>
      </c>
      <c r="DP78">
        <f>((3/9)*100)</f>
        <v>33.333333333333329</v>
      </c>
      <c r="DQ78">
        <f>((1/9)*100)</f>
        <v>11.111111111111111</v>
      </c>
      <c r="DR78">
        <f>((4/9)*100)</f>
        <v>44.444444444444443</v>
      </c>
      <c r="DS78">
        <f>((3/11)*100)</f>
        <v>27.27272727272727</v>
      </c>
      <c r="DT78">
        <f>((0/11)*100)</f>
        <v>0</v>
      </c>
      <c r="DU78">
        <f>((0/11)*100)</f>
        <v>0</v>
      </c>
      <c r="DV78">
        <f>((2/10)*100)</f>
        <v>20</v>
      </c>
      <c r="DW78">
        <f>((0/10)*100)</f>
        <v>0</v>
      </c>
      <c r="DX78">
        <f>((10/10)*100)</f>
        <v>100</v>
      </c>
      <c r="DY78">
        <f>((4/9)*100)</f>
        <v>44.444444444444443</v>
      </c>
      <c r="DZ78">
        <f>((0/9)*100)</f>
        <v>0</v>
      </c>
      <c r="EA78">
        <f>((6/9)*100)</f>
        <v>66.666666666666657</v>
      </c>
    </row>
    <row r="79" spans="1:131" x14ac:dyDescent="0.25">
      <c r="A79">
        <v>44.478325000000005</v>
      </c>
      <c r="B79">
        <v>5.5545429999999998</v>
      </c>
      <c r="C79">
        <v>53.209209000000008</v>
      </c>
      <c r="D79">
        <v>6.8039019999999999</v>
      </c>
      <c r="E79">
        <v>70.532791000000003</v>
      </c>
      <c r="F79">
        <v>5.042084</v>
      </c>
      <c r="G79">
        <v>50.183067000000008</v>
      </c>
      <c r="H79">
        <v>8.5587020000000003</v>
      </c>
      <c r="K79">
        <f>(15/200)</f>
        <v>7.4999999999999997E-2</v>
      </c>
      <c r="L79">
        <f>(11/200)</f>
        <v>5.5E-2</v>
      </c>
      <c r="M79">
        <f>(15/200)</f>
        <v>7.4999999999999997E-2</v>
      </c>
      <c r="N79">
        <f>(14/200)</f>
        <v>7.0000000000000007E-2</v>
      </c>
      <c r="P79">
        <f>(10/200)</f>
        <v>0.05</v>
      </c>
      <c r="Q79">
        <f>(12/200)</f>
        <v>0.06</v>
      </c>
      <c r="R79">
        <f>(9/200)</f>
        <v>4.4999999999999998E-2</v>
      </c>
      <c r="S79">
        <f>(10/200)</f>
        <v>0.05</v>
      </c>
      <c r="U79">
        <f>0.075+0.05</f>
        <v>0.125</v>
      </c>
      <c r="V79">
        <f>0.055+0.06</f>
        <v>0.11499999999999999</v>
      </c>
      <c r="W79">
        <f>0.075+0.045</f>
        <v>0.12</v>
      </c>
      <c r="X79">
        <f>0.07+0.05</f>
        <v>0.12000000000000001</v>
      </c>
      <c r="Z79">
        <f>SQRT((ABS($A$80-$A$79)^2+(ABS($B$80-$B$79)^2)))</f>
        <v>20.644356470482922</v>
      </c>
      <c r="AA79">
        <f>SQRT((ABS($C$80-$C$79)^2+(ABS($D$80-$D$79)^2)))</f>
        <v>21.791916712901646</v>
      </c>
      <c r="AB79">
        <f>SQRT((ABS($E$80-$E$79)^2+(ABS($F$80-$F$79)^2)))</f>
        <v>24.490258048646602</v>
      </c>
      <c r="AC79">
        <f>SQRT((ABS($G$80-$G$79)^2+(ABS($H$80-$H$79)^2)))</f>
        <v>19.341359661551461</v>
      </c>
      <c r="AJ79">
        <f>1/0.125</f>
        <v>8</v>
      </c>
      <c r="AK79">
        <f>1/0.115</f>
        <v>8.695652173913043</v>
      </c>
      <c r="AL79">
        <f>1/0.12</f>
        <v>8.3333333333333339</v>
      </c>
      <c r="AM79">
        <f>1/0.12</f>
        <v>8.3333333333333339</v>
      </c>
      <c r="AO79">
        <f t="shared" si="27"/>
        <v>165.15485176386338</v>
      </c>
      <c r="AP79">
        <f t="shared" si="28"/>
        <v>189.4949279382752</v>
      </c>
      <c r="AQ79">
        <f t="shared" si="29"/>
        <v>204.08548373872171</v>
      </c>
      <c r="AR79">
        <f t="shared" si="30"/>
        <v>161.17799717959551</v>
      </c>
      <c r="AV79">
        <f>((0.075/0.125)*100)</f>
        <v>60</v>
      </c>
      <c r="AW79">
        <f>((0.055/0.115)*100)</f>
        <v>47.826086956521735</v>
      </c>
      <c r="AX79">
        <f>((0.075/0.12)*100)</f>
        <v>62.5</v>
      </c>
      <c r="AY79">
        <f>((0.07/0.12)*100)</f>
        <v>58.333333333333336</v>
      </c>
      <c r="BA79">
        <f>((0.05/0.125)*100)</f>
        <v>40</v>
      </c>
      <c r="BB79">
        <f>((0.06/0.115)*100)</f>
        <v>52.173913043478258</v>
      </c>
      <c r="BC79">
        <f>((0.045/0.12)*100)</f>
        <v>37.5</v>
      </c>
      <c r="BD79">
        <f>((0.05/0.12)*100)</f>
        <v>41.666666666666671</v>
      </c>
      <c r="BF79">
        <f>ABS($B$79-$D$79)</f>
        <v>1.2493590000000001</v>
      </c>
      <c r="BG79">
        <f>ABS($F$79-$H$79)</f>
        <v>3.5166180000000002</v>
      </c>
      <c r="BL79">
        <f>SQRT((ABS($A$79-$E$80)^2+(ABS($B$79-$F$80)^2)))</f>
        <v>2.0567848239067241</v>
      </c>
      <c r="BM79">
        <f>SQRT((ABS($C$79-$G$79)^2+(ABS($D$79-$H$79)^2)))</f>
        <v>3.4981221311103479</v>
      </c>
      <c r="BO79">
        <f>SQRT((ABS($A$79-$G$79)^2+(ABS($B$79-$H$79)^2)))</f>
        <v>6.447406655690723</v>
      </c>
      <c r="BP79">
        <f>SQRT((ABS($C$79-$E$80)^2+(ABS($D$79-$F$80)^2)))</f>
        <v>7.6007291994505355</v>
      </c>
      <c r="BR79">
        <f>DEGREES(ACOS((30.2365398578733^2+28.7980950776182^2-4.73885290472294^2)/(2*30.2365398578733*28.7980950776182)))</f>
        <v>8.7757126228072782</v>
      </c>
      <c r="BS79">
        <f>DEGREES(ACOS((4.51146027468646^2+24.6579021040851^2-23.2168953896389^2)/(2*4.51146027468646*24.6579021040851)))</f>
        <v>66.324379306438487</v>
      </c>
      <c r="BU79">
        <v>15</v>
      </c>
      <c r="BV79">
        <v>3</v>
      </c>
      <c r="BW79">
        <v>4</v>
      </c>
      <c r="BX79">
        <v>10</v>
      </c>
      <c r="BY79">
        <v>11</v>
      </c>
      <c r="BZ79">
        <v>3</v>
      </c>
      <c r="CA79">
        <v>6</v>
      </c>
      <c r="CB79">
        <v>3</v>
      </c>
      <c r="CC79">
        <v>15</v>
      </c>
      <c r="CD79">
        <v>7</v>
      </c>
      <c r="CE79">
        <v>6</v>
      </c>
      <c r="CF79">
        <v>12</v>
      </c>
      <c r="CG79">
        <v>14</v>
      </c>
      <c r="CH79">
        <v>10</v>
      </c>
      <c r="CI79">
        <v>2</v>
      </c>
      <c r="CJ79">
        <v>8</v>
      </c>
      <c r="CL79">
        <v>10</v>
      </c>
      <c r="CM79">
        <v>2</v>
      </c>
      <c r="CN79">
        <v>2</v>
      </c>
      <c r="CO79">
        <v>5</v>
      </c>
      <c r="CP79">
        <v>12</v>
      </c>
      <c r="CQ79">
        <v>2</v>
      </c>
      <c r="CR79">
        <v>3</v>
      </c>
      <c r="CS79">
        <v>0</v>
      </c>
      <c r="CT79">
        <v>9</v>
      </c>
      <c r="CU79">
        <v>1</v>
      </c>
      <c r="CV79">
        <v>3</v>
      </c>
      <c r="CW79">
        <v>6</v>
      </c>
      <c r="CX79">
        <v>10</v>
      </c>
      <c r="CY79">
        <v>5</v>
      </c>
      <c r="CZ79">
        <v>2</v>
      </c>
      <c r="DA79">
        <v>7</v>
      </c>
      <c r="DC79">
        <f>((3/15)*100)</f>
        <v>20</v>
      </c>
      <c r="DD79">
        <f>((4/15)*100)</f>
        <v>26.666666666666668</v>
      </c>
      <c r="DE79">
        <f>((10/15)*100)</f>
        <v>66.666666666666657</v>
      </c>
      <c r="DF79">
        <f>((3/11)*100)</f>
        <v>27.27272727272727</v>
      </c>
      <c r="DG79">
        <f>((6/11)*100)</f>
        <v>54.54545454545454</v>
      </c>
      <c r="DH79">
        <f>((3/11)*100)</f>
        <v>27.27272727272727</v>
      </c>
      <c r="DI79">
        <f>((7/15)*100)</f>
        <v>46.666666666666664</v>
      </c>
      <c r="DJ79">
        <f>((6/15)*100)</f>
        <v>40</v>
      </c>
      <c r="DK79">
        <f>((12/15)*100)</f>
        <v>80</v>
      </c>
      <c r="DL79">
        <f>((10/14)*100)</f>
        <v>71.428571428571431</v>
      </c>
      <c r="DM79">
        <f>((2/14)*100)</f>
        <v>14.285714285714285</v>
      </c>
      <c r="DN79">
        <f>((8/14)*100)</f>
        <v>57.142857142857139</v>
      </c>
      <c r="DP79">
        <f>((2/10)*100)</f>
        <v>20</v>
      </c>
      <c r="DQ79">
        <f>((2/10)*100)</f>
        <v>20</v>
      </c>
      <c r="DR79">
        <f>((5/10)*100)</f>
        <v>50</v>
      </c>
      <c r="DS79">
        <f>((2/12)*100)</f>
        <v>16.666666666666664</v>
      </c>
      <c r="DT79">
        <f>((3/12)*100)</f>
        <v>25</v>
      </c>
      <c r="DU79">
        <f>((0/12)*100)</f>
        <v>0</v>
      </c>
      <c r="DV79">
        <f>((1/9)*100)</f>
        <v>11.111111111111111</v>
      </c>
      <c r="DW79">
        <f>((3/9)*100)</f>
        <v>33.333333333333329</v>
      </c>
      <c r="DX79">
        <f>((6/9)*100)</f>
        <v>66.666666666666657</v>
      </c>
      <c r="DY79">
        <f>((5/10)*100)</f>
        <v>50</v>
      </c>
      <c r="DZ79">
        <f>((2/10)*100)</f>
        <v>20</v>
      </c>
      <c r="EA79">
        <f>((7/10)*100)</f>
        <v>70</v>
      </c>
    </row>
    <row r="80" spans="1:131" x14ac:dyDescent="0.25">
      <c r="A80">
        <v>23.837208000000004</v>
      </c>
      <c r="B80">
        <v>5.9202519999999996</v>
      </c>
      <c r="C80">
        <v>31.418670000000006</v>
      </c>
      <c r="D80">
        <v>7.0489410000000001</v>
      </c>
      <c r="E80">
        <v>46.05584300000001</v>
      </c>
      <c r="F80">
        <v>4.2347700000000001</v>
      </c>
      <c r="G80">
        <v>30.842140000000008</v>
      </c>
      <c r="H80">
        <v>8.6880710000000008</v>
      </c>
      <c r="M80">
        <f>(16/200)</f>
        <v>0.08</v>
      </c>
      <c r="P80">
        <f>(12/200)</f>
        <v>0.06</v>
      </c>
      <c r="Q80">
        <f>(14/200)</f>
        <v>7.0000000000000007E-2</v>
      </c>
      <c r="R80">
        <f>(13/200)</f>
        <v>6.5000000000000002E-2</v>
      </c>
      <c r="W80">
        <f>0.08+0.065</f>
        <v>0.14500000000000002</v>
      </c>
      <c r="AB80">
        <f>SQRT((ABS($E$81-$E$80)^2+(ABS($F$81-$F$80)^2)))</f>
        <v>20.835797938841626</v>
      </c>
      <c r="AL80">
        <f>1/0.145</f>
        <v>6.8965517241379315</v>
      </c>
      <c r="AQ80">
        <f t="shared" si="29"/>
        <v>143.69515819890776</v>
      </c>
      <c r="AX80">
        <f>((0.08/0.145)*100)</f>
        <v>55.172413793103459</v>
      </c>
      <c r="BC80">
        <f>((0.065/0.145)*100)</f>
        <v>44.827586206896555</v>
      </c>
      <c r="BF80">
        <f>ABS($B$80-$D$80)</f>
        <v>1.1286890000000005</v>
      </c>
      <c r="BG80">
        <f>ABS($F$80-$H$80)</f>
        <v>4.4533010000000006</v>
      </c>
      <c r="BI80">
        <v>2.4382934999999994</v>
      </c>
      <c r="BJ80">
        <v>2.8428675000000005</v>
      </c>
      <c r="BO80">
        <f>SQRT((ABS($A$80-$G$80)^2+(ABS($B$80-$H$80)^2)))</f>
        <v>7.5319250090123084</v>
      </c>
      <c r="BP80">
        <f>SQRT((ABS($C$80-$E$81)^2+(ABS($D$80-$F$81)^2)))</f>
        <v>6.5205762679745511</v>
      </c>
      <c r="BR80">
        <f>DEGREES(ACOS((3.77043623165304^2+34.4594574709358^2-34.3477993097058^2)/(2*3.77043623165304*34.4594574709358)))</f>
        <v>85.165696514129408</v>
      </c>
      <c r="CC80">
        <v>16</v>
      </c>
      <c r="CD80">
        <v>4</v>
      </c>
      <c r="CE80">
        <v>10</v>
      </c>
      <c r="CF80">
        <v>8</v>
      </c>
      <c r="CL80">
        <v>12</v>
      </c>
      <c r="CM80">
        <v>2</v>
      </c>
      <c r="CN80">
        <v>0</v>
      </c>
      <c r="CO80">
        <v>8</v>
      </c>
      <c r="CP80">
        <v>14</v>
      </c>
      <c r="CQ80">
        <v>2</v>
      </c>
      <c r="CR80">
        <v>8</v>
      </c>
      <c r="CS80">
        <v>2</v>
      </c>
      <c r="CT80">
        <v>13</v>
      </c>
      <c r="CU80">
        <v>2</v>
      </c>
      <c r="CV80">
        <v>8</v>
      </c>
      <c r="CW80">
        <v>7</v>
      </c>
      <c r="DI80">
        <f>((4/16)*100)</f>
        <v>25</v>
      </c>
      <c r="DJ80">
        <f>((10/16)*100)</f>
        <v>62.5</v>
      </c>
      <c r="DK80">
        <f>((8/16)*100)</f>
        <v>50</v>
      </c>
      <c r="DP80">
        <f>((2/12)*100)</f>
        <v>16.666666666666664</v>
      </c>
      <c r="DQ80">
        <f>((0/12)*100)</f>
        <v>0</v>
      </c>
      <c r="DR80">
        <f>((8/12)*100)</f>
        <v>66.666666666666657</v>
      </c>
      <c r="DS80">
        <f>((2/14)*100)</f>
        <v>14.285714285714285</v>
      </c>
      <c r="DT80">
        <f>((8/14)*100)</f>
        <v>57.142857142857139</v>
      </c>
      <c r="DU80">
        <f>((2/14)*100)</f>
        <v>14.285714285714285</v>
      </c>
      <c r="DV80">
        <f>((2/13)*100)</f>
        <v>15.384615384615385</v>
      </c>
      <c r="DW80">
        <f>((8/13)*100)</f>
        <v>61.53846153846154</v>
      </c>
      <c r="DX80">
        <f>((7/13)*100)</f>
        <v>53.846153846153847</v>
      </c>
    </row>
    <row r="81" spans="1:131" x14ac:dyDescent="0.25">
      <c r="E81">
        <v>25.233537000000013</v>
      </c>
      <c r="F81">
        <v>4.9844689999999998</v>
      </c>
      <c r="BR81">
        <f>DEGREES(ACOS((28.5574204455784^2+28.2451584579429^2-4.07409818150349^2)/(2*28.5574204455784*28.2451584579429)))</f>
        <v>8.2018929948292865</v>
      </c>
    </row>
    <row r="82" spans="1:131" x14ac:dyDescent="0.25">
      <c r="A82" t="s">
        <v>22</v>
      </c>
      <c r="B82" t="s">
        <v>22</v>
      </c>
      <c r="C82" t="s">
        <v>22</v>
      </c>
      <c r="D82" t="s">
        <v>22</v>
      </c>
      <c r="E82" t="s">
        <v>22</v>
      </c>
      <c r="F82" t="s">
        <v>22</v>
      </c>
      <c r="G82" t="s">
        <v>22</v>
      </c>
      <c r="H82" t="s">
        <v>22</v>
      </c>
      <c r="BR82">
        <f>DEGREES(ACOS((22.8871739474086^2+24.4400829238189^2-4.51146027468646^2)/(2*22.8871739474086*24.4400829238189)))</f>
        <v>10.275186542531136</v>
      </c>
      <c r="BS82">
        <f>DEGREES(ACOS((22.6955124580811^2+23.9159147474146^2-4.44157667798103^2)/(2*22.6955124580811*23.9159147474146)))</f>
        <v>10.517446183639068</v>
      </c>
    </row>
    <row r="83" spans="1:131" x14ac:dyDescent="0.25">
      <c r="A83">
        <v>76.343560000000011</v>
      </c>
      <c r="B83">
        <v>7.9425460000000001</v>
      </c>
      <c r="C83">
        <v>65.646915000000007</v>
      </c>
      <c r="D83">
        <v>6.5240729999999996</v>
      </c>
      <c r="E83">
        <v>58.922596000000006</v>
      </c>
      <c r="F83">
        <v>9.8905569999999994</v>
      </c>
      <c r="G83">
        <v>61.198147000000006</v>
      </c>
      <c r="H83">
        <v>5.5436579999999998</v>
      </c>
      <c r="K83">
        <f>(15/200)</f>
        <v>7.4999999999999997E-2</v>
      </c>
      <c r="L83">
        <f>(12/200)</f>
        <v>0.06</v>
      </c>
      <c r="M83">
        <f>(12/200)</f>
        <v>0.06</v>
      </c>
      <c r="N83">
        <f>(14/200)</f>
        <v>7.0000000000000007E-2</v>
      </c>
      <c r="P83">
        <f>(12/200)</f>
        <v>0.06</v>
      </c>
      <c r="Q83">
        <f>(13/200)</f>
        <v>6.5000000000000002E-2</v>
      </c>
      <c r="R83">
        <f>(12/200)</f>
        <v>0.06</v>
      </c>
      <c r="S83">
        <f>(13/200)</f>
        <v>6.5000000000000002E-2</v>
      </c>
      <c r="U83">
        <f>0.075+0.06</f>
        <v>0.13500000000000001</v>
      </c>
      <c r="V83">
        <f>0.06+0.065</f>
        <v>0.125</v>
      </c>
      <c r="W83">
        <f>0.06+0.06</f>
        <v>0.12</v>
      </c>
      <c r="X83">
        <f>0.07+0.065</f>
        <v>0.13500000000000001</v>
      </c>
      <c r="Z83">
        <f>SQRT((ABS($A$84-$A$83)^2+(ABS($B$84-$B$83)^2)))</f>
        <v>20.839721048133676</v>
      </c>
      <c r="AA83">
        <f>SQRT((ABS($C$84-$C$83)^2+(ABS($D$84-$D$83)^2)))</f>
        <v>15.590677966089677</v>
      </c>
      <c r="AB83">
        <f>SQRT((ABS($E$84-$E$83)^2+(ABS($F$84-$F$83)^2)))</f>
        <v>18.487581807189173</v>
      </c>
      <c r="AC83">
        <f>SQRT((ABS($G$84-$G$83)^2+(ABS($H$84-$H$83)^2)))</f>
        <v>18.71206515154768</v>
      </c>
      <c r="AJ83">
        <f>1/0.135</f>
        <v>7.4074074074074066</v>
      </c>
      <c r="AK83">
        <f>1/0.125</f>
        <v>8</v>
      </c>
      <c r="AL83">
        <f>1/0.12</f>
        <v>8.3333333333333339</v>
      </c>
      <c r="AM83">
        <f>1/0.135</f>
        <v>7.4074074074074066</v>
      </c>
      <c r="AO83">
        <f t="shared" ref="AO83:AO89" si="31">$Z83/$U83</f>
        <v>154.36830406024944</v>
      </c>
      <c r="AP83">
        <f t="shared" ref="AP83:AP90" si="32">$AA83/$V83</f>
        <v>124.72542372871742</v>
      </c>
      <c r="AQ83">
        <f t="shared" ref="AQ83:AQ90" si="33">$AB83/$W83</f>
        <v>154.06318172657646</v>
      </c>
      <c r="AR83">
        <f t="shared" ref="AR83:AR90" si="34">$AC83/$X83</f>
        <v>138.60789001146429</v>
      </c>
      <c r="AV83">
        <f>((0.075/0.135)*100)</f>
        <v>55.55555555555555</v>
      </c>
      <c r="AW83">
        <f>((0.06/0.125)*100)</f>
        <v>48</v>
      </c>
      <c r="AX83">
        <f>((0.06/0.12)*100)</f>
        <v>50</v>
      </c>
      <c r="AY83">
        <f>((0.07/0.135)*100)</f>
        <v>51.851851851851848</v>
      </c>
      <c r="BA83">
        <f>((0.06/0.135)*100)</f>
        <v>44.444444444444443</v>
      </c>
      <c r="BB83">
        <f>((0.065/0.125)*100)</f>
        <v>52</v>
      </c>
      <c r="BC83">
        <f>((0.06/0.12)*100)</f>
        <v>50</v>
      </c>
      <c r="BD83">
        <f>((0.065/0.135)*100)</f>
        <v>48.148148148148145</v>
      </c>
      <c r="BF83">
        <f>ABS($B$83-$D$83)</f>
        <v>1.4184730000000005</v>
      </c>
      <c r="BG83">
        <f>ABS($F$83-$H$83)</f>
        <v>4.3468989999999996</v>
      </c>
      <c r="BL83">
        <f>SQRT((ABS($A$83-$E$84)^2+(ABS($B$83-$F$84)^2)))</f>
        <v>2.4845976820541766</v>
      </c>
      <c r="BM83">
        <f>SQRT((ABS($C$83-$G$83)^2+(ABS($D$83-$H$83)^2)))</f>
        <v>4.5555186631215783</v>
      </c>
      <c r="BO83">
        <f>SQRT((ABS($A$83-$G$84)^2+(ABS($B$83-$H$84)^2)))</f>
        <v>3.8964359974255935</v>
      </c>
      <c r="BP83">
        <f>SQRT((ABS($C$83-$E$83)^2+(ABS($D$83-$F$83)^2)))</f>
        <v>7.5199521631468516</v>
      </c>
      <c r="BS83">
        <f>DEGREES(ACOS((21.1440614673352^2+21.1458371531312^2-4.21074856814997^2)/(2*21.1440614673352*21.1458371531312)))</f>
        <v>11.428664178194074</v>
      </c>
      <c r="BU83">
        <v>15</v>
      </c>
      <c r="BV83">
        <v>9</v>
      </c>
      <c r="BW83">
        <v>4</v>
      </c>
      <c r="BX83">
        <v>5</v>
      </c>
      <c r="BY83">
        <v>12</v>
      </c>
      <c r="BZ83">
        <v>4</v>
      </c>
      <c r="CA83">
        <v>7</v>
      </c>
      <c r="CB83">
        <v>5</v>
      </c>
      <c r="CC83">
        <v>12</v>
      </c>
      <c r="CD83">
        <v>1</v>
      </c>
      <c r="CE83">
        <v>7</v>
      </c>
      <c r="CF83">
        <v>10</v>
      </c>
      <c r="CG83">
        <v>14</v>
      </c>
      <c r="CH83">
        <v>5</v>
      </c>
      <c r="CI83">
        <v>5</v>
      </c>
      <c r="CJ83">
        <v>10</v>
      </c>
      <c r="CL83">
        <v>12</v>
      </c>
      <c r="CM83">
        <v>4</v>
      </c>
      <c r="CN83">
        <v>1</v>
      </c>
      <c r="CO83">
        <v>3</v>
      </c>
      <c r="CP83">
        <v>13</v>
      </c>
      <c r="CQ83">
        <v>0</v>
      </c>
      <c r="CR83">
        <v>7</v>
      </c>
      <c r="CS83">
        <v>6</v>
      </c>
      <c r="CT83">
        <v>12</v>
      </c>
      <c r="CU83">
        <v>1</v>
      </c>
      <c r="CV83">
        <v>7</v>
      </c>
      <c r="CW83">
        <v>11</v>
      </c>
      <c r="CX83">
        <v>13</v>
      </c>
      <c r="CY83">
        <v>3</v>
      </c>
      <c r="CZ83">
        <v>6</v>
      </c>
      <c r="DA83">
        <v>11</v>
      </c>
      <c r="DC83">
        <f>((9/15)*100)</f>
        <v>60</v>
      </c>
      <c r="DD83">
        <f>((4/15)*100)</f>
        <v>26.666666666666668</v>
      </c>
      <c r="DE83">
        <f>((5/15)*100)</f>
        <v>33.333333333333329</v>
      </c>
      <c r="DF83">
        <f>((4/12)*100)</f>
        <v>33.333333333333329</v>
      </c>
      <c r="DG83">
        <f>((7/12)*100)</f>
        <v>58.333333333333336</v>
      </c>
      <c r="DH83">
        <f>((5/12)*100)</f>
        <v>41.666666666666671</v>
      </c>
      <c r="DI83">
        <f>((1/12)*100)</f>
        <v>8.3333333333333321</v>
      </c>
      <c r="DJ83">
        <f>((7/12)*100)</f>
        <v>58.333333333333336</v>
      </c>
      <c r="DK83">
        <f>((10/12)*100)</f>
        <v>83.333333333333343</v>
      </c>
      <c r="DL83">
        <f>((5/14)*100)</f>
        <v>35.714285714285715</v>
      </c>
      <c r="DM83">
        <f>((5/14)*100)</f>
        <v>35.714285714285715</v>
      </c>
      <c r="DN83">
        <f>((10/14)*100)</f>
        <v>71.428571428571431</v>
      </c>
      <c r="DP83">
        <f>((4/12)*100)</f>
        <v>33.333333333333329</v>
      </c>
      <c r="DQ83">
        <f>((1/12)*100)</f>
        <v>8.3333333333333321</v>
      </c>
      <c r="DR83">
        <f>((3/12)*100)</f>
        <v>25</v>
      </c>
      <c r="DS83">
        <f>((0/13)*100)</f>
        <v>0</v>
      </c>
      <c r="DT83">
        <f>((7/13)*100)</f>
        <v>53.846153846153847</v>
      </c>
      <c r="DU83">
        <f>((6/13)*100)</f>
        <v>46.153846153846153</v>
      </c>
      <c r="DV83">
        <f>((1/12)*100)</f>
        <v>8.3333333333333321</v>
      </c>
      <c r="DW83">
        <f>((7/12)*100)</f>
        <v>58.333333333333336</v>
      </c>
      <c r="DX83">
        <f>((11/12)*100)</f>
        <v>91.666666666666657</v>
      </c>
      <c r="DY83">
        <f>((3/13)*100)</f>
        <v>23.076923076923077</v>
      </c>
      <c r="DZ83">
        <f>((6/13)*100)</f>
        <v>46.153846153846153</v>
      </c>
      <c r="EA83">
        <f>((11/13)*100)</f>
        <v>84.615384615384613</v>
      </c>
    </row>
    <row r="84" spans="1:131" x14ac:dyDescent="0.25">
      <c r="A84">
        <v>97.180535000000006</v>
      </c>
      <c r="B84">
        <v>7.604247</v>
      </c>
      <c r="C84">
        <v>81.237590000000012</v>
      </c>
      <c r="D84">
        <v>6.53369</v>
      </c>
      <c r="E84">
        <v>77.407790000000006</v>
      </c>
      <c r="F84">
        <v>10.187683</v>
      </c>
      <c r="G84">
        <v>79.893425000000008</v>
      </c>
      <c r="H84">
        <v>6.3360989999999999</v>
      </c>
      <c r="K84">
        <f>(14/200)</f>
        <v>7.0000000000000007E-2</v>
      </c>
      <c r="L84">
        <f>(15/200)</f>
        <v>7.4999999999999997E-2</v>
      </c>
      <c r="M84">
        <f>(15/200)</f>
        <v>7.4999999999999997E-2</v>
      </c>
      <c r="N84">
        <f>(14/200)</f>
        <v>7.0000000000000007E-2</v>
      </c>
      <c r="P84">
        <f>(9/200)</f>
        <v>4.4999999999999998E-2</v>
      </c>
      <c r="Q84">
        <f>(10/200)</f>
        <v>0.05</v>
      </c>
      <c r="R84">
        <f>(11/200)</f>
        <v>5.5E-2</v>
      </c>
      <c r="S84">
        <f>(10/200)</f>
        <v>0.05</v>
      </c>
      <c r="U84">
        <f>0.07+0.045</f>
        <v>0.115</v>
      </c>
      <c r="V84">
        <f>0.075+0.05</f>
        <v>0.125</v>
      </c>
      <c r="W84">
        <f>0.075+0.055</f>
        <v>0.13</v>
      </c>
      <c r="X84">
        <f>0.07+0.05</f>
        <v>0.12000000000000001</v>
      </c>
      <c r="Z84">
        <f>SQRT((ABS($A$85-$A$84)^2+(ABS($B$85-$B$84)^2)))</f>
        <v>26.019803852133727</v>
      </c>
      <c r="AA84">
        <f>SQRT((ABS($C$85-$C$84)^2+(ABS($D$85-$D$84)^2)))</f>
        <v>22.249479265259211</v>
      </c>
      <c r="AB84">
        <f>SQRT((ABS($E$85-$E$84)^2+(ABS($F$85-$F$84)^2)))</f>
        <v>23.051457732305806</v>
      </c>
      <c r="AC84">
        <f>SQRT((ABS($G$85-$G$84)^2+(ABS($H$85-$H$84)^2)))</f>
        <v>23.278816931975907</v>
      </c>
      <c r="AJ84">
        <f>1/0.115</f>
        <v>8.695652173913043</v>
      </c>
      <c r="AK84">
        <f>1/0.125</f>
        <v>8</v>
      </c>
      <c r="AL84">
        <f>1/0.13</f>
        <v>7.6923076923076916</v>
      </c>
      <c r="AM84">
        <f>1/0.12</f>
        <v>8.3333333333333339</v>
      </c>
      <c r="AO84">
        <f t="shared" si="31"/>
        <v>226.25916393159761</v>
      </c>
      <c r="AP84">
        <f t="shared" si="32"/>
        <v>177.99583412207369</v>
      </c>
      <c r="AQ84">
        <f t="shared" si="33"/>
        <v>177.31890563312157</v>
      </c>
      <c r="AR84">
        <f t="shared" si="34"/>
        <v>193.99014109979922</v>
      </c>
      <c r="AV84">
        <f>((0.07/0.115)*100)</f>
        <v>60.869565217391312</v>
      </c>
      <c r="AW84">
        <f>((0.075/0.125)*100)</f>
        <v>60</v>
      </c>
      <c r="AX84">
        <f>((0.075/0.13)*100)</f>
        <v>57.692307692307686</v>
      </c>
      <c r="AY84">
        <f>((0.07/0.12)*100)</f>
        <v>58.333333333333336</v>
      </c>
      <c r="BA84">
        <f>((0.045/0.115)*100)</f>
        <v>39.130434782608688</v>
      </c>
      <c r="BB84">
        <f>((0.05/0.125)*100)</f>
        <v>40</v>
      </c>
      <c r="BC84">
        <f>((0.055/0.13)*100)</f>
        <v>42.307692307692307</v>
      </c>
      <c r="BD84">
        <f>((0.05/0.12)*100)</f>
        <v>41.666666666666671</v>
      </c>
      <c r="BF84">
        <f>ABS($B$84-$D$84)</f>
        <v>1.070557</v>
      </c>
      <c r="BG84">
        <f>ABS($F$84-$H$84)</f>
        <v>3.8515839999999999</v>
      </c>
      <c r="BL84">
        <f>SQRT((ABS($A$84-$E$85)^2+(ABS($B$84-$F$85)^2)))</f>
        <v>3.8700759470589237</v>
      </c>
      <c r="BM84">
        <f>SQRT((ABS($C$84-$G$84)^2+(ABS($D$84-$H$84)^2)))</f>
        <v>1.3586102275877399</v>
      </c>
      <c r="BO84">
        <f>SQRT((ABS($A$84-$G$85)^2+(ABS($B$84-$H$85)^2)))</f>
        <v>6.2987250910148527</v>
      </c>
      <c r="BP84">
        <f>SQRT((ABS($C$84-$E$84)^2+(ABS($D$84-$F$84)^2)))</f>
        <v>5.2933007551100895</v>
      </c>
      <c r="BS84">
        <f>DEGREES(ACOS((36.1942405636248^2+36.1525511504033^2-3.74710777132777^2)/(2*36.1942405636248*36.1525511504033)))</f>
        <v>5.9374103649038172</v>
      </c>
      <c r="BU84">
        <v>14</v>
      </c>
      <c r="BV84">
        <v>9</v>
      </c>
      <c r="BW84">
        <v>5</v>
      </c>
      <c r="BX84">
        <v>5</v>
      </c>
      <c r="BY84">
        <v>15</v>
      </c>
      <c r="BZ84">
        <v>9</v>
      </c>
      <c r="CA84">
        <v>9</v>
      </c>
      <c r="CB84">
        <v>6</v>
      </c>
      <c r="CC84">
        <v>15</v>
      </c>
      <c r="CD84">
        <v>6</v>
      </c>
      <c r="CE84">
        <v>9</v>
      </c>
      <c r="CF84">
        <v>12</v>
      </c>
      <c r="CG84">
        <v>14</v>
      </c>
      <c r="CH84">
        <v>5</v>
      </c>
      <c r="CI84">
        <v>6</v>
      </c>
      <c r="CJ84">
        <v>12</v>
      </c>
      <c r="CL84">
        <v>9</v>
      </c>
      <c r="CM84">
        <v>3</v>
      </c>
      <c r="CN84">
        <v>0</v>
      </c>
      <c r="CO84">
        <v>0</v>
      </c>
      <c r="CP84">
        <v>10</v>
      </c>
      <c r="CQ84">
        <v>4</v>
      </c>
      <c r="CR84">
        <v>5</v>
      </c>
      <c r="CS84">
        <v>1</v>
      </c>
      <c r="CT84">
        <v>11</v>
      </c>
      <c r="CU84">
        <v>0</v>
      </c>
      <c r="CV84">
        <v>5</v>
      </c>
      <c r="CW84">
        <v>7</v>
      </c>
      <c r="CX84">
        <v>10</v>
      </c>
      <c r="CY84">
        <v>0</v>
      </c>
      <c r="CZ84">
        <v>1</v>
      </c>
      <c r="DA84">
        <v>7</v>
      </c>
      <c r="DC84">
        <f>((9/14)*100)</f>
        <v>64.285714285714292</v>
      </c>
      <c r="DD84">
        <f>((5/14)*100)</f>
        <v>35.714285714285715</v>
      </c>
      <c r="DE84">
        <f>((5/14)*100)</f>
        <v>35.714285714285715</v>
      </c>
      <c r="DF84">
        <f>((9/15)*100)</f>
        <v>60</v>
      </c>
      <c r="DG84">
        <f>((9/15)*100)</f>
        <v>60</v>
      </c>
      <c r="DH84">
        <f>((6/15)*100)</f>
        <v>40</v>
      </c>
      <c r="DI84">
        <f>((6/15)*100)</f>
        <v>40</v>
      </c>
      <c r="DJ84">
        <f>((9/15)*100)</f>
        <v>60</v>
      </c>
      <c r="DK84">
        <f>((12/15)*100)</f>
        <v>80</v>
      </c>
      <c r="DL84">
        <f>((5/14)*100)</f>
        <v>35.714285714285715</v>
      </c>
      <c r="DM84">
        <f>((6/14)*100)</f>
        <v>42.857142857142854</v>
      </c>
      <c r="DN84">
        <f>((12/14)*100)</f>
        <v>85.714285714285708</v>
      </c>
      <c r="DP84">
        <f>((3/9)*100)</f>
        <v>33.333333333333329</v>
      </c>
      <c r="DQ84">
        <f>((0/9)*100)</f>
        <v>0</v>
      </c>
      <c r="DR84">
        <f>((0/9)*100)</f>
        <v>0</v>
      </c>
      <c r="DS84">
        <f>((4/10)*100)</f>
        <v>40</v>
      </c>
      <c r="DT84">
        <f>((5/10)*100)</f>
        <v>50</v>
      </c>
      <c r="DU84">
        <f>((1/10)*100)</f>
        <v>10</v>
      </c>
      <c r="DV84">
        <f>((0/11)*100)</f>
        <v>0</v>
      </c>
      <c r="DW84">
        <f>((5/11)*100)</f>
        <v>45.454545454545453</v>
      </c>
      <c r="DX84">
        <f>((7/11)*100)</f>
        <v>63.636363636363633</v>
      </c>
      <c r="DY84">
        <f>((0/10)*100)</f>
        <v>0</v>
      </c>
      <c r="DZ84">
        <f>((1/10)*100)</f>
        <v>10</v>
      </c>
      <c r="EA84">
        <f>((7/10)*100)</f>
        <v>70</v>
      </c>
    </row>
    <row r="85" spans="1:131" x14ac:dyDescent="0.25">
      <c r="A85">
        <v>123.19989200000001</v>
      </c>
      <c r="B85">
        <v>7.4517550000000004</v>
      </c>
      <c r="C85">
        <v>103.483778</v>
      </c>
      <c r="D85">
        <v>6.1510059999999998</v>
      </c>
      <c r="E85">
        <v>100.45342500000001</v>
      </c>
      <c r="F85">
        <v>9.6695989999999998</v>
      </c>
      <c r="G85">
        <v>103.16149700000001</v>
      </c>
      <c r="H85">
        <v>5.6288910000000003</v>
      </c>
      <c r="K85">
        <f>(15/200)</f>
        <v>7.4999999999999997E-2</v>
      </c>
      <c r="L85">
        <f>(13/200)</f>
        <v>6.5000000000000002E-2</v>
      </c>
      <c r="M85">
        <f>(14/200)</f>
        <v>7.0000000000000007E-2</v>
      </c>
      <c r="N85">
        <f>(13/200)</f>
        <v>6.5000000000000002E-2</v>
      </c>
      <c r="P85">
        <f>(10/200)</f>
        <v>0.05</v>
      </c>
      <c r="Q85">
        <f>(8/200)</f>
        <v>0.04</v>
      </c>
      <c r="R85">
        <f>(9/200)</f>
        <v>4.4999999999999998E-2</v>
      </c>
      <c r="S85">
        <f>(9/200)</f>
        <v>4.4999999999999998E-2</v>
      </c>
      <c r="U85">
        <f>0.075+0.05</f>
        <v>0.125</v>
      </c>
      <c r="V85">
        <f>0.065+0.04</f>
        <v>0.10500000000000001</v>
      </c>
      <c r="W85">
        <f>0.07+0.045</f>
        <v>0.115</v>
      </c>
      <c r="X85">
        <f>0.065+0.045</f>
        <v>0.11</v>
      </c>
      <c r="Z85">
        <f>SQRT((ABS($A$86-$A$85)^2+(ABS($B$86-$B$85)^2)))</f>
        <v>32.905709531009173</v>
      </c>
      <c r="AA85">
        <f>SQRT((ABS($C$86-$C$85)^2+(ABS($D$86-$D$85)^2)))</f>
        <v>23.415128351605944</v>
      </c>
      <c r="AB85">
        <f>SQRT((ABS($E$86-$E$85)^2+(ABS($F$86-$F$85)^2)))</f>
        <v>26.106657248242275</v>
      </c>
      <c r="AC85">
        <f>SQRT((ABS($G$86-$G$85)^2+(ABS($H$86-$H$85)^2)))</f>
        <v>24.604627073185775</v>
      </c>
      <c r="AJ85">
        <f>1/0.125</f>
        <v>8</v>
      </c>
      <c r="AK85">
        <f>1/0.105</f>
        <v>9.5238095238095237</v>
      </c>
      <c r="AL85">
        <f>1/0.115</f>
        <v>8.695652173913043</v>
      </c>
      <c r="AM85">
        <f>1/0.11</f>
        <v>9.0909090909090917</v>
      </c>
      <c r="AO85">
        <f t="shared" si="31"/>
        <v>263.24567624807338</v>
      </c>
      <c r="AP85">
        <f t="shared" si="32"/>
        <v>223.00122239624707</v>
      </c>
      <c r="AQ85">
        <f t="shared" si="33"/>
        <v>227.01441085428064</v>
      </c>
      <c r="AR85">
        <f t="shared" si="34"/>
        <v>223.67842793805249</v>
      </c>
      <c r="AV85">
        <f>((0.075/0.125)*100)</f>
        <v>60</v>
      </c>
      <c r="AW85">
        <f>((0.065/0.105)*100)</f>
        <v>61.904761904761905</v>
      </c>
      <c r="AX85">
        <f>((0.07/0.115)*100)</f>
        <v>60.869565217391312</v>
      </c>
      <c r="AY85">
        <f>((0.065/0.11)*100)</f>
        <v>59.090909090909093</v>
      </c>
      <c r="BA85">
        <f>((0.05/0.125)*100)</f>
        <v>40</v>
      </c>
      <c r="BB85">
        <f>((0.04/0.105)*100)</f>
        <v>38.095238095238102</v>
      </c>
      <c r="BC85">
        <f>((0.045/0.115)*100)</f>
        <v>39.130434782608688</v>
      </c>
      <c r="BD85">
        <f>((0.045/0.11)*100)</f>
        <v>40.909090909090907</v>
      </c>
      <c r="BF85">
        <f>ABS($B$85-$D$85)</f>
        <v>1.3007490000000006</v>
      </c>
      <c r="BG85">
        <f>ABS($F$85-$H$85)</f>
        <v>4.0407079999999995</v>
      </c>
      <c r="BL85">
        <f>SQRT((ABS($A$85-$E$86)^2+(ABS($B$85-$F$86)^2)))</f>
        <v>3.5368791873121745</v>
      </c>
      <c r="BM85">
        <f>SQRT((ABS($C$85-$G$85)^2+(ABS($D$85-$H$85)^2)))</f>
        <v>0.6135707915033054</v>
      </c>
      <c r="BO85">
        <f>SQRT((ABS($A$85-$G$86)^2+(ABS($B$85-$H$86)^2)))</f>
        <v>5.5107522256310073</v>
      </c>
      <c r="BP85">
        <f>SQRT((ABS($C$85-$E$85)^2+(ABS($D$85-$F$85)^2)))</f>
        <v>4.6436554571003592</v>
      </c>
      <c r="BR85">
        <f>DEGREES(ACOS((6.44725806454938^2+27.6973806503458^2-22.6955124580811^2)/(2*6.44725806454938*27.6973806503458)))</f>
        <v>34.699529385582565</v>
      </c>
      <c r="BS85">
        <f>DEGREES(ACOS((28.4623018767873^2+27.896404093521^2-4.11371865342697^2)/(2*28.4623018767873*27.896404093521)))</f>
        <v>8.2923683715402028</v>
      </c>
      <c r="BU85">
        <v>15</v>
      </c>
      <c r="BV85">
        <v>11</v>
      </c>
      <c r="BW85">
        <v>6</v>
      </c>
      <c r="BX85">
        <v>6</v>
      </c>
      <c r="BY85">
        <v>13</v>
      </c>
      <c r="BZ85">
        <v>9</v>
      </c>
      <c r="CA85">
        <v>6</v>
      </c>
      <c r="CB85">
        <v>4</v>
      </c>
      <c r="CC85">
        <v>14</v>
      </c>
      <c r="CD85">
        <v>4</v>
      </c>
      <c r="CE85">
        <v>6</v>
      </c>
      <c r="CF85">
        <v>12</v>
      </c>
      <c r="CG85">
        <v>13</v>
      </c>
      <c r="CH85">
        <v>3</v>
      </c>
      <c r="CI85">
        <v>4</v>
      </c>
      <c r="CJ85">
        <v>12</v>
      </c>
      <c r="CL85">
        <v>10</v>
      </c>
      <c r="CM85">
        <v>6</v>
      </c>
      <c r="CN85">
        <v>0</v>
      </c>
      <c r="CO85">
        <v>0</v>
      </c>
      <c r="CP85">
        <v>8</v>
      </c>
      <c r="CQ85">
        <v>3</v>
      </c>
      <c r="CR85">
        <v>2</v>
      </c>
      <c r="CS85">
        <v>0</v>
      </c>
      <c r="CT85">
        <v>9</v>
      </c>
      <c r="CU85">
        <v>0</v>
      </c>
      <c r="CV85">
        <v>2</v>
      </c>
      <c r="CW85">
        <v>7</v>
      </c>
      <c r="CX85">
        <v>9</v>
      </c>
      <c r="CY85">
        <v>0</v>
      </c>
      <c r="CZ85">
        <v>0</v>
      </c>
      <c r="DA85">
        <v>7</v>
      </c>
      <c r="DC85">
        <f>((11/15)*100)</f>
        <v>73.333333333333329</v>
      </c>
      <c r="DD85">
        <f>((6/15)*100)</f>
        <v>40</v>
      </c>
      <c r="DE85">
        <f>((6/15)*100)</f>
        <v>40</v>
      </c>
      <c r="DF85">
        <f>((9/13)*100)</f>
        <v>69.230769230769226</v>
      </c>
      <c r="DG85">
        <f>((6/13)*100)</f>
        <v>46.153846153846153</v>
      </c>
      <c r="DH85">
        <f>((4/13)*100)</f>
        <v>30.76923076923077</v>
      </c>
      <c r="DI85">
        <f>((4/14)*100)</f>
        <v>28.571428571428569</v>
      </c>
      <c r="DJ85">
        <f>((6/14)*100)</f>
        <v>42.857142857142854</v>
      </c>
      <c r="DK85">
        <f>((12/14)*100)</f>
        <v>85.714285714285708</v>
      </c>
      <c r="DL85">
        <f>((3/13)*100)</f>
        <v>23.076923076923077</v>
      </c>
      <c r="DM85">
        <f>((4/13)*100)</f>
        <v>30.76923076923077</v>
      </c>
      <c r="DN85">
        <f>((12/13)*100)</f>
        <v>92.307692307692307</v>
      </c>
      <c r="DP85">
        <f>((6/10)*100)</f>
        <v>60</v>
      </c>
      <c r="DQ85">
        <f>((0/10)*100)</f>
        <v>0</v>
      </c>
      <c r="DR85">
        <f>((0/10)*100)</f>
        <v>0</v>
      </c>
      <c r="DS85">
        <f>((3/8)*100)</f>
        <v>37.5</v>
      </c>
      <c r="DT85">
        <f>((2/8)*100)</f>
        <v>25</v>
      </c>
      <c r="DU85">
        <f>((0/8)*100)</f>
        <v>0</v>
      </c>
      <c r="DV85">
        <f>((0/9)*100)</f>
        <v>0</v>
      </c>
      <c r="DW85">
        <f>((2/9)*100)</f>
        <v>22.222222222222221</v>
      </c>
      <c r="DX85">
        <f>((7/9)*100)</f>
        <v>77.777777777777786</v>
      </c>
      <c r="DY85">
        <f>((0/9)*100)</f>
        <v>0</v>
      </c>
      <c r="DZ85">
        <f>((0/9)*100)</f>
        <v>0</v>
      </c>
      <c r="EA85">
        <f>((7/9)*100)</f>
        <v>77.777777777777786</v>
      </c>
    </row>
    <row r="86" spans="1:131" x14ac:dyDescent="0.25">
      <c r="A86">
        <v>156.08350999999999</v>
      </c>
      <c r="B86">
        <v>8.6573200000000003</v>
      </c>
      <c r="C86">
        <v>126.88822400000001</v>
      </c>
      <c r="D86">
        <v>5.4437980000000001</v>
      </c>
      <c r="E86">
        <v>126.53890100000001</v>
      </c>
      <c r="F86">
        <v>8.6181739999999998</v>
      </c>
      <c r="G86">
        <v>127.73103600000002</v>
      </c>
      <c r="H86">
        <v>4.3153360000000003</v>
      </c>
      <c r="K86">
        <f>(18/200)</f>
        <v>0.09</v>
      </c>
      <c r="L86">
        <f>(15/200)</f>
        <v>7.4999999999999997E-2</v>
      </c>
      <c r="M86">
        <f>(15/200)</f>
        <v>7.4999999999999997E-2</v>
      </c>
      <c r="N86">
        <f>(16/200)</f>
        <v>0.08</v>
      </c>
      <c r="P86">
        <f>(9/200)</f>
        <v>4.4999999999999998E-2</v>
      </c>
      <c r="Q86">
        <f>(10/200)</f>
        <v>0.05</v>
      </c>
      <c r="R86">
        <f>(9/200)</f>
        <v>4.4999999999999998E-2</v>
      </c>
      <c r="S86">
        <f>(9/200)</f>
        <v>4.4999999999999998E-2</v>
      </c>
      <c r="U86">
        <f>0.09+0.045</f>
        <v>0.13500000000000001</v>
      </c>
      <c r="V86">
        <f>0.075+0.05</f>
        <v>0.125</v>
      </c>
      <c r="W86">
        <f>0.075+0.045</f>
        <v>0.12</v>
      </c>
      <c r="X86">
        <f>0.08+0.045</f>
        <v>0.125</v>
      </c>
      <c r="Z86">
        <f>SQRT((ABS($A$87-$A$86)^2+(ABS($B$87-$B$86)^2)))</f>
        <v>28.264432774499578</v>
      </c>
      <c r="AA86">
        <f>SQRT((ABS($C$87-$C$86)^2+(ABS($D$87-$D$86)^2)))</f>
        <v>32.359589989575156</v>
      </c>
      <c r="AB86">
        <f>SQRT((ABS($E$87-$E$86)^2+(ABS($F$87-$F$86)^2)))</f>
        <v>32.440268450109002</v>
      </c>
      <c r="AC86">
        <f>SQRT((ABS($G$87-$G$86)^2+(ABS($H$87-$H$86)^2)))</f>
        <v>31.850862140129404</v>
      </c>
      <c r="AJ86">
        <f>1/0.135</f>
        <v>7.4074074074074066</v>
      </c>
      <c r="AK86">
        <f>1/0.125</f>
        <v>8</v>
      </c>
      <c r="AL86">
        <f>1/0.12</f>
        <v>8.3333333333333339</v>
      </c>
      <c r="AM86">
        <f>1/0.125</f>
        <v>8</v>
      </c>
      <c r="AO86">
        <f t="shared" si="31"/>
        <v>209.36616869999688</v>
      </c>
      <c r="AP86">
        <f t="shared" si="32"/>
        <v>258.87671991660125</v>
      </c>
      <c r="AQ86">
        <f t="shared" si="33"/>
        <v>270.33557041757501</v>
      </c>
      <c r="AR86">
        <f t="shared" si="34"/>
        <v>254.80689712103523</v>
      </c>
      <c r="AV86">
        <f>((0.09/0.135)*100)</f>
        <v>66.666666666666657</v>
      </c>
      <c r="AW86">
        <f>((0.075/0.125)*100)</f>
        <v>60</v>
      </c>
      <c r="AX86">
        <f>((0.075/0.12)*100)</f>
        <v>62.5</v>
      </c>
      <c r="AY86">
        <f>((0.08/0.125)*100)</f>
        <v>64</v>
      </c>
      <c r="BA86">
        <f>((0.045/0.135)*100)</f>
        <v>33.333333333333329</v>
      </c>
      <c r="BB86">
        <f>((0.05/0.125)*100)</f>
        <v>40</v>
      </c>
      <c r="BC86">
        <f>((0.045/0.12)*100)</f>
        <v>37.5</v>
      </c>
      <c r="BD86">
        <f>((0.045/0.125)*100)</f>
        <v>36</v>
      </c>
      <c r="BF86">
        <f>ABS($B$86-$D$86)</f>
        <v>3.2135220000000002</v>
      </c>
      <c r="BG86">
        <f>ABS($F$86-$H$86)</f>
        <v>4.3028379999999995</v>
      </c>
      <c r="BL86">
        <f>SQRT((ABS($A$86-$E$87)^2+(ABS($B$86-$F$87)^2)))</f>
        <v>3.4325897550849489</v>
      </c>
      <c r="BM86">
        <f>SQRT((ABS($C$86-$G$86)^2+(ABS($D$86-$H$86)^2)))</f>
        <v>1.4084596383240859</v>
      </c>
      <c r="BO86">
        <f>SQRT((ABS($A$86-$G$87)^2+(ABS($B$86-$H$87)^2)))</f>
        <v>3.8798312718789765</v>
      </c>
      <c r="BP86">
        <f>SQRT((ABS($C$86-$E$86)^2+(ABS($D$86-$F$86)^2)))</f>
        <v>3.1935387186794832</v>
      </c>
      <c r="BR86">
        <f>DEGREES(ACOS((4.44157667798103^2+22.1446847074607^2-21.1440614673352^2)/(2*4.44157667798103*22.1446847074607)))</f>
        <v>71.307975356134506</v>
      </c>
      <c r="BS86">
        <f>DEGREES(ACOS((4.69853076032891^2+23.6966151125152^2-21.7805253881283^2)/(2*4.69853076032891*23.6966151125152)))</f>
        <v>60.629311968616584</v>
      </c>
      <c r="BU86">
        <v>18</v>
      </c>
      <c r="BV86">
        <v>13</v>
      </c>
      <c r="BW86">
        <v>9</v>
      </c>
      <c r="BX86">
        <v>10</v>
      </c>
      <c r="BY86">
        <v>15</v>
      </c>
      <c r="BZ86">
        <v>11</v>
      </c>
      <c r="CA86">
        <v>8</v>
      </c>
      <c r="CB86">
        <v>7</v>
      </c>
      <c r="CC86">
        <v>15</v>
      </c>
      <c r="CD86">
        <v>6</v>
      </c>
      <c r="CE86">
        <v>8</v>
      </c>
      <c r="CF86">
        <v>14</v>
      </c>
      <c r="CG86">
        <v>16</v>
      </c>
      <c r="CH86">
        <v>7</v>
      </c>
      <c r="CI86">
        <v>8</v>
      </c>
      <c r="CJ86">
        <v>14</v>
      </c>
      <c r="CL86">
        <v>9</v>
      </c>
      <c r="CM86">
        <v>5</v>
      </c>
      <c r="CN86">
        <v>0</v>
      </c>
      <c r="CO86">
        <v>0</v>
      </c>
      <c r="CP86">
        <v>10</v>
      </c>
      <c r="CQ86">
        <v>6</v>
      </c>
      <c r="CR86">
        <v>2</v>
      </c>
      <c r="CS86">
        <v>1</v>
      </c>
      <c r="CT86">
        <v>9</v>
      </c>
      <c r="CU86">
        <v>0</v>
      </c>
      <c r="CV86">
        <v>2</v>
      </c>
      <c r="CW86">
        <v>8</v>
      </c>
      <c r="CX86">
        <v>9</v>
      </c>
      <c r="CY86">
        <v>0</v>
      </c>
      <c r="CZ86">
        <v>1</v>
      </c>
      <c r="DA86">
        <v>8</v>
      </c>
      <c r="DC86">
        <f>((13/18)*100)</f>
        <v>72.222222222222214</v>
      </c>
      <c r="DD86">
        <f>((9/18)*100)</f>
        <v>50</v>
      </c>
      <c r="DE86">
        <f>((10/18)*100)</f>
        <v>55.555555555555557</v>
      </c>
      <c r="DF86">
        <f>((11/15)*100)</f>
        <v>73.333333333333329</v>
      </c>
      <c r="DG86">
        <f>((8/15)*100)</f>
        <v>53.333333333333336</v>
      </c>
      <c r="DH86">
        <f>((7/15)*100)</f>
        <v>46.666666666666664</v>
      </c>
      <c r="DI86">
        <f>((6/15)*100)</f>
        <v>40</v>
      </c>
      <c r="DJ86">
        <f>((8/15)*100)</f>
        <v>53.333333333333336</v>
      </c>
      <c r="DK86">
        <f>((14/15)*100)</f>
        <v>93.333333333333329</v>
      </c>
      <c r="DL86">
        <f>((7/16)*100)</f>
        <v>43.75</v>
      </c>
      <c r="DM86">
        <f>((8/16)*100)</f>
        <v>50</v>
      </c>
      <c r="DN86">
        <f>((14/16)*100)</f>
        <v>87.5</v>
      </c>
      <c r="DP86">
        <f>((5/9)*100)</f>
        <v>55.555555555555557</v>
      </c>
      <c r="DQ86">
        <f>((0/9)*100)</f>
        <v>0</v>
      </c>
      <c r="DR86">
        <f>((0/9)*100)</f>
        <v>0</v>
      </c>
      <c r="DS86">
        <f>((6/10)*100)</f>
        <v>60</v>
      </c>
      <c r="DT86">
        <f>((2/10)*100)</f>
        <v>20</v>
      </c>
      <c r="DU86">
        <f>((1/10)*100)</f>
        <v>10</v>
      </c>
      <c r="DV86">
        <f>((0/9)*100)</f>
        <v>0</v>
      </c>
      <c r="DW86">
        <f>((2/9)*100)</f>
        <v>22.222222222222221</v>
      </c>
      <c r="DX86">
        <f>((8/9)*100)</f>
        <v>88.888888888888886</v>
      </c>
      <c r="DY86">
        <f>((0/9)*100)</f>
        <v>0</v>
      </c>
      <c r="DZ86">
        <f>((1/9)*100)</f>
        <v>11.111111111111111</v>
      </c>
      <c r="EA86">
        <f>((8/9)*100)</f>
        <v>88.888888888888886</v>
      </c>
    </row>
    <row r="87" spans="1:131" x14ac:dyDescent="0.25">
      <c r="A87">
        <v>184.34752900000001</v>
      </c>
      <c r="B87">
        <v>8.8102579999999993</v>
      </c>
      <c r="C87">
        <v>159.208922</v>
      </c>
      <c r="D87">
        <v>7.0298449999999999</v>
      </c>
      <c r="E87">
        <v>158.91907700000002</v>
      </c>
      <c r="F87">
        <v>10.591805000000001</v>
      </c>
      <c r="G87">
        <v>159.48546899999999</v>
      </c>
      <c r="H87">
        <v>6.7919070000000001</v>
      </c>
      <c r="K87">
        <f>(17/200)</f>
        <v>8.5000000000000006E-2</v>
      </c>
      <c r="L87">
        <f>(13/200)</f>
        <v>6.5000000000000002E-2</v>
      </c>
      <c r="M87">
        <f>(16/200)</f>
        <v>0.08</v>
      </c>
      <c r="N87">
        <f>(14/200)</f>
        <v>7.0000000000000007E-2</v>
      </c>
      <c r="P87">
        <f>(9/200)</f>
        <v>4.4999999999999998E-2</v>
      </c>
      <c r="Q87">
        <f>(8/200)</f>
        <v>0.04</v>
      </c>
      <c r="R87">
        <f>(9/200)</f>
        <v>4.4999999999999998E-2</v>
      </c>
      <c r="S87">
        <f>(8/200)</f>
        <v>0.04</v>
      </c>
      <c r="U87">
        <f>0.085+0.045</f>
        <v>0.13</v>
      </c>
      <c r="V87">
        <f>0.065+0.04</f>
        <v>0.10500000000000001</v>
      </c>
      <c r="W87">
        <f>0.08+0.045</f>
        <v>0.125</v>
      </c>
      <c r="X87">
        <f>0.07+0.04</f>
        <v>0.11000000000000001</v>
      </c>
      <c r="Z87">
        <f>SQRT((ABS($A$88-$A$87)^2+(ABS($B$88-$B$87)^2)))</f>
        <v>28.483171190113108</v>
      </c>
      <c r="AA87">
        <f>SQRT((ABS($C$88-$C$87)^2+(ABS($D$88-$D$87)^2)))</f>
        <v>22.135102884943688</v>
      </c>
      <c r="AB87">
        <f>SQRT((ABS($E$88-$E$87)^2+(ABS($F$88-$F$87)^2)))</f>
        <v>25.612721968979557</v>
      </c>
      <c r="AC87">
        <f>SQRT((ABS($G$88-$G$87)^2+(ABS($H$88-$H$87)^2)))</f>
        <v>25.898306107489432</v>
      </c>
      <c r="AJ87">
        <f>1/0.13</f>
        <v>7.6923076923076916</v>
      </c>
      <c r="AK87">
        <f>1/0.105</f>
        <v>9.5238095238095237</v>
      </c>
      <c r="AL87">
        <f>1/0.125</f>
        <v>8</v>
      </c>
      <c r="AM87">
        <f>1/0.11</f>
        <v>9.0909090909090917</v>
      </c>
      <c r="AO87">
        <f t="shared" si="31"/>
        <v>219.1013168470239</v>
      </c>
      <c r="AP87">
        <f t="shared" si="32"/>
        <v>210.81050366613033</v>
      </c>
      <c r="AQ87">
        <f t="shared" si="33"/>
        <v>204.90177575183645</v>
      </c>
      <c r="AR87">
        <f t="shared" si="34"/>
        <v>235.43914643172209</v>
      </c>
      <c r="AV87">
        <f>((0.085/0.13)*100)</f>
        <v>65.384615384615387</v>
      </c>
      <c r="AW87">
        <f>((0.065/0.105)*100)</f>
        <v>61.904761904761905</v>
      </c>
      <c r="AX87">
        <f>((0.08/0.125)*100)</f>
        <v>64</v>
      </c>
      <c r="AY87">
        <f>((0.07/0.11)*100)</f>
        <v>63.636363636363647</v>
      </c>
      <c r="BA87">
        <f>((0.045/0.13)*100)</f>
        <v>34.615384615384613</v>
      </c>
      <c r="BB87">
        <f>((0.04/0.105)*100)</f>
        <v>38.095238095238102</v>
      </c>
      <c r="BC87">
        <f>((0.045/0.125)*100)</f>
        <v>36</v>
      </c>
      <c r="BD87">
        <f>((0.04/0.11)*100)</f>
        <v>36.363636363636367</v>
      </c>
      <c r="BF87">
        <f>ABS($B$87-$D$87)</f>
        <v>1.7804129999999994</v>
      </c>
      <c r="BG87">
        <f>ABS($F$87-$H$87)</f>
        <v>3.7998980000000007</v>
      </c>
      <c r="BL87">
        <f>SQRT((ABS($A$87-$E$88)^2+(ABS($B$87-$F$88)^2)))</f>
        <v>0.87329166275878134</v>
      </c>
      <c r="BM87">
        <f>SQRT((ABS($C$87-$G$87)^2+(ABS($D$87-$H$87)^2)))</f>
        <v>0.36481877014895542</v>
      </c>
      <c r="BO87">
        <f>SQRT((ABS($A$87-$G$88)^2+(ABS($B$87-$H$88)^2)))</f>
        <v>3.518671279023653</v>
      </c>
      <c r="BP87">
        <f>SQRT((ABS($C$87-$E$87)^2+(ABS($D$87-$F$87)^2)))</f>
        <v>3.5737332253016594</v>
      </c>
      <c r="BR87">
        <f>DEGREES(ACOS((27.74149005295^2+26.6285259711372^2-4.37217268313409^2)/(2*27.74149005295*26.6285259711372)))</f>
        <v>8.9222190602807352</v>
      </c>
      <c r="BS87" t="e">
        <f>DEGREES(ACOS((6.28094340446434^2+0^2-6.28094340446434^2)/(2*6.28094340446434*0)))</f>
        <v>#DIV/0!</v>
      </c>
      <c r="BU87">
        <v>17</v>
      </c>
      <c r="BV87">
        <v>11</v>
      </c>
      <c r="BW87">
        <v>8</v>
      </c>
      <c r="BX87">
        <v>8</v>
      </c>
      <c r="BY87">
        <v>13</v>
      </c>
      <c r="BZ87">
        <v>13</v>
      </c>
      <c r="CA87">
        <v>5</v>
      </c>
      <c r="CB87">
        <v>5</v>
      </c>
      <c r="CC87">
        <v>16</v>
      </c>
      <c r="CD87">
        <v>7</v>
      </c>
      <c r="CE87">
        <v>7</v>
      </c>
      <c r="CF87">
        <v>14</v>
      </c>
      <c r="CG87">
        <v>14</v>
      </c>
      <c r="CH87">
        <v>6</v>
      </c>
      <c r="CI87">
        <v>5</v>
      </c>
      <c r="CJ87">
        <v>14</v>
      </c>
      <c r="CL87">
        <v>9</v>
      </c>
      <c r="CM87">
        <v>7</v>
      </c>
      <c r="CN87">
        <v>0</v>
      </c>
      <c r="CO87">
        <v>1</v>
      </c>
      <c r="CP87">
        <v>8</v>
      </c>
      <c r="CQ87">
        <v>5</v>
      </c>
      <c r="CR87">
        <v>1</v>
      </c>
      <c r="CS87">
        <v>0</v>
      </c>
      <c r="CT87">
        <v>9</v>
      </c>
      <c r="CU87">
        <v>0</v>
      </c>
      <c r="CV87">
        <v>1</v>
      </c>
      <c r="CW87">
        <v>7</v>
      </c>
      <c r="CX87">
        <v>8</v>
      </c>
      <c r="CY87">
        <v>0</v>
      </c>
      <c r="CZ87">
        <v>0</v>
      </c>
      <c r="DA87">
        <v>7</v>
      </c>
      <c r="DC87">
        <f>((11/17)*100)</f>
        <v>64.705882352941174</v>
      </c>
      <c r="DD87">
        <f>((8/17)*100)</f>
        <v>47.058823529411761</v>
      </c>
      <c r="DE87">
        <f>((8/17)*100)</f>
        <v>47.058823529411761</v>
      </c>
      <c r="DF87">
        <f>((13/13)*100)</f>
        <v>100</v>
      </c>
      <c r="DG87">
        <f>((5/13)*100)</f>
        <v>38.461538461538467</v>
      </c>
      <c r="DH87">
        <f>((5/13)*100)</f>
        <v>38.461538461538467</v>
      </c>
      <c r="DI87">
        <f>((7/16)*100)</f>
        <v>43.75</v>
      </c>
      <c r="DJ87">
        <f>((7/16)*100)</f>
        <v>43.75</v>
      </c>
      <c r="DK87">
        <f>((14/16)*100)</f>
        <v>87.5</v>
      </c>
      <c r="DL87">
        <f>((6/14)*100)</f>
        <v>42.857142857142854</v>
      </c>
      <c r="DM87">
        <f>((5/14)*100)</f>
        <v>35.714285714285715</v>
      </c>
      <c r="DN87">
        <f>((14/14)*100)</f>
        <v>100</v>
      </c>
      <c r="DP87">
        <f>((7/9)*100)</f>
        <v>77.777777777777786</v>
      </c>
      <c r="DQ87">
        <f>((0/9)*100)</f>
        <v>0</v>
      </c>
      <c r="DR87">
        <f>((1/9)*100)</f>
        <v>11.111111111111111</v>
      </c>
      <c r="DS87">
        <f>((5/8)*100)</f>
        <v>62.5</v>
      </c>
      <c r="DT87">
        <f>((1/8)*100)</f>
        <v>12.5</v>
      </c>
      <c r="DU87">
        <f>((0/8)*100)</f>
        <v>0</v>
      </c>
      <c r="DV87">
        <f>((0/9)*100)</f>
        <v>0</v>
      </c>
      <c r="DW87">
        <f>((1/9)*100)</f>
        <v>11.111111111111111</v>
      </c>
      <c r="DX87">
        <f>((7/9)*100)</f>
        <v>77.777777777777786</v>
      </c>
      <c r="DY87">
        <f>((0/8)*100)</f>
        <v>0</v>
      </c>
      <c r="DZ87">
        <f>((0/8)*100)</f>
        <v>0</v>
      </c>
      <c r="EA87">
        <f>((7/8)*100)</f>
        <v>87.5</v>
      </c>
    </row>
    <row r="88" spans="1:131" x14ac:dyDescent="0.25">
      <c r="A88">
        <v>212.82932</v>
      </c>
      <c r="B88">
        <v>8.5298610000000004</v>
      </c>
      <c r="C88">
        <v>181.34361100000001</v>
      </c>
      <c r="D88">
        <v>7.1652060000000004</v>
      </c>
      <c r="E88">
        <v>184.515109</v>
      </c>
      <c r="F88">
        <v>9.6673200000000001</v>
      </c>
      <c r="G88">
        <v>185.34830399999998</v>
      </c>
      <c r="H88">
        <v>5.4369069999999997</v>
      </c>
      <c r="K88">
        <f>(14/200)</f>
        <v>7.0000000000000007E-2</v>
      </c>
      <c r="L88">
        <f>(13/200)</f>
        <v>6.5000000000000002E-2</v>
      </c>
      <c r="M88">
        <f>(16/200)</f>
        <v>0.08</v>
      </c>
      <c r="N88">
        <f>(15/200)</f>
        <v>7.4999999999999997E-2</v>
      </c>
      <c r="P88">
        <f>(9/200)</f>
        <v>4.4999999999999998E-2</v>
      </c>
      <c r="Q88">
        <f>(9/200)</f>
        <v>4.4999999999999998E-2</v>
      </c>
      <c r="R88">
        <f>(9/200)</f>
        <v>4.4999999999999998E-2</v>
      </c>
      <c r="S88">
        <f>(10/200)</f>
        <v>0.05</v>
      </c>
      <c r="U88">
        <f>0.07+0.045</f>
        <v>0.115</v>
      </c>
      <c r="V88">
        <f>0.065+0.045</f>
        <v>0.11</v>
      </c>
      <c r="W88">
        <f>0.08+0.045</f>
        <v>0.125</v>
      </c>
      <c r="X88">
        <f>0.075+0.05</f>
        <v>0.125</v>
      </c>
      <c r="Z88">
        <f>SQRT((ABS($A$89-$A$88)^2+(ABS($B$89-$B$88)^2)))</f>
        <v>21.597247319454407</v>
      </c>
      <c r="AA88">
        <f>SQRT((ABS($C$89-$C$88)^2+(ABS($D$89-$D$88)^2)))</f>
        <v>24.764532292889054</v>
      </c>
      <c r="AB88">
        <f>SQRT((ABS($E$89-$E$88)^2+(ABS($F$89-$F$88)^2)))</f>
        <v>27.657578696874552</v>
      </c>
      <c r="AC88">
        <f>SQRT((ABS($G$89-$G$88)^2+(ABS($H$89-$H$88)^2)))</f>
        <v>26.716825535684915</v>
      </c>
      <c r="AJ88">
        <f>1/0.115</f>
        <v>8.695652173913043</v>
      </c>
      <c r="AK88">
        <f>1/0.11</f>
        <v>9.0909090909090917</v>
      </c>
      <c r="AL88">
        <f>1/0.125</f>
        <v>8</v>
      </c>
      <c r="AM88">
        <f>1/0.125</f>
        <v>8</v>
      </c>
      <c r="AO88">
        <f t="shared" si="31"/>
        <v>187.80215060395136</v>
      </c>
      <c r="AP88">
        <f t="shared" si="32"/>
        <v>225.13211175353686</v>
      </c>
      <c r="AQ88">
        <f t="shared" si="33"/>
        <v>221.26062957499641</v>
      </c>
      <c r="AR88">
        <f t="shared" si="34"/>
        <v>213.73460428547932</v>
      </c>
      <c r="AV88">
        <f>((0.07/0.115)*100)</f>
        <v>60.869565217391312</v>
      </c>
      <c r="AW88">
        <f>((0.065/0.11)*100)</f>
        <v>59.090909090909093</v>
      </c>
      <c r="AX88">
        <f>((0.08/0.125)*100)</f>
        <v>64</v>
      </c>
      <c r="AY88">
        <f>((0.075/0.125)*100)</f>
        <v>60</v>
      </c>
      <c r="BA88">
        <f>((0.045/0.115)*100)</f>
        <v>39.130434782608688</v>
      </c>
      <c r="BB88">
        <f>((0.045/0.11)*100)</f>
        <v>40.909090909090907</v>
      </c>
      <c r="BC88">
        <f>((0.045/0.125)*100)</f>
        <v>36</v>
      </c>
      <c r="BD88">
        <f>((0.05/0.125)*100)</f>
        <v>40</v>
      </c>
      <c r="BF88">
        <f>ABS($B$88-$D$88)</f>
        <v>1.364655</v>
      </c>
      <c r="BG88">
        <f>ABS($F$88-$H$88)</f>
        <v>4.2304130000000004</v>
      </c>
      <c r="BL88">
        <f>SQRT((ABS($A$88-$E$89)^2+(ABS($B$88-$F$89)^2)))</f>
        <v>1.1440042807336865</v>
      </c>
      <c r="BM88">
        <f>SQRT((ABS($C$88-$G$88)^2+(ABS($D$88-$H$88)^2)))</f>
        <v>4.3617179479707078</v>
      </c>
      <c r="BO88">
        <f>SQRT((ABS($A$88-$G$89)^2+(ABS($B$88-$H$89)^2)))</f>
        <v>2.891459697443663</v>
      </c>
      <c r="BP88">
        <f>SQRT((ABS($C$88-$E$88)^2+(ABS($D$88-$F$88)^2)))</f>
        <v>4.0396749910110232</v>
      </c>
      <c r="BR88">
        <f>DEGREES(ACOS((26.0881393514494^2+24.8727586127282^2-4.48898538006675^2)/(2*26.0881393514494*24.8727586127282)))</f>
        <v>9.7314611560346851</v>
      </c>
      <c r="BU88">
        <v>14</v>
      </c>
      <c r="BV88">
        <v>8</v>
      </c>
      <c r="BW88">
        <v>6</v>
      </c>
      <c r="BX88">
        <v>6</v>
      </c>
      <c r="BY88">
        <v>13</v>
      </c>
      <c r="BZ88">
        <v>11</v>
      </c>
      <c r="CA88">
        <v>4</v>
      </c>
      <c r="CB88">
        <v>3</v>
      </c>
      <c r="CC88">
        <v>16</v>
      </c>
      <c r="CD88">
        <v>8</v>
      </c>
      <c r="CE88">
        <v>5</v>
      </c>
      <c r="CF88">
        <v>15</v>
      </c>
      <c r="CG88">
        <v>15</v>
      </c>
      <c r="CH88">
        <v>8</v>
      </c>
      <c r="CI88">
        <v>4</v>
      </c>
      <c r="CJ88">
        <v>15</v>
      </c>
      <c r="CL88">
        <v>9</v>
      </c>
      <c r="CM88">
        <v>5</v>
      </c>
      <c r="CN88">
        <v>1</v>
      </c>
      <c r="CO88">
        <v>2</v>
      </c>
      <c r="CP88">
        <v>9</v>
      </c>
      <c r="CQ88">
        <v>7</v>
      </c>
      <c r="CR88">
        <v>0</v>
      </c>
      <c r="CS88">
        <v>0</v>
      </c>
      <c r="CT88">
        <v>9</v>
      </c>
      <c r="CU88">
        <v>0</v>
      </c>
      <c r="CV88">
        <v>0</v>
      </c>
      <c r="CW88">
        <v>9</v>
      </c>
      <c r="CX88">
        <v>10</v>
      </c>
      <c r="CY88">
        <v>1</v>
      </c>
      <c r="CZ88">
        <v>0</v>
      </c>
      <c r="DA88">
        <v>9</v>
      </c>
      <c r="DC88">
        <f>((8/14)*100)</f>
        <v>57.142857142857139</v>
      </c>
      <c r="DD88">
        <f>((6/14)*100)</f>
        <v>42.857142857142854</v>
      </c>
      <c r="DE88">
        <f>((6/14)*100)</f>
        <v>42.857142857142854</v>
      </c>
      <c r="DF88">
        <f>((11/13)*100)</f>
        <v>84.615384615384613</v>
      </c>
      <c r="DG88">
        <f>((4/13)*100)</f>
        <v>30.76923076923077</v>
      </c>
      <c r="DH88">
        <f>((3/13)*100)</f>
        <v>23.076923076923077</v>
      </c>
      <c r="DI88">
        <f>((8/16)*100)</f>
        <v>50</v>
      </c>
      <c r="DJ88">
        <f>((5/16)*100)</f>
        <v>31.25</v>
      </c>
      <c r="DK88">
        <f>((15/16)*100)</f>
        <v>93.75</v>
      </c>
      <c r="DL88">
        <f>((8/15)*100)</f>
        <v>53.333333333333336</v>
      </c>
      <c r="DM88">
        <f>((4/15)*100)</f>
        <v>26.666666666666668</v>
      </c>
      <c r="DN88">
        <f>((15/15)*100)</f>
        <v>100</v>
      </c>
      <c r="DP88">
        <f>((5/9)*100)</f>
        <v>55.555555555555557</v>
      </c>
      <c r="DQ88">
        <f>((1/9)*100)</f>
        <v>11.111111111111111</v>
      </c>
      <c r="DR88">
        <f>((2/9)*100)</f>
        <v>22.222222222222221</v>
      </c>
      <c r="DS88">
        <f>((7/9)*100)</f>
        <v>77.777777777777786</v>
      </c>
      <c r="DT88">
        <f>((0/9)*100)</f>
        <v>0</v>
      </c>
      <c r="DU88">
        <f>((0/9)*100)</f>
        <v>0</v>
      </c>
      <c r="DV88">
        <f>((0/9)*100)</f>
        <v>0</v>
      </c>
      <c r="DW88">
        <f>((0/9)*100)</f>
        <v>0</v>
      </c>
      <c r="DX88">
        <f>((9/9)*100)</f>
        <v>100</v>
      </c>
      <c r="DY88">
        <f>((1/10)*100)</f>
        <v>10</v>
      </c>
      <c r="DZ88">
        <f>((0/10)*100)</f>
        <v>0</v>
      </c>
      <c r="EA88">
        <f>((9/10)*100)</f>
        <v>90</v>
      </c>
    </row>
    <row r="89" spans="1:131" x14ac:dyDescent="0.25">
      <c r="A89">
        <v>234.42640800000001</v>
      </c>
      <c r="B89">
        <v>8.6128169999999997</v>
      </c>
      <c r="C89">
        <v>206.10701599999999</v>
      </c>
      <c r="D89">
        <v>7.4014949999999997</v>
      </c>
      <c r="E89">
        <v>212.17195599999999</v>
      </c>
      <c r="F89">
        <v>9.4661399999999993</v>
      </c>
      <c r="G89">
        <v>212.063391</v>
      </c>
      <c r="H89">
        <v>5.7416910000000003</v>
      </c>
      <c r="K89">
        <f>(15/200)</f>
        <v>7.4999999999999997E-2</v>
      </c>
      <c r="L89">
        <f>(12/200)</f>
        <v>0.06</v>
      </c>
      <c r="M89">
        <f>(16/200)</f>
        <v>0.08</v>
      </c>
      <c r="N89">
        <f>(14/200)</f>
        <v>7.0000000000000007E-2</v>
      </c>
      <c r="P89">
        <f>(10/200)</f>
        <v>0.05</v>
      </c>
      <c r="Q89">
        <f>(11/200)</f>
        <v>5.5E-2</v>
      </c>
      <c r="R89">
        <f>(9/200)</f>
        <v>4.4999999999999998E-2</v>
      </c>
      <c r="S89">
        <f>(10/200)</f>
        <v>0.05</v>
      </c>
      <c r="U89">
        <f>0.075+0.05</f>
        <v>0.125</v>
      </c>
      <c r="V89">
        <f>0.06+0.055</f>
        <v>0.11499999999999999</v>
      </c>
      <c r="W89">
        <f>0.08+0.045</f>
        <v>0.125</v>
      </c>
      <c r="X89">
        <f>0.07+0.05</f>
        <v>0.12000000000000001</v>
      </c>
      <c r="Z89">
        <f>SQRT((ABS($A$90-$A$89)^2+(ABS($B$90-$B$89)^2)))</f>
        <v>23.729535409540251</v>
      </c>
      <c r="AA89">
        <f>SQRT((ABS($C$90-$C$89)^2+(ABS($D$90-$D$89)^2)))</f>
        <v>21.080695384625464</v>
      </c>
      <c r="AB89">
        <f>SQRT((ABS($E$90-$E$89)^2+(ABS($F$90-$F$89)^2)))</f>
        <v>21.380975553986055</v>
      </c>
      <c r="AC89">
        <f>SQRT((ABS($G$90-$G$89)^2+(ABS($H$90-$H$89)^2)))</f>
        <v>19.172270622060239</v>
      </c>
      <c r="AJ89">
        <f>1/0.125</f>
        <v>8</v>
      </c>
      <c r="AK89">
        <f>1/0.115</f>
        <v>8.695652173913043</v>
      </c>
      <c r="AL89">
        <f>1/0.125</f>
        <v>8</v>
      </c>
      <c r="AM89">
        <f>1/0.12</f>
        <v>8.3333333333333339</v>
      </c>
      <c r="AO89">
        <f t="shared" si="31"/>
        <v>189.83628327632201</v>
      </c>
      <c r="AP89">
        <f t="shared" si="32"/>
        <v>183.31039464891708</v>
      </c>
      <c r="AQ89">
        <f t="shared" si="33"/>
        <v>171.04780443188844</v>
      </c>
      <c r="AR89">
        <f t="shared" si="34"/>
        <v>159.76892185050198</v>
      </c>
      <c r="AV89">
        <f>((0.075/0.125)*100)</f>
        <v>60</v>
      </c>
      <c r="AW89">
        <f>((0.06/0.115)*100)</f>
        <v>52.173913043478258</v>
      </c>
      <c r="AX89">
        <f>((0.08/0.125)*100)</f>
        <v>64</v>
      </c>
      <c r="AY89">
        <f>((0.07/0.12)*100)</f>
        <v>58.333333333333336</v>
      </c>
      <c r="BA89">
        <f>((0.05/0.125)*100)</f>
        <v>40</v>
      </c>
      <c r="BB89">
        <f>((0.055/0.115)*100)</f>
        <v>47.826086956521735</v>
      </c>
      <c r="BC89">
        <f>((0.045/0.125)*100)</f>
        <v>36</v>
      </c>
      <c r="BD89">
        <f>((0.05/0.12)*100)</f>
        <v>41.666666666666671</v>
      </c>
      <c r="BF89">
        <f>ABS($B$89-$D$89)</f>
        <v>1.211322</v>
      </c>
      <c r="BG89">
        <f>ABS($F$89-$H$89)</f>
        <v>3.724448999999999</v>
      </c>
      <c r="BL89">
        <f>SQRT((ABS($A$89-$E$90)^2+(ABS($B$89-$F$90)^2)))</f>
        <v>1.3716960479326377</v>
      </c>
      <c r="BM89">
        <f>SQRT((ABS($C$89-$G$89)^2+(ABS($D$89-$H$89)^2)))</f>
        <v>6.1833124180362331</v>
      </c>
      <c r="BO89">
        <f>SQRT((ABS($A$89-$G$90)^2+(ABS($B$89-$H$90)^2)))</f>
        <v>4.2844738903138451</v>
      </c>
      <c r="BP89">
        <f>SQRT((ABS($C$89-$E$89)^2+(ABS($D$89-$F$89)^2)))</f>
        <v>6.4067352200340766</v>
      </c>
      <c r="BR89">
        <f>DEGREES(ACOS((23.8572576541064^2+25.5689615731978^2-4.69853076032891^2)/(2*23.8572576541064*25.5689615731978)))</f>
        <v>10.164064744510657</v>
      </c>
      <c r="BU89">
        <v>15</v>
      </c>
      <c r="BV89">
        <v>6</v>
      </c>
      <c r="BW89">
        <v>4</v>
      </c>
      <c r="BX89">
        <v>8</v>
      </c>
      <c r="BY89">
        <v>12</v>
      </c>
      <c r="BZ89">
        <v>8</v>
      </c>
      <c r="CA89">
        <v>3</v>
      </c>
      <c r="CB89">
        <v>2</v>
      </c>
      <c r="CC89">
        <v>16</v>
      </c>
      <c r="CD89">
        <v>6</v>
      </c>
      <c r="CE89">
        <v>6</v>
      </c>
      <c r="CF89">
        <v>14</v>
      </c>
      <c r="CG89">
        <v>14</v>
      </c>
      <c r="CH89">
        <v>6</v>
      </c>
      <c r="CI89">
        <v>4</v>
      </c>
      <c r="CJ89">
        <v>14</v>
      </c>
      <c r="CL89">
        <v>10</v>
      </c>
      <c r="CM89">
        <v>4</v>
      </c>
      <c r="CN89">
        <v>0</v>
      </c>
      <c r="CO89">
        <v>2</v>
      </c>
      <c r="CP89">
        <v>11</v>
      </c>
      <c r="CQ89">
        <v>5</v>
      </c>
      <c r="CR89">
        <v>0</v>
      </c>
      <c r="CS89">
        <v>0</v>
      </c>
      <c r="CT89">
        <v>9</v>
      </c>
      <c r="CU89">
        <v>1</v>
      </c>
      <c r="CV89">
        <v>0</v>
      </c>
      <c r="CW89">
        <v>9</v>
      </c>
      <c r="CX89">
        <v>10</v>
      </c>
      <c r="CY89">
        <v>2</v>
      </c>
      <c r="CZ89">
        <v>0</v>
      </c>
      <c r="DA89">
        <v>9</v>
      </c>
      <c r="DC89">
        <f>((6/15)*100)</f>
        <v>40</v>
      </c>
      <c r="DD89">
        <f>((4/15)*100)</f>
        <v>26.666666666666668</v>
      </c>
      <c r="DE89">
        <f>((8/15)*100)</f>
        <v>53.333333333333336</v>
      </c>
      <c r="DF89">
        <f>((8/12)*100)</f>
        <v>66.666666666666657</v>
      </c>
      <c r="DG89">
        <f>((3/12)*100)</f>
        <v>25</v>
      </c>
      <c r="DH89">
        <f>((2/12)*100)</f>
        <v>16.666666666666664</v>
      </c>
      <c r="DI89">
        <f>((6/16)*100)</f>
        <v>37.5</v>
      </c>
      <c r="DJ89">
        <f>((6/16)*100)</f>
        <v>37.5</v>
      </c>
      <c r="DK89">
        <f>((14/16)*100)</f>
        <v>87.5</v>
      </c>
      <c r="DL89">
        <f>((6/14)*100)</f>
        <v>42.857142857142854</v>
      </c>
      <c r="DM89">
        <f>((4/14)*100)</f>
        <v>28.571428571428569</v>
      </c>
      <c r="DN89">
        <f>((14/14)*100)</f>
        <v>100</v>
      </c>
      <c r="DP89">
        <f>((4/10)*100)</f>
        <v>40</v>
      </c>
      <c r="DQ89">
        <f>((0/10)*100)</f>
        <v>0</v>
      </c>
      <c r="DR89">
        <f>((2/10)*100)</f>
        <v>20</v>
      </c>
      <c r="DS89">
        <f>((5/11)*100)</f>
        <v>45.454545454545453</v>
      </c>
      <c r="DT89">
        <f>((0/11)*100)</f>
        <v>0</v>
      </c>
      <c r="DU89">
        <f>((0/11)*100)</f>
        <v>0</v>
      </c>
      <c r="DV89">
        <f>((1/9)*100)</f>
        <v>11.111111111111111</v>
      </c>
      <c r="DW89">
        <f>((0/9)*100)</f>
        <v>0</v>
      </c>
      <c r="DX89">
        <f>((9/9)*100)</f>
        <v>100</v>
      </c>
      <c r="DY89">
        <f>((2/10)*100)</f>
        <v>20</v>
      </c>
      <c r="DZ89">
        <f>((0/10)*100)</f>
        <v>0</v>
      </c>
      <c r="EA89">
        <f>((9/10)*100)</f>
        <v>90</v>
      </c>
    </row>
    <row r="90" spans="1:131" x14ac:dyDescent="0.25">
      <c r="A90">
        <v>258.146703</v>
      </c>
      <c r="B90">
        <v>7.9506569999999996</v>
      </c>
      <c r="C90">
        <v>227.187704</v>
      </c>
      <c r="D90">
        <v>7.3838499999999998</v>
      </c>
      <c r="E90">
        <v>233.551963</v>
      </c>
      <c r="F90">
        <v>9.6696500000000007</v>
      </c>
      <c r="G90">
        <v>231.235658</v>
      </c>
      <c r="H90">
        <v>5.753476</v>
      </c>
      <c r="L90">
        <f>(12/200)</f>
        <v>0.06</v>
      </c>
      <c r="M90">
        <f>(15/200)</f>
        <v>7.4999999999999997E-2</v>
      </c>
      <c r="N90">
        <f>(15/200)</f>
        <v>7.4999999999999997E-2</v>
      </c>
      <c r="P90">
        <f>(12/200)</f>
        <v>0.06</v>
      </c>
      <c r="Q90">
        <f>(10/200)</f>
        <v>0.05</v>
      </c>
      <c r="R90">
        <f>(11/200)</f>
        <v>5.5E-2</v>
      </c>
      <c r="S90">
        <f>(9/200)</f>
        <v>4.4999999999999998E-2</v>
      </c>
      <c r="V90">
        <f>0.06+0.05</f>
        <v>0.11</v>
      </c>
      <c r="W90">
        <f>0.075+0.055</f>
        <v>0.13</v>
      </c>
      <c r="X90">
        <f>0.075+0.045</f>
        <v>0.12</v>
      </c>
      <c r="AA90">
        <f>SQRT((ABS($C$91-$C$90)^2+(ABS($D$91-$D$90)^2)))</f>
        <v>22.798338537701049</v>
      </c>
      <c r="AB90">
        <f>SQRT((ABS($E$91-$E$90)^2+(ABS($F$91-$F$90)^2)))</f>
        <v>23.3703630460531</v>
      </c>
      <c r="AC90">
        <f>SQRT((ABS($G$91-$G$90)^2+(ABS($H$91-$H$90)^2)))</f>
        <v>21.388600326669181</v>
      </c>
      <c r="AK90">
        <f>1/0.11</f>
        <v>9.0909090909090917</v>
      </c>
      <c r="AL90">
        <f>1/0.13</f>
        <v>7.6923076923076916</v>
      </c>
      <c r="AM90">
        <f>1/0.12</f>
        <v>8.3333333333333339</v>
      </c>
      <c r="AP90">
        <f t="shared" si="32"/>
        <v>207.25762307000954</v>
      </c>
      <c r="AQ90">
        <f t="shared" si="33"/>
        <v>179.7720234311777</v>
      </c>
      <c r="AR90">
        <f t="shared" si="34"/>
        <v>178.23833605557653</v>
      </c>
      <c r="AW90">
        <f>((0.06/0.11)*100)</f>
        <v>54.54545454545454</v>
      </c>
      <c r="AX90">
        <f>((0.075/0.13)*100)</f>
        <v>57.692307692307686</v>
      </c>
      <c r="AY90">
        <f>((0.075/0.12)*100)</f>
        <v>62.5</v>
      </c>
      <c r="BB90">
        <f>((0.05/0.11)*100)</f>
        <v>45.45454545454546</v>
      </c>
      <c r="BC90">
        <f>((0.055/0.13)*100)</f>
        <v>42.307692307692307</v>
      </c>
      <c r="BD90">
        <f>((0.045/0.12)*100)</f>
        <v>37.5</v>
      </c>
      <c r="BF90">
        <f>ABS($B$90-$D$90)</f>
        <v>0.56680699999999984</v>
      </c>
      <c r="BG90">
        <f>ABS($F$90-$H$90)</f>
        <v>3.9161740000000007</v>
      </c>
      <c r="BM90">
        <f>SQRT((ABS($C$90-$G$90)^2+(ABS($D$90-$H$90)^2)))</f>
        <v>4.3639490104711385</v>
      </c>
      <c r="BO90">
        <f>SQRT((ABS($A$90-$G$91)^2+(ABS($B$90-$H$91)^2)))</f>
        <v>6.120181267957105</v>
      </c>
      <c r="BP90">
        <f>SQRT((ABS($C$90-$E$90)^2+(ABS($D$90-$F$90)^2)))</f>
        <v>6.762298001351394</v>
      </c>
      <c r="BR90">
        <f>DEGREES(ACOS((21.7805253881283^2+25.8181294804718^2-6.28094340446434^2)/(2*21.7805253881283*25.8181294804718)))</f>
        <v>11.644760366345862</v>
      </c>
      <c r="BS90">
        <f>DEGREES(ACOS((26.371727420309^2+25.1947749178557^2-4.75963434837972^2)/(2*26.371727420309*25.1947749178557)))</f>
        <v>10.264826132888659</v>
      </c>
      <c r="BY90">
        <v>12</v>
      </c>
      <c r="BZ90">
        <v>6</v>
      </c>
      <c r="CA90">
        <v>6</v>
      </c>
      <c r="CB90">
        <v>4</v>
      </c>
      <c r="CC90">
        <v>15</v>
      </c>
      <c r="CD90">
        <v>4</v>
      </c>
      <c r="CE90">
        <v>8</v>
      </c>
      <c r="CF90">
        <v>11</v>
      </c>
      <c r="CG90">
        <v>15</v>
      </c>
      <c r="CH90">
        <v>8</v>
      </c>
      <c r="CI90">
        <v>4</v>
      </c>
      <c r="CJ90">
        <v>11</v>
      </c>
      <c r="CL90">
        <v>12</v>
      </c>
      <c r="CM90">
        <v>3</v>
      </c>
      <c r="CN90">
        <v>1</v>
      </c>
      <c r="CO90">
        <v>5</v>
      </c>
      <c r="CP90">
        <v>10</v>
      </c>
      <c r="CQ90">
        <v>4</v>
      </c>
      <c r="CR90">
        <v>0</v>
      </c>
      <c r="CS90">
        <v>0</v>
      </c>
      <c r="CT90">
        <v>11</v>
      </c>
      <c r="CU90">
        <v>0</v>
      </c>
      <c r="CV90">
        <v>5</v>
      </c>
      <c r="CW90">
        <v>7</v>
      </c>
      <c r="CX90">
        <v>9</v>
      </c>
      <c r="CY90">
        <v>2</v>
      </c>
      <c r="CZ90">
        <v>1</v>
      </c>
      <c r="DA90">
        <v>7</v>
      </c>
      <c r="DF90">
        <f>((6/12)*100)</f>
        <v>50</v>
      </c>
      <c r="DG90">
        <f>((6/12)*100)</f>
        <v>50</v>
      </c>
      <c r="DH90">
        <f>((4/12)*100)</f>
        <v>33.333333333333329</v>
      </c>
      <c r="DI90">
        <f>((4/15)*100)</f>
        <v>26.666666666666668</v>
      </c>
      <c r="DJ90">
        <f>((8/15)*100)</f>
        <v>53.333333333333336</v>
      </c>
      <c r="DK90">
        <f>((11/15)*100)</f>
        <v>73.333333333333329</v>
      </c>
      <c r="DL90">
        <f>((8/15)*100)</f>
        <v>53.333333333333336</v>
      </c>
      <c r="DM90">
        <f>((4/15)*100)</f>
        <v>26.666666666666668</v>
      </c>
      <c r="DN90">
        <f>((11/15)*100)</f>
        <v>73.333333333333329</v>
      </c>
      <c r="DP90">
        <f>((3/12)*100)</f>
        <v>25</v>
      </c>
      <c r="DQ90">
        <f>((1/12)*100)</f>
        <v>8.3333333333333321</v>
      </c>
      <c r="DR90">
        <f>((5/12)*100)</f>
        <v>41.666666666666671</v>
      </c>
      <c r="DS90">
        <f>((4/10)*100)</f>
        <v>40</v>
      </c>
      <c r="DT90">
        <f>((0/10)*100)</f>
        <v>0</v>
      </c>
      <c r="DU90">
        <f>((0/10)*100)</f>
        <v>0</v>
      </c>
      <c r="DV90">
        <f>((0/11)*100)</f>
        <v>0</v>
      </c>
      <c r="DW90">
        <f>((5/11)*100)</f>
        <v>45.454545454545453</v>
      </c>
      <c r="DX90">
        <f>((7/11)*100)</f>
        <v>63.636363636363633</v>
      </c>
      <c r="DY90">
        <f>((2/9)*100)</f>
        <v>22.222222222222221</v>
      </c>
      <c r="DZ90">
        <f>((1/9)*100)</f>
        <v>11.111111111111111</v>
      </c>
      <c r="EA90">
        <f>((7/9)*100)</f>
        <v>77.777777777777786</v>
      </c>
    </row>
    <row r="91" spans="1:131" x14ac:dyDescent="0.25">
      <c r="C91">
        <v>249.98488399999999</v>
      </c>
      <c r="D91">
        <v>7.1540150000000002</v>
      </c>
      <c r="E91">
        <v>256.91676899999999</v>
      </c>
      <c r="F91">
        <v>9.1600330000000003</v>
      </c>
      <c r="G91">
        <v>252.619901</v>
      </c>
      <c r="H91">
        <v>5.3217639999999999</v>
      </c>
      <c r="Q91">
        <f>(12/200)</f>
        <v>0.06</v>
      </c>
      <c r="BG91">
        <f>ABS($F$91-$H$91)</f>
        <v>3.8382690000000004</v>
      </c>
      <c r="BI91">
        <v>1.6863605000000002</v>
      </c>
      <c r="BJ91">
        <v>2.2554190000000003</v>
      </c>
      <c r="BP91">
        <f>SQRT((ABS($C$91-$E$91)^2+(ABS($D$91-$F$91)^2)))</f>
        <v>7.2163105441457356</v>
      </c>
      <c r="BR91" t="e">
        <f>DEGREES(ACOS((6.28094340446434^2+0^2-6.28094340446434^2)/(2*6.28094340446434*0)))</f>
        <v>#DIV/0!</v>
      </c>
      <c r="BS91">
        <f>DEGREES(ACOS((35.6925264125388^2+35.4116675808328^2-4.09439466073631^2)/(2*35.6925264125388*35.4116675808328)))</f>
        <v>6.586663758970289</v>
      </c>
      <c r="CP91">
        <v>12</v>
      </c>
      <c r="CQ91">
        <v>3</v>
      </c>
      <c r="CR91">
        <v>5</v>
      </c>
      <c r="CS91">
        <v>1</v>
      </c>
      <c r="DS91">
        <f>((3/12)*100)</f>
        <v>25</v>
      </c>
      <c r="DT91">
        <f>((5/12)*100)</f>
        <v>41.666666666666671</v>
      </c>
      <c r="DU91">
        <f>((1/12)*100)</f>
        <v>8.3333333333333321</v>
      </c>
    </row>
    <row r="92" spans="1:131" x14ac:dyDescent="0.25">
      <c r="A92" t="s">
        <v>22</v>
      </c>
      <c r="B92" t="s">
        <v>22</v>
      </c>
      <c r="C92" t="s">
        <v>22</v>
      </c>
      <c r="D92" t="s">
        <v>22</v>
      </c>
      <c r="E92" t="s">
        <v>22</v>
      </c>
      <c r="F92" t="s">
        <v>22</v>
      </c>
      <c r="G92" t="s">
        <v>22</v>
      </c>
      <c r="H92" t="s">
        <v>22</v>
      </c>
      <c r="BS92">
        <f>DEGREES(ACOS((25.2402495806393^2+25.4191117315385^2-3.99053204409638^2)/(2*25.2402495806393*25.4191117315385)))</f>
        <v>9.0269077105088762</v>
      </c>
    </row>
    <row r="93" spans="1:131" x14ac:dyDescent="0.25">
      <c r="A93">
        <v>260.12700799999999</v>
      </c>
      <c r="B93">
        <v>4.5503239999999998</v>
      </c>
      <c r="C93">
        <v>257.84258799999998</v>
      </c>
      <c r="D93">
        <v>6.2239110000000002</v>
      </c>
      <c r="E93">
        <v>260.16012000000001</v>
      </c>
      <c r="F93">
        <v>2.7119</v>
      </c>
      <c r="G93">
        <v>259.43449499999997</v>
      </c>
      <c r="H93">
        <v>7.4831310000000002</v>
      </c>
      <c r="K93">
        <f>(18/200)</f>
        <v>0.09</v>
      </c>
      <c r="L93">
        <f>(14/200)</f>
        <v>7.0000000000000007E-2</v>
      </c>
      <c r="M93">
        <f>(15/200)</f>
        <v>7.4999999999999997E-2</v>
      </c>
      <c r="N93">
        <f>(14/200)</f>
        <v>7.0000000000000007E-2</v>
      </c>
      <c r="P93">
        <f>(11/200)</f>
        <v>5.5E-2</v>
      </c>
      <c r="Q93">
        <f>(10/200)</f>
        <v>0.05</v>
      </c>
      <c r="R93">
        <f>(10/200)</f>
        <v>0.05</v>
      </c>
      <c r="S93">
        <f>(11/200)</f>
        <v>5.5E-2</v>
      </c>
      <c r="U93">
        <f>0.09+0.055</f>
        <v>0.14499999999999999</v>
      </c>
      <c r="V93">
        <f>0.07+0.05</f>
        <v>0.12000000000000001</v>
      </c>
      <c r="W93">
        <f>0.075+0.05</f>
        <v>0.125</v>
      </c>
      <c r="X93">
        <f>0.07+0.055</f>
        <v>0.125</v>
      </c>
      <c r="Z93">
        <f>SQRT((ABS($A$94-$A$93)^2+(ABS($B$94-$B$93)^2)))</f>
        <v>29.363478648700486</v>
      </c>
      <c r="AA93">
        <f>SQRT((ABS($C$94-$C$93)^2+(ABS($D$94-$D$93)^2)))</f>
        <v>24.329547887919055</v>
      </c>
      <c r="AB93">
        <f>SQRT((ABS($E$94-$E$93)^2+(ABS($F$94-$F$93)^2)))</f>
        <v>27.591828251676727</v>
      </c>
      <c r="AC93">
        <f>SQRT((ABS($G$94-$G$93)^2+(ABS($H$94-$H$93)^2)))</f>
        <v>28.808330145241509</v>
      </c>
      <c r="AJ93">
        <f>1/0.145</f>
        <v>6.8965517241379315</v>
      </c>
      <c r="AK93">
        <f>1/0.12</f>
        <v>8.3333333333333339</v>
      </c>
      <c r="AL93">
        <f>1/0.125</f>
        <v>8</v>
      </c>
      <c r="AM93">
        <f>1/0.125</f>
        <v>8</v>
      </c>
      <c r="AO93">
        <f t="shared" ref="AO93:AO101" si="35">$Z93/$U93</f>
        <v>202.50674930138268</v>
      </c>
      <c r="AP93">
        <f t="shared" ref="AP93:AP101" si="36">$AA93/$V93</f>
        <v>202.74623239932544</v>
      </c>
      <c r="AQ93">
        <f t="shared" ref="AQ93:AQ100" si="37">$AB93/$W93</f>
        <v>220.73462601341382</v>
      </c>
      <c r="AR93">
        <f t="shared" ref="AR93:AR100" si="38">$AC93/$X93</f>
        <v>230.46664116193207</v>
      </c>
      <c r="AV93">
        <f>((0.09/0.145)*100)</f>
        <v>62.068965517241381</v>
      </c>
      <c r="AW93">
        <f>((0.07/0.12)*100)</f>
        <v>58.333333333333336</v>
      </c>
      <c r="AX93">
        <f>((0.075/0.125)*100)</f>
        <v>60</v>
      </c>
      <c r="AY93">
        <f>((0.07/0.125)*100)</f>
        <v>56.000000000000007</v>
      </c>
      <c r="BA93">
        <f>((0.055/0.145)*100)</f>
        <v>37.931034482758626</v>
      </c>
      <c r="BB93">
        <f>((0.05/0.12)*100)</f>
        <v>41.666666666666671</v>
      </c>
      <c r="BC93">
        <f>((0.05/0.125)*100)</f>
        <v>40</v>
      </c>
      <c r="BD93">
        <f>((0.055/0.125)*100)</f>
        <v>44</v>
      </c>
      <c r="BF93">
        <f>ABS($B$93-$D$93)</f>
        <v>1.6735870000000004</v>
      </c>
      <c r="BG93">
        <f>ABS($F$93-$H$93)</f>
        <v>4.7712310000000002</v>
      </c>
      <c r="BL93">
        <f>SQRT((ABS($A$93-$E$93)^2+(ABS($B$93-$F$93)^2)))</f>
        <v>1.8387221672455032</v>
      </c>
      <c r="BM93">
        <f>SQRT((ABS($C$93-$G$93)^2+(ABS($D$93-$H$93)^2)))</f>
        <v>2.029729761581323</v>
      </c>
      <c r="BO93">
        <f>SQRT((ABS($A$93-$G$93)^2+(ABS($B$93-$H$93)^2)))</f>
        <v>3.0134583379263811</v>
      </c>
      <c r="BP93">
        <f>SQRT((ABS($C$93-$E$93)^2+(ABS($D$93-$F$93)^2)))</f>
        <v>4.2077518742370179</v>
      </c>
      <c r="BS93">
        <f>DEGREES(ACOS((4.26222515799647^2+22.9874098216826^2-22.4861096154277^2)/(2*4.26222515799647*22.9874098216826)))</f>
        <v>77.933897907604859</v>
      </c>
      <c r="BU93">
        <v>18</v>
      </c>
      <c r="BV93">
        <v>14</v>
      </c>
      <c r="BW93">
        <v>8</v>
      </c>
      <c r="BX93">
        <v>7</v>
      </c>
      <c r="BY93">
        <v>14</v>
      </c>
      <c r="BZ93">
        <v>14</v>
      </c>
      <c r="CA93">
        <v>6</v>
      </c>
      <c r="CB93">
        <v>5</v>
      </c>
      <c r="CC93">
        <v>15</v>
      </c>
      <c r="CD93">
        <v>8</v>
      </c>
      <c r="CE93">
        <v>7</v>
      </c>
      <c r="CF93">
        <v>14</v>
      </c>
      <c r="CG93">
        <v>14</v>
      </c>
      <c r="CH93">
        <v>7</v>
      </c>
      <c r="CI93">
        <v>6</v>
      </c>
      <c r="CJ93">
        <v>14</v>
      </c>
      <c r="CL93">
        <v>11</v>
      </c>
      <c r="CM93">
        <v>8</v>
      </c>
      <c r="CN93">
        <v>0</v>
      </c>
      <c r="CO93">
        <v>0</v>
      </c>
      <c r="CP93">
        <v>10</v>
      </c>
      <c r="CQ93">
        <v>8</v>
      </c>
      <c r="CR93">
        <v>2</v>
      </c>
      <c r="CS93">
        <v>2</v>
      </c>
      <c r="CT93">
        <v>10</v>
      </c>
      <c r="CU93">
        <v>0</v>
      </c>
      <c r="CV93">
        <v>2</v>
      </c>
      <c r="CW93">
        <v>10</v>
      </c>
      <c r="CX93">
        <v>11</v>
      </c>
      <c r="CY93">
        <v>0</v>
      </c>
      <c r="CZ93">
        <v>2</v>
      </c>
      <c r="DA93">
        <v>10</v>
      </c>
      <c r="DC93">
        <f>((14/18)*100)</f>
        <v>77.777777777777786</v>
      </c>
      <c r="DD93">
        <f>((8/18)*100)</f>
        <v>44.444444444444443</v>
      </c>
      <c r="DE93">
        <f>((7/18)*100)</f>
        <v>38.888888888888893</v>
      </c>
      <c r="DF93">
        <f>((14/14)*100)</f>
        <v>100</v>
      </c>
      <c r="DG93">
        <f>((6/14)*100)</f>
        <v>42.857142857142854</v>
      </c>
      <c r="DH93">
        <f>((5/14)*100)</f>
        <v>35.714285714285715</v>
      </c>
      <c r="DI93">
        <f>((8/15)*100)</f>
        <v>53.333333333333336</v>
      </c>
      <c r="DJ93">
        <f>((7/15)*100)</f>
        <v>46.666666666666664</v>
      </c>
      <c r="DK93">
        <f>((14/15)*100)</f>
        <v>93.333333333333329</v>
      </c>
      <c r="DL93">
        <f>((7/14)*100)</f>
        <v>50</v>
      </c>
      <c r="DM93">
        <f>((6/14)*100)</f>
        <v>42.857142857142854</v>
      </c>
      <c r="DN93">
        <f>((14/14)*100)</f>
        <v>100</v>
      </c>
      <c r="DP93">
        <f>((8/11)*100)</f>
        <v>72.727272727272734</v>
      </c>
      <c r="DQ93">
        <f>((0/11)*100)</f>
        <v>0</v>
      </c>
      <c r="DR93">
        <f>((0/11)*100)</f>
        <v>0</v>
      </c>
      <c r="DS93">
        <f>((8/10)*100)</f>
        <v>80</v>
      </c>
      <c r="DT93">
        <f>((2/10)*100)</f>
        <v>20</v>
      </c>
      <c r="DU93">
        <f>((2/10)*100)</f>
        <v>20</v>
      </c>
      <c r="DV93">
        <f>((0/10)*100)</f>
        <v>0</v>
      </c>
      <c r="DW93">
        <f>((2/10)*100)</f>
        <v>20</v>
      </c>
      <c r="DX93">
        <f>((10/10)*100)</f>
        <v>100</v>
      </c>
      <c r="DY93">
        <f>((0/11)*100)</f>
        <v>0</v>
      </c>
      <c r="DZ93">
        <f>((2/11)*100)</f>
        <v>18.181818181818183</v>
      </c>
      <c r="EA93">
        <f>((10/11)*100)</f>
        <v>90.909090909090907</v>
      </c>
    </row>
    <row r="94" spans="1:131" x14ac:dyDescent="0.25">
      <c r="A94">
        <v>230.767415</v>
      </c>
      <c r="B94">
        <v>4.0726449999999996</v>
      </c>
      <c r="C94">
        <v>233.52497600000001</v>
      </c>
      <c r="D94">
        <v>5.4619090000000003</v>
      </c>
      <c r="E94">
        <v>232.57385199999999</v>
      </c>
      <c r="F94">
        <v>3.2657989999999999</v>
      </c>
      <c r="G94">
        <v>230.62640300000001</v>
      </c>
      <c r="H94">
        <v>7.6002679999999998</v>
      </c>
      <c r="K94">
        <f>(15/200)</f>
        <v>7.4999999999999997E-2</v>
      </c>
      <c r="L94">
        <f>(18/200)</f>
        <v>0.09</v>
      </c>
      <c r="M94">
        <f>(16/200)</f>
        <v>0.08</v>
      </c>
      <c r="N94">
        <f>(15/200)</f>
        <v>7.4999999999999997E-2</v>
      </c>
      <c r="P94">
        <f>(8/200)</f>
        <v>0.04</v>
      </c>
      <c r="Q94">
        <f>(8/200)</f>
        <v>0.04</v>
      </c>
      <c r="R94">
        <f>(8/200)</f>
        <v>0.04</v>
      </c>
      <c r="S94">
        <f>(9/200)</f>
        <v>4.4999999999999998E-2</v>
      </c>
      <c r="U94">
        <f>0.075+0.04</f>
        <v>0.11499999999999999</v>
      </c>
      <c r="V94">
        <f>0.09+0.04</f>
        <v>0.13</v>
      </c>
      <c r="W94">
        <f>0.08+0.04</f>
        <v>0.12</v>
      </c>
      <c r="X94">
        <f>0.075+0.045</f>
        <v>0.12</v>
      </c>
      <c r="Z94">
        <f>SQRT((ABS($A$95-$A$94)^2+(ABS($B$95-$B$94)^2)))</f>
        <v>26.271219443352166</v>
      </c>
      <c r="AA94">
        <f>SQRT((ABS($C$95-$C$94)^2+(ABS($D$95-$D$94)^2)))</f>
        <v>29.385070968496816</v>
      </c>
      <c r="AB94">
        <f>SQRT((ABS($E$95-$E$94)^2+(ABS($F$95-$F$94)^2)))</f>
        <v>29.897080962616549</v>
      </c>
      <c r="AC94">
        <f>SQRT((ABS($G$95-$G$94)^2+(ABS($H$95-$H$94)^2)))</f>
        <v>27.644134201994035</v>
      </c>
      <c r="AJ94">
        <f>1/0.115</f>
        <v>8.695652173913043</v>
      </c>
      <c r="AK94">
        <f>1/0.13</f>
        <v>7.6923076923076916</v>
      </c>
      <c r="AL94">
        <f>1/0.12</f>
        <v>8.3333333333333339</v>
      </c>
      <c r="AM94">
        <f>1/0.12</f>
        <v>8.3333333333333339</v>
      </c>
      <c r="AO94">
        <f t="shared" si="35"/>
        <v>228.4453864639319</v>
      </c>
      <c r="AP94">
        <f t="shared" si="36"/>
        <v>226.03900744997549</v>
      </c>
      <c r="AQ94">
        <f t="shared" si="37"/>
        <v>249.14234135513792</v>
      </c>
      <c r="AR94">
        <f t="shared" si="38"/>
        <v>230.36778501661698</v>
      </c>
      <c r="AV94">
        <f>((0.075/0.115)*100)</f>
        <v>65.217391304347814</v>
      </c>
      <c r="AW94">
        <f>((0.09/0.13)*100)</f>
        <v>69.230769230769226</v>
      </c>
      <c r="AX94">
        <f>((0.08/0.12)*100)</f>
        <v>66.666666666666671</v>
      </c>
      <c r="AY94">
        <f>((0.075/0.12)*100)</f>
        <v>62.5</v>
      </c>
      <c r="BA94">
        <f>((0.04/0.115)*100)</f>
        <v>34.782608695652172</v>
      </c>
      <c r="BB94">
        <f>((0.04/0.13)*100)</f>
        <v>30.76923076923077</v>
      </c>
      <c r="BC94">
        <f>((0.04/0.12)*100)</f>
        <v>33.333333333333336</v>
      </c>
      <c r="BD94">
        <f>((0.045/0.12)*100)</f>
        <v>37.5</v>
      </c>
      <c r="BF94">
        <f>ABS($B$94-$D$94)</f>
        <v>1.3892640000000007</v>
      </c>
      <c r="BG94">
        <f>ABS($F$94-$H$94)</f>
        <v>4.3344690000000003</v>
      </c>
      <c r="BL94">
        <f>SQRT((ABS($A$94-$E$94)^2+(ABS($B$94-$F$94)^2)))</f>
        <v>1.9784375407591106</v>
      </c>
      <c r="BM94">
        <f>SQRT((ABS($C$94-$G$94)^2+(ABS($D$94-$H$94)^2)))</f>
        <v>3.6019862089144636</v>
      </c>
      <c r="BO94">
        <f>SQRT((ABS($A$94-$G$94)^2+(ABS($B$94-$H$94)^2)))</f>
        <v>3.5304402578535443</v>
      </c>
      <c r="BP94">
        <f>SQRT((ABS($C$94-$E$94)^2+(ABS($D$94-$F$94)^2)))</f>
        <v>2.3932271090467037</v>
      </c>
      <c r="BR94">
        <f>DEGREES(ACOS((27.2850523703151^2+27.768996035759^2-4.75963434837972^2)/(2*27.2850523703151*27.768996035759)))</f>
        <v>9.8681119149222614</v>
      </c>
      <c r="BU94">
        <v>15</v>
      </c>
      <c r="BV94">
        <v>15</v>
      </c>
      <c r="BW94">
        <v>8</v>
      </c>
      <c r="BX94">
        <v>7</v>
      </c>
      <c r="BY94">
        <v>18</v>
      </c>
      <c r="BZ94">
        <v>15</v>
      </c>
      <c r="CA94">
        <v>10</v>
      </c>
      <c r="CB94">
        <v>9</v>
      </c>
      <c r="CC94">
        <v>16</v>
      </c>
      <c r="CD94">
        <v>8</v>
      </c>
      <c r="CE94">
        <v>9</v>
      </c>
      <c r="CF94">
        <v>15</v>
      </c>
      <c r="CG94">
        <v>15</v>
      </c>
      <c r="CH94">
        <v>7</v>
      </c>
      <c r="CI94">
        <v>8</v>
      </c>
      <c r="CJ94">
        <v>15</v>
      </c>
      <c r="CL94">
        <v>8</v>
      </c>
      <c r="CM94">
        <v>6</v>
      </c>
      <c r="CN94">
        <v>1</v>
      </c>
      <c r="CO94">
        <v>1</v>
      </c>
      <c r="CP94">
        <v>8</v>
      </c>
      <c r="CQ94">
        <v>6</v>
      </c>
      <c r="CR94">
        <v>0</v>
      </c>
      <c r="CS94">
        <v>0</v>
      </c>
      <c r="CT94">
        <v>8</v>
      </c>
      <c r="CU94">
        <v>1</v>
      </c>
      <c r="CV94">
        <v>0</v>
      </c>
      <c r="CW94">
        <v>8</v>
      </c>
      <c r="CX94">
        <v>9</v>
      </c>
      <c r="CY94">
        <v>1</v>
      </c>
      <c r="CZ94">
        <v>0</v>
      </c>
      <c r="DA94">
        <v>8</v>
      </c>
      <c r="DC94">
        <f>((15/15)*100)</f>
        <v>100</v>
      </c>
      <c r="DD94">
        <f>((8/15)*100)</f>
        <v>53.333333333333336</v>
      </c>
      <c r="DE94">
        <f>((7/15)*100)</f>
        <v>46.666666666666664</v>
      </c>
      <c r="DF94">
        <f>((15/18)*100)</f>
        <v>83.333333333333343</v>
      </c>
      <c r="DG94">
        <f>((10/18)*100)</f>
        <v>55.555555555555557</v>
      </c>
      <c r="DH94">
        <f>((9/18)*100)</f>
        <v>50</v>
      </c>
      <c r="DI94">
        <f>((8/16)*100)</f>
        <v>50</v>
      </c>
      <c r="DJ94">
        <f>((9/16)*100)</f>
        <v>56.25</v>
      </c>
      <c r="DK94">
        <f>((15/16)*100)</f>
        <v>93.75</v>
      </c>
      <c r="DL94">
        <f>((7/15)*100)</f>
        <v>46.666666666666664</v>
      </c>
      <c r="DM94">
        <f>((8/15)*100)</f>
        <v>53.333333333333336</v>
      </c>
      <c r="DN94">
        <f>((15/15)*100)</f>
        <v>100</v>
      </c>
      <c r="DP94">
        <f>((6/8)*100)</f>
        <v>75</v>
      </c>
      <c r="DQ94">
        <f>((1/8)*100)</f>
        <v>12.5</v>
      </c>
      <c r="DR94">
        <f>((1/8)*100)</f>
        <v>12.5</v>
      </c>
      <c r="DS94">
        <f>((6/8)*100)</f>
        <v>75</v>
      </c>
      <c r="DT94">
        <f>((0/8)*100)</f>
        <v>0</v>
      </c>
      <c r="DU94">
        <f>((0/8)*100)</f>
        <v>0</v>
      </c>
      <c r="DV94">
        <f>((1/8)*100)</f>
        <v>12.5</v>
      </c>
      <c r="DW94">
        <f>((0/8)*100)</f>
        <v>0</v>
      </c>
      <c r="DX94">
        <f>((8/8)*100)</f>
        <v>100</v>
      </c>
      <c r="DY94">
        <f>((1/9)*100)</f>
        <v>11.111111111111111</v>
      </c>
      <c r="DZ94">
        <f>((0/9)*100)</f>
        <v>0</v>
      </c>
      <c r="EA94">
        <f>((8/9)*100)</f>
        <v>88.888888888888886</v>
      </c>
    </row>
    <row r="95" spans="1:131" x14ac:dyDescent="0.25">
      <c r="A95">
        <v>204.509692</v>
      </c>
      <c r="B95">
        <v>4.9146390000000002</v>
      </c>
      <c r="C95">
        <v>204.147063</v>
      </c>
      <c r="D95">
        <v>6.1104640000000003</v>
      </c>
      <c r="E95">
        <v>202.68139500000001</v>
      </c>
      <c r="F95">
        <v>2.74</v>
      </c>
      <c r="G95">
        <v>202.984587</v>
      </c>
      <c r="H95">
        <v>7.2422680000000001</v>
      </c>
      <c r="K95">
        <f>(14/200)</f>
        <v>7.0000000000000007E-2</v>
      </c>
      <c r="L95">
        <f>(12/200)</f>
        <v>0.06</v>
      </c>
      <c r="M95">
        <f>(13/200)</f>
        <v>6.5000000000000002E-2</v>
      </c>
      <c r="N95">
        <f>(13/200)</f>
        <v>6.5000000000000002E-2</v>
      </c>
      <c r="P95">
        <f t="shared" ref="P95:P100" si="39">(8/200)</f>
        <v>0.04</v>
      </c>
      <c r="Q95">
        <f>(7/200)</f>
        <v>3.5000000000000003E-2</v>
      </c>
      <c r="R95">
        <f>(9/200)</f>
        <v>4.4999999999999998E-2</v>
      </c>
      <c r="S95">
        <f>(9/200)</f>
        <v>4.4999999999999998E-2</v>
      </c>
      <c r="U95">
        <f>0.07+0.04</f>
        <v>0.11000000000000001</v>
      </c>
      <c r="V95">
        <f>0.06+0.035</f>
        <v>9.5000000000000001E-2</v>
      </c>
      <c r="W95">
        <f>0.065+0.045</f>
        <v>0.11</v>
      </c>
      <c r="X95">
        <f>0.065+0.045</f>
        <v>0.11</v>
      </c>
      <c r="Z95">
        <f>SQRT((ABS($A$96-$A$95)^2+(ABS($B$96-$B$95)^2)))</f>
        <v>29.907410576886175</v>
      </c>
      <c r="AA95">
        <f>SQRT((ABS($C$96-$C$95)^2+(ABS($D$96-$D$95)^2)))</f>
        <v>25.580483885203304</v>
      </c>
      <c r="AB95">
        <f>SQRT((ABS($E$96-$E$95)^2+(ABS($F$96-$F$95)^2)))</f>
        <v>28.79809507761825</v>
      </c>
      <c r="AC95">
        <f>SQRT((ABS($G$96-$G$95)^2+(ABS($H$96-$H$95)^2)))</f>
        <v>29.885566340328996</v>
      </c>
      <c r="AJ95">
        <f>1/0.11</f>
        <v>9.0909090909090917</v>
      </c>
      <c r="AK95">
        <f>1/0.095</f>
        <v>10.526315789473685</v>
      </c>
      <c r="AL95">
        <f>1/0.11</f>
        <v>9.0909090909090917</v>
      </c>
      <c r="AM95">
        <f>1/0.11</f>
        <v>9.0909090909090917</v>
      </c>
      <c r="AO95">
        <f t="shared" si="35"/>
        <v>271.88555069896518</v>
      </c>
      <c r="AP95">
        <f t="shared" si="36"/>
        <v>269.26825142319268</v>
      </c>
      <c r="AQ95">
        <f t="shared" si="37"/>
        <v>261.8008643419841</v>
      </c>
      <c r="AR95">
        <f t="shared" si="38"/>
        <v>271.68696673026358</v>
      </c>
      <c r="AV95">
        <f>((0.07/0.11)*100)</f>
        <v>63.636363636363647</v>
      </c>
      <c r="AW95">
        <f>((0.06/0.095)*100)</f>
        <v>63.157894736842103</v>
      </c>
      <c r="AX95">
        <f>((0.065/0.11)*100)</f>
        <v>59.090909090909093</v>
      </c>
      <c r="AY95">
        <f>((0.065/0.11)*100)</f>
        <v>59.090909090909093</v>
      </c>
      <c r="BA95">
        <f>((0.04/0.11)*100)</f>
        <v>36.363636363636367</v>
      </c>
      <c r="BB95">
        <f>((0.035/0.095)*100)</f>
        <v>36.842105263157897</v>
      </c>
      <c r="BC95">
        <f>((0.045/0.11)*100)</f>
        <v>40.909090909090907</v>
      </c>
      <c r="BD95">
        <f>((0.045/0.11)*100)</f>
        <v>40.909090909090907</v>
      </c>
      <c r="BF95">
        <f>ABS($B$95-$D$95)</f>
        <v>1.1958250000000001</v>
      </c>
      <c r="BG95">
        <f>ABS($F$95-$H$95)</f>
        <v>4.5022679999999999</v>
      </c>
      <c r="BL95">
        <f>SQRT((ABS($A$95-$E$95)^2+(ABS($B$95-$F$95)^2)))</f>
        <v>2.8410780877212742</v>
      </c>
      <c r="BM95">
        <f>SQRT((ABS($C$95-$G$95)^2+(ABS($D$95-$H$95)^2)))</f>
        <v>1.6224459143503043</v>
      </c>
      <c r="BO95">
        <f>SQRT((ABS($A$95-$G$95)^2+(ABS($B$95-$H$95)^2)))</f>
        <v>2.7827687691696537</v>
      </c>
      <c r="BP95">
        <f>SQRT((ABS($C$95-$E$95)^2+(ABS($D$95-$F$95)^2)))</f>
        <v>3.6753517194303984</v>
      </c>
      <c r="BR95">
        <f>DEGREES(ACOS((36.2623204558094^2+36.0181323367947^2-4.09439466073631^2)/(2*36.2623204558094*36.0181323367947)))</f>
        <v>6.4830878434814823</v>
      </c>
      <c r="BU95">
        <v>14</v>
      </c>
      <c r="BV95">
        <v>12</v>
      </c>
      <c r="BW95">
        <v>5</v>
      </c>
      <c r="BX95">
        <v>5</v>
      </c>
      <c r="BY95">
        <v>12</v>
      </c>
      <c r="BZ95">
        <v>12</v>
      </c>
      <c r="CA95">
        <v>3</v>
      </c>
      <c r="CB95">
        <v>3</v>
      </c>
      <c r="CC95">
        <v>13</v>
      </c>
      <c r="CD95">
        <v>5</v>
      </c>
      <c r="CE95">
        <v>6</v>
      </c>
      <c r="CF95">
        <v>13</v>
      </c>
      <c r="CG95">
        <v>13</v>
      </c>
      <c r="CH95">
        <v>5</v>
      </c>
      <c r="CI95">
        <v>6</v>
      </c>
      <c r="CJ95">
        <v>13</v>
      </c>
      <c r="CL95">
        <v>8</v>
      </c>
      <c r="CM95">
        <v>7</v>
      </c>
      <c r="CN95">
        <v>0</v>
      </c>
      <c r="CO95">
        <v>0</v>
      </c>
      <c r="CP95">
        <v>7</v>
      </c>
      <c r="CQ95">
        <v>7</v>
      </c>
      <c r="CR95">
        <v>0</v>
      </c>
      <c r="CS95">
        <v>0</v>
      </c>
      <c r="CT95">
        <v>9</v>
      </c>
      <c r="CU95">
        <v>0</v>
      </c>
      <c r="CV95">
        <v>0</v>
      </c>
      <c r="CW95">
        <v>9</v>
      </c>
      <c r="CX95">
        <v>9</v>
      </c>
      <c r="CY95">
        <v>0</v>
      </c>
      <c r="CZ95">
        <v>0</v>
      </c>
      <c r="DA95">
        <v>9</v>
      </c>
      <c r="DC95">
        <f>((12/14)*100)</f>
        <v>85.714285714285708</v>
      </c>
      <c r="DD95">
        <f>((5/14)*100)</f>
        <v>35.714285714285715</v>
      </c>
      <c r="DE95">
        <f>((5/14)*100)</f>
        <v>35.714285714285715</v>
      </c>
      <c r="DF95">
        <f>((12/12)*100)</f>
        <v>100</v>
      </c>
      <c r="DG95">
        <f>((3/12)*100)</f>
        <v>25</v>
      </c>
      <c r="DH95">
        <f>((3/12)*100)</f>
        <v>25</v>
      </c>
      <c r="DI95">
        <f>((5/13)*100)</f>
        <v>38.461538461538467</v>
      </c>
      <c r="DJ95">
        <f>((6/13)*100)</f>
        <v>46.153846153846153</v>
      </c>
      <c r="DK95">
        <f>((13/13)*100)</f>
        <v>100</v>
      </c>
      <c r="DL95">
        <f>((5/13)*100)</f>
        <v>38.461538461538467</v>
      </c>
      <c r="DM95">
        <f>((6/13)*100)</f>
        <v>46.153846153846153</v>
      </c>
      <c r="DN95">
        <f>((13/13)*100)</f>
        <v>100</v>
      </c>
      <c r="DP95">
        <f>((7/8)*100)</f>
        <v>87.5</v>
      </c>
      <c r="DQ95">
        <f>((0/8)*100)</f>
        <v>0</v>
      </c>
      <c r="DR95">
        <f>((0/8)*100)</f>
        <v>0</v>
      </c>
      <c r="DS95">
        <f>((7/7)*100)</f>
        <v>100</v>
      </c>
      <c r="DT95">
        <f>((0/7)*100)</f>
        <v>0</v>
      </c>
      <c r="DU95">
        <f>((0/7)*100)</f>
        <v>0</v>
      </c>
      <c r="DV95">
        <f>((0/9)*100)</f>
        <v>0</v>
      </c>
      <c r="DW95">
        <f>((0/9)*100)</f>
        <v>0</v>
      </c>
      <c r="DX95">
        <f>((9/9)*100)</f>
        <v>100</v>
      </c>
      <c r="DY95">
        <f>((0/9)*100)</f>
        <v>0</v>
      </c>
      <c r="DZ95">
        <f>((0/9)*100)</f>
        <v>0</v>
      </c>
      <c r="EA95">
        <f>((9/9)*100)</f>
        <v>100</v>
      </c>
    </row>
    <row r="96" spans="1:131" x14ac:dyDescent="0.25">
      <c r="A96">
        <v>174.60454099999998</v>
      </c>
      <c r="B96">
        <v>5.2822680000000002</v>
      </c>
      <c r="C96">
        <v>178.58067599999998</v>
      </c>
      <c r="D96">
        <v>6.9595880000000001</v>
      </c>
      <c r="E96">
        <v>173.947169</v>
      </c>
      <c r="F96">
        <v>4.6569079999999996</v>
      </c>
      <c r="G96">
        <v>173.172169</v>
      </c>
      <c r="H96">
        <v>9.3319589999999994</v>
      </c>
      <c r="K96">
        <f>(15/200)</f>
        <v>7.4999999999999997E-2</v>
      </c>
      <c r="L96">
        <f>(12/200)</f>
        <v>0.06</v>
      </c>
      <c r="M96">
        <f>(14/200)</f>
        <v>7.0000000000000007E-2</v>
      </c>
      <c r="N96">
        <f>(14/200)</f>
        <v>7.0000000000000007E-2</v>
      </c>
      <c r="P96">
        <f t="shared" si="39"/>
        <v>0.04</v>
      </c>
      <c r="Q96">
        <f>(7/200)</f>
        <v>3.5000000000000003E-2</v>
      </c>
      <c r="R96">
        <f>(8/200)</f>
        <v>0.04</v>
      </c>
      <c r="S96">
        <f>(9/200)</f>
        <v>4.4999999999999998E-2</v>
      </c>
      <c r="U96">
        <f>0.075+0.04</f>
        <v>0.11499999999999999</v>
      </c>
      <c r="V96">
        <f>0.06+0.035</f>
        <v>9.5000000000000001E-2</v>
      </c>
      <c r="W96">
        <f>0.07+0.04</f>
        <v>0.11000000000000001</v>
      </c>
      <c r="X96">
        <f>0.07+0.045</f>
        <v>0.115</v>
      </c>
      <c r="Z96">
        <f>SQRT((ABS($A$97-$A$96)^2+(ABS($B$97-$B$96)^2)))</f>
        <v>22.614827912230005</v>
      </c>
      <c r="AA96">
        <f>SQRT((ABS($C$97-$C$96)^2+(ABS($D$97-$D$96)^2)))</f>
        <v>22.412975233917052</v>
      </c>
      <c r="AB96">
        <f>SQRT((ABS($E$97-$E$96)^2+(ABS($F$97-$F$96)^2)))</f>
        <v>20.412232327251363</v>
      </c>
      <c r="AC96">
        <f>SQRT((ABS($G$97-$G$96)^2+(ABS($H$97-$H$96)^2)))</f>
        <v>20.092947792267392</v>
      </c>
      <c r="AJ96">
        <f>1/0.115</f>
        <v>8.695652173913043</v>
      </c>
      <c r="AK96">
        <f>1/0.095</f>
        <v>10.526315789473685</v>
      </c>
      <c r="AL96">
        <f>1/0.11</f>
        <v>9.0909090909090917</v>
      </c>
      <c r="AM96">
        <f>1/0.115</f>
        <v>8.695652173913043</v>
      </c>
      <c r="AO96">
        <f t="shared" si="35"/>
        <v>196.65067749765223</v>
      </c>
      <c r="AP96">
        <f t="shared" si="36"/>
        <v>235.92605509386371</v>
      </c>
      <c r="AQ96">
        <f t="shared" si="37"/>
        <v>185.56574842955783</v>
      </c>
      <c r="AR96">
        <f t="shared" si="38"/>
        <v>174.72128515015123</v>
      </c>
      <c r="AV96">
        <f>((0.075/0.115)*100)</f>
        <v>65.217391304347814</v>
      </c>
      <c r="AW96">
        <f>((0.06/0.095)*100)</f>
        <v>63.157894736842103</v>
      </c>
      <c r="AX96">
        <f>((0.07/0.11)*100)</f>
        <v>63.636363636363647</v>
      </c>
      <c r="AY96">
        <f>((0.07/0.115)*100)</f>
        <v>60.869565217391312</v>
      </c>
      <c r="BA96">
        <f>((0.04/0.115)*100)</f>
        <v>34.782608695652172</v>
      </c>
      <c r="BB96">
        <f>((0.035/0.095)*100)</f>
        <v>36.842105263157897</v>
      </c>
      <c r="BC96">
        <f>((0.04/0.11)*100)</f>
        <v>36.363636363636367</v>
      </c>
      <c r="BD96">
        <f>((0.045/0.115)*100)</f>
        <v>39.130434782608688</v>
      </c>
      <c r="BF96">
        <f>ABS($B$96-$D$96)</f>
        <v>1.6773199999999999</v>
      </c>
      <c r="BG96">
        <f>ABS($F$96-$H$96)</f>
        <v>4.6750509999999998</v>
      </c>
      <c r="BL96">
        <f>SQRT((ABS($A$96-$E$96)^2+(ABS($B$96-$F$96)^2)))</f>
        <v>0.90731090370609768</v>
      </c>
      <c r="BM96">
        <f>SQRT((ABS($C$96-$G$96)^2+(ABS($D$96-$H$96)^2)))</f>
        <v>5.9059370239353086</v>
      </c>
      <c r="BO96">
        <f>SQRT((ABS($A$96-$G$96)^2+(ABS($B$96-$H$96)^2)))</f>
        <v>4.2955426597654638</v>
      </c>
      <c r="BP96">
        <f>SQRT((ABS($C$96-$E$96)^2+(ABS($D$96-$F$96)^2)))</f>
        <v>5.1741397643906781</v>
      </c>
      <c r="BR96">
        <f>DEGREES(ACOS((26.6280756438935^2+25.8317959008878^2-3.99053204409638^2)/(2*26.6280756438935*25.8317959008878)))</f>
        <v>8.5503973129546669</v>
      </c>
      <c r="BS96">
        <f>DEGREES(ACOS((26.4473002082421^2+27.6335175313215^2-4.98854157700514^2)/(2*26.4473002082421*27.6335175313215)))</f>
        <v>10.283276277697929</v>
      </c>
      <c r="BU96">
        <v>15</v>
      </c>
      <c r="BV96">
        <v>9</v>
      </c>
      <c r="BW96">
        <v>7</v>
      </c>
      <c r="BX96">
        <v>6</v>
      </c>
      <c r="BY96">
        <v>12</v>
      </c>
      <c r="BZ96">
        <v>9</v>
      </c>
      <c r="CA96">
        <v>4</v>
      </c>
      <c r="CB96">
        <v>3</v>
      </c>
      <c r="CC96">
        <v>14</v>
      </c>
      <c r="CD96">
        <v>7</v>
      </c>
      <c r="CE96">
        <v>4</v>
      </c>
      <c r="CF96">
        <v>13</v>
      </c>
      <c r="CG96">
        <v>14</v>
      </c>
      <c r="CH96">
        <v>6</v>
      </c>
      <c r="CI96">
        <v>4</v>
      </c>
      <c r="CJ96">
        <v>13</v>
      </c>
      <c r="CL96">
        <v>8</v>
      </c>
      <c r="CM96">
        <v>5</v>
      </c>
      <c r="CN96">
        <v>0</v>
      </c>
      <c r="CO96">
        <v>0</v>
      </c>
      <c r="CP96">
        <v>7</v>
      </c>
      <c r="CQ96">
        <v>5</v>
      </c>
      <c r="CR96">
        <v>0</v>
      </c>
      <c r="CS96">
        <v>0</v>
      </c>
      <c r="CT96">
        <v>8</v>
      </c>
      <c r="CU96">
        <v>0</v>
      </c>
      <c r="CV96">
        <v>0</v>
      </c>
      <c r="CW96">
        <v>8</v>
      </c>
      <c r="CX96">
        <v>9</v>
      </c>
      <c r="CY96">
        <v>0</v>
      </c>
      <c r="CZ96">
        <v>0</v>
      </c>
      <c r="DA96">
        <v>8</v>
      </c>
      <c r="DC96">
        <f>((9/15)*100)</f>
        <v>60</v>
      </c>
      <c r="DD96">
        <f>((7/15)*100)</f>
        <v>46.666666666666664</v>
      </c>
      <c r="DE96">
        <f>((6/15)*100)</f>
        <v>40</v>
      </c>
      <c r="DF96">
        <f>((9/12)*100)</f>
        <v>75</v>
      </c>
      <c r="DG96">
        <f>((4/12)*100)</f>
        <v>33.333333333333329</v>
      </c>
      <c r="DH96">
        <f>((3/12)*100)</f>
        <v>25</v>
      </c>
      <c r="DI96">
        <f>((7/14)*100)</f>
        <v>50</v>
      </c>
      <c r="DJ96">
        <f>((4/14)*100)</f>
        <v>28.571428571428569</v>
      </c>
      <c r="DK96">
        <f>((13/14)*100)</f>
        <v>92.857142857142861</v>
      </c>
      <c r="DL96">
        <f>((6/14)*100)</f>
        <v>42.857142857142854</v>
      </c>
      <c r="DM96">
        <f>((4/14)*100)</f>
        <v>28.571428571428569</v>
      </c>
      <c r="DN96">
        <f>((13/14)*100)</f>
        <v>92.857142857142861</v>
      </c>
      <c r="DP96">
        <f>((5/8)*100)</f>
        <v>62.5</v>
      </c>
      <c r="DQ96">
        <f>((0/8)*100)</f>
        <v>0</v>
      </c>
      <c r="DR96">
        <f>((0/8)*100)</f>
        <v>0</v>
      </c>
      <c r="DS96">
        <f>((5/7)*100)</f>
        <v>71.428571428571431</v>
      </c>
      <c r="DT96">
        <f>((0/7)*100)</f>
        <v>0</v>
      </c>
      <c r="DU96">
        <f>((0/7)*100)</f>
        <v>0</v>
      </c>
      <c r="DV96">
        <f>((0/8)*100)</f>
        <v>0</v>
      </c>
      <c r="DW96">
        <f>((0/8)*100)</f>
        <v>0</v>
      </c>
      <c r="DX96">
        <f>((8/8)*100)</f>
        <v>100</v>
      </c>
      <c r="DY96">
        <f>((0/9)*100)</f>
        <v>0</v>
      </c>
      <c r="DZ96">
        <f>((0/9)*100)</f>
        <v>0</v>
      </c>
      <c r="EA96">
        <f>((8/9)*100)</f>
        <v>88.888888888888886</v>
      </c>
    </row>
    <row r="97" spans="1:131" x14ac:dyDescent="0.25">
      <c r="A97">
        <v>151.998098</v>
      </c>
      <c r="B97">
        <v>5.8980410000000001</v>
      </c>
      <c r="C97">
        <v>156.18052</v>
      </c>
      <c r="D97">
        <v>7.7175260000000003</v>
      </c>
      <c r="E97">
        <v>153.54077799999999</v>
      </c>
      <c r="F97">
        <v>5.1452059999999999</v>
      </c>
      <c r="G97">
        <v>153.08412900000002</v>
      </c>
      <c r="H97">
        <v>8.8878869999999992</v>
      </c>
      <c r="K97">
        <f>(17/200)</f>
        <v>8.5000000000000006E-2</v>
      </c>
      <c r="L97">
        <f>(16/200)</f>
        <v>0.08</v>
      </c>
      <c r="M97">
        <f>(16/200)</f>
        <v>0.08</v>
      </c>
      <c r="N97">
        <f>(13/200)</f>
        <v>6.5000000000000002E-2</v>
      </c>
      <c r="P97">
        <f t="shared" si="39"/>
        <v>0.04</v>
      </c>
      <c r="Q97">
        <f>(10/200)</f>
        <v>0.05</v>
      </c>
      <c r="R97">
        <f>(8/200)</f>
        <v>0.04</v>
      </c>
      <c r="S97">
        <f>(9/200)</f>
        <v>4.4999999999999998E-2</v>
      </c>
      <c r="U97">
        <f>0.085+0.04</f>
        <v>0.125</v>
      </c>
      <c r="V97">
        <f>0.08+0.05</f>
        <v>0.13</v>
      </c>
      <c r="W97">
        <f>0.08+0.04</f>
        <v>0.12</v>
      </c>
      <c r="X97">
        <f>0.065+0.045</f>
        <v>0.11</v>
      </c>
      <c r="Z97">
        <f>SQRT((ABS($A$98-$A$97)^2+(ABS($B$98-$B$97)^2)))</f>
        <v>35.051689119520624</v>
      </c>
      <c r="AA97">
        <f>SQRT((ABS($C$98-$C$97)^2+(ABS($D$98-$D$97)^2)))</f>
        <v>33.939284962742704</v>
      </c>
      <c r="AB97">
        <f>SQRT((ABS($E$98-$E$97)^2+(ABS($F$98-$F$97)^2)))</f>
        <v>34.459457470935831</v>
      </c>
      <c r="AC97">
        <f>SQRT((ABS($G$98-$G$97)^2+(ABS($H$98-$H$97)^2)))</f>
        <v>34.06030806893687</v>
      </c>
      <c r="AJ97">
        <f>1/0.125</f>
        <v>8</v>
      </c>
      <c r="AK97">
        <f>1/0.13</f>
        <v>7.6923076923076916</v>
      </c>
      <c r="AL97">
        <f>1/0.12</f>
        <v>8.3333333333333339</v>
      </c>
      <c r="AM97">
        <f>1/0.11</f>
        <v>9.0909090909090917</v>
      </c>
      <c r="AO97">
        <f t="shared" si="35"/>
        <v>280.41351295616499</v>
      </c>
      <c r="AP97">
        <f t="shared" si="36"/>
        <v>261.07142279032848</v>
      </c>
      <c r="AQ97">
        <f t="shared" si="37"/>
        <v>287.16214559113195</v>
      </c>
      <c r="AR97">
        <f t="shared" si="38"/>
        <v>309.63916426306247</v>
      </c>
      <c r="AV97">
        <f>((0.085/0.125)*100)</f>
        <v>68</v>
      </c>
      <c r="AW97">
        <f>((0.08/0.13)*100)</f>
        <v>61.53846153846154</v>
      </c>
      <c r="AX97">
        <f>((0.08/0.12)*100)</f>
        <v>66.666666666666671</v>
      </c>
      <c r="AY97">
        <f>((0.065/0.11)*100)</f>
        <v>59.090909090909093</v>
      </c>
      <c r="BA97">
        <f>((0.04/0.125)*100)</f>
        <v>32</v>
      </c>
      <c r="BB97">
        <f>((0.05/0.13)*100)</f>
        <v>38.461538461538467</v>
      </c>
      <c r="BC97">
        <f>((0.04/0.12)*100)</f>
        <v>33.333333333333336</v>
      </c>
      <c r="BD97">
        <f>((0.045/0.11)*100)</f>
        <v>40.909090909090907</v>
      </c>
      <c r="BF97">
        <f>ABS($B$97-$D$97)</f>
        <v>1.8194850000000002</v>
      </c>
      <c r="BG97">
        <f>ABS($F$97-$H$97)</f>
        <v>3.7426809999999993</v>
      </c>
      <c r="BL97">
        <f>SQRT((ABS($A$97-$E$97)^2+(ABS($B$97-$F$97)^2)))</f>
        <v>1.716572783084064</v>
      </c>
      <c r="BM97">
        <f>SQRT((ABS($C$97-$G$97)^2+(ABS($D$97-$H$97)^2)))</f>
        <v>3.3101936643045358</v>
      </c>
      <c r="BO97">
        <f>SQRT((ABS($A$97-$G$97)^2+(ABS($B$97-$H$97)^2)))</f>
        <v>3.1809813637739279</v>
      </c>
      <c r="BP97">
        <f>SQRT((ABS($C$97-$E$97)^2+(ABS($D$97-$F$97)^2)))</f>
        <v>3.6857927246338837</v>
      </c>
      <c r="BR97">
        <f>DEGREES(ACOS((23.9795880737294^2+24.5477236643725^2-4.26222515799647^2)/(2*23.9795880737294*24.5477236643725)))</f>
        <v>9.9882573461342758</v>
      </c>
      <c r="BS97">
        <f>DEGREES(ACOS((39.5256477036441^2+40.2722228834297^2-4.3459377156073^2)/(2*39.5256477036441*40.2722228834297)))</f>
        <v>6.1513125481539399</v>
      </c>
      <c r="BU97">
        <v>17</v>
      </c>
      <c r="BV97">
        <v>12</v>
      </c>
      <c r="BW97">
        <v>10</v>
      </c>
      <c r="BX97">
        <v>8</v>
      </c>
      <c r="BY97">
        <v>16</v>
      </c>
      <c r="BZ97">
        <v>12</v>
      </c>
      <c r="CA97">
        <v>8</v>
      </c>
      <c r="CB97">
        <v>7</v>
      </c>
      <c r="CC97">
        <v>16</v>
      </c>
      <c r="CD97">
        <v>10</v>
      </c>
      <c r="CE97">
        <v>7</v>
      </c>
      <c r="CF97">
        <v>13</v>
      </c>
      <c r="CG97">
        <v>13</v>
      </c>
      <c r="CH97">
        <v>8</v>
      </c>
      <c r="CI97">
        <v>4</v>
      </c>
      <c r="CJ97">
        <v>13</v>
      </c>
      <c r="CL97">
        <v>8</v>
      </c>
      <c r="CM97">
        <v>4</v>
      </c>
      <c r="CN97">
        <v>1</v>
      </c>
      <c r="CO97">
        <v>0</v>
      </c>
      <c r="CP97">
        <v>10</v>
      </c>
      <c r="CQ97">
        <v>4</v>
      </c>
      <c r="CR97">
        <v>0</v>
      </c>
      <c r="CS97">
        <v>0</v>
      </c>
      <c r="CT97">
        <v>8</v>
      </c>
      <c r="CU97">
        <v>1</v>
      </c>
      <c r="CV97">
        <v>0</v>
      </c>
      <c r="CW97">
        <v>7</v>
      </c>
      <c r="CX97">
        <v>9</v>
      </c>
      <c r="CY97">
        <v>0</v>
      </c>
      <c r="CZ97">
        <v>0</v>
      </c>
      <c r="DA97">
        <v>7</v>
      </c>
      <c r="DC97">
        <f>((12/17)*100)</f>
        <v>70.588235294117652</v>
      </c>
      <c r="DD97">
        <f>((10/17)*100)</f>
        <v>58.82352941176471</v>
      </c>
      <c r="DE97">
        <f>((8/17)*100)</f>
        <v>47.058823529411761</v>
      </c>
      <c r="DF97">
        <f>((12/16)*100)</f>
        <v>75</v>
      </c>
      <c r="DG97">
        <f>((8/16)*100)</f>
        <v>50</v>
      </c>
      <c r="DH97">
        <f>((7/16)*100)</f>
        <v>43.75</v>
      </c>
      <c r="DI97">
        <f>((10/16)*100)</f>
        <v>62.5</v>
      </c>
      <c r="DJ97">
        <f>((7/16)*100)</f>
        <v>43.75</v>
      </c>
      <c r="DK97">
        <f>((13/16)*100)</f>
        <v>81.25</v>
      </c>
      <c r="DL97">
        <f>((8/13)*100)</f>
        <v>61.53846153846154</v>
      </c>
      <c r="DM97">
        <f>((4/13)*100)</f>
        <v>30.76923076923077</v>
      </c>
      <c r="DN97">
        <f>((13/13)*100)</f>
        <v>100</v>
      </c>
      <c r="DP97">
        <f>((4/8)*100)</f>
        <v>50</v>
      </c>
      <c r="DQ97">
        <f>((1/8)*100)</f>
        <v>12.5</v>
      </c>
      <c r="DR97">
        <f>((0/8)*100)</f>
        <v>0</v>
      </c>
      <c r="DS97">
        <f>((4/10)*100)</f>
        <v>40</v>
      </c>
      <c r="DT97">
        <f>((0/10)*100)</f>
        <v>0</v>
      </c>
      <c r="DU97">
        <f>((0/10)*100)</f>
        <v>0</v>
      </c>
      <c r="DV97">
        <f>((1/8)*100)</f>
        <v>12.5</v>
      </c>
      <c r="DW97">
        <f>((0/8)*100)</f>
        <v>0</v>
      </c>
      <c r="DX97">
        <f>((7/8)*100)</f>
        <v>87.5</v>
      </c>
      <c r="DY97">
        <f>((0/9)*100)</f>
        <v>0</v>
      </c>
      <c r="DZ97">
        <f>((0/9)*100)</f>
        <v>0</v>
      </c>
      <c r="EA97">
        <f>((7/9)*100)</f>
        <v>77.777777777777786</v>
      </c>
    </row>
    <row r="98" spans="1:131" x14ac:dyDescent="0.25">
      <c r="A98">
        <v>116.97108300000001</v>
      </c>
      <c r="B98">
        <v>4.5830770000000003</v>
      </c>
      <c r="C98">
        <v>122.279482</v>
      </c>
      <c r="D98">
        <v>6.1067229999999997</v>
      </c>
      <c r="E98">
        <v>119.10495200000001</v>
      </c>
      <c r="F98">
        <v>3.869237</v>
      </c>
      <c r="G98">
        <v>119.03261000000001</v>
      </c>
      <c r="H98">
        <v>8.1141690000000004</v>
      </c>
      <c r="K98">
        <f>(15/200)</f>
        <v>7.4999999999999997E-2</v>
      </c>
      <c r="L98">
        <f>(14/200)</f>
        <v>7.0000000000000007E-2</v>
      </c>
      <c r="M98">
        <f>(15/200)</f>
        <v>7.4999999999999997E-2</v>
      </c>
      <c r="N98">
        <f>(14/200)</f>
        <v>7.0000000000000007E-2</v>
      </c>
      <c r="P98">
        <f t="shared" si="39"/>
        <v>0.04</v>
      </c>
      <c r="Q98">
        <f>(9/200)</f>
        <v>4.4999999999999998E-2</v>
      </c>
      <c r="R98">
        <f>(9/200)</f>
        <v>4.4999999999999998E-2</v>
      </c>
      <c r="S98">
        <f>(10/200)</f>
        <v>0.05</v>
      </c>
      <c r="U98">
        <f>0.075+0.04</f>
        <v>0.11499999999999999</v>
      </c>
      <c r="V98">
        <f>0.07+0.045</f>
        <v>0.115</v>
      </c>
      <c r="W98">
        <f>0.075+0.045</f>
        <v>0.12</v>
      </c>
      <c r="X98">
        <f>0.07+0.05</f>
        <v>0.12000000000000001</v>
      </c>
      <c r="Z98">
        <f>SQRT((ABS($A$99-$A$98)^2+(ABS($B$99-$B$98)^2)))</f>
        <v>27.424714405504055</v>
      </c>
      <c r="AA98">
        <f>SQRT((ABS($C$99-$C$98)^2+(ABS($D$99-$D$98)^2)))</f>
        <v>27.232867195036579</v>
      </c>
      <c r="AB98">
        <f>SQRT((ABS($E$99-$E$98)^2+(ABS($F$99-$F$98)^2)))</f>
        <v>28.245158457942949</v>
      </c>
      <c r="AC98">
        <f>SQRT((ABS($G$99-$G$98)^2+(ABS($H$99-$H$98)^2)))</f>
        <v>28.127465667382822</v>
      </c>
      <c r="AJ98">
        <f>1/0.115</f>
        <v>8.695652173913043</v>
      </c>
      <c r="AK98">
        <f>1/0.115</f>
        <v>8.695652173913043</v>
      </c>
      <c r="AL98">
        <f>1/0.12</f>
        <v>8.3333333333333339</v>
      </c>
      <c r="AM98">
        <f>1/0.12</f>
        <v>8.3333333333333339</v>
      </c>
      <c r="AO98">
        <f t="shared" si="35"/>
        <v>238.47577743916571</v>
      </c>
      <c r="AP98">
        <f t="shared" si="36"/>
        <v>236.80754082640502</v>
      </c>
      <c r="AQ98">
        <f t="shared" si="37"/>
        <v>235.37632048285792</v>
      </c>
      <c r="AR98">
        <f t="shared" si="38"/>
        <v>234.39554722819017</v>
      </c>
      <c r="AV98">
        <f>((0.075/0.115)*100)</f>
        <v>65.217391304347814</v>
      </c>
      <c r="AW98">
        <f>((0.07/0.115)*100)</f>
        <v>60.869565217391312</v>
      </c>
      <c r="AX98">
        <f>((0.075/0.12)*100)</f>
        <v>62.5</v>
      </c>
      <c r="AY98">
        <f>((0.07/0.12)*100)</f>
        <v>58.333333333333336</v>
      </c>
      <c r="BA98">
        <f>((0.04/0.115)*100)</f>
        <v>34.782608695652172</v>
      </c>
      <c r="BB98">
        <f>((0.045/0.115)*100)</f>
        <v>39.130434782608688</v>
      </c>
      <c r="BC98">
        <f>((0.045/0.12)*100)</f>
        <v>37.5</v>
      </c>
      <c r="BD98">
        <f>((0.05/0.12)*100)</f>
        <v>41.666666666666671</v>
      </c>
      <c r="BF98">
        <f>ABS($B$98-$D$98)</f>
        <v>1.5236459999999994</v>
      </c>
      <c r="BG98">
        <f>ABS($F$98-$H$98)</f>
        <v>4.2449320000000004</v>
      </c>
      <c r="BL98">
        <f>SQRT((ABS($A$98-$E$98)^2+(ABS($B$98-$F$98)^2)))</f>
        <v>2.2501032098019453</v>
      </c>
      <c r="BM98">
        <f>SQRT((ABS($C$98-$G$98)^2+(ABS($D$98-$H$98)^2)))</f>
        <v>3.8173311655265092</v>
      </c>
      <c r="BO98">
        <f>SQRT((ABS($A$98-$G$98)^2+(ABS($B$98-$H$98)^2)))</f>
        <v>4.08882676133301</v>
      </c>
      <c r="BP98">
        <f>SQRT((ABS($C$98-$E$98)^2+(ABS($D$98-$F$98)^2)))</f>
        <v>3.8838105413492992</v>
      </c>
      <c r="BR98">
        <f>DEGREES(ACOS((22.4861096154277^2+25.3590208845619^2-5.25034325227846^2)/(2*22.4861096154277*25.3590208845619)))</f>
        <v>10.559250356717811</v>
      </c>
      <c r="BS98">
        <f>DEGREES(ACOS((33.2223118366941^2+34.1222564030304^2-4.03027759760665^2)/(2*33.2223118366941*34.1222564030304)))</f>
        <v>6.6890434452692826</v>
      </c>
      <c r="BU98">
        <v>15</v>
      </c>
      <c r="BV98">
        <v>10</v>
      </c>
      <c r="BW98">
        <v>8</v>
      </c>
      <c r="BX98">
        <v>8</v>
      </c>
      <c r="BY98">
        <v>14</v>
      </c>
      <c r="BZ98">
        <v>10</v>
      </c>
      <c r="CA98">
        <v>5</v>
      </c>
      <c r="CB98">
        <v>4</v>
      </c>
      <c r="CC98">
        <v>15</v>
      </c>
      <c r="CD98">
        <v>8</v>
      </c>
      <c r="CE98">
        <v>6</v>
      </c>
      <c r="CF98">
        <v>14</v>
      </c>
      <c r="CG98">
        <v>14</v>
      </c>
      <c r="CH98">
        <v>8</v>
      </c>
      <c r="CI98">
        <v>5</v>
      </c>
      <c r="CJ98">
        <v>14</v>
      </c>
      <c r="CL98">
        <v>8</v>
      </c>
      <c r="CM98">
        <v>4</v>
      </c>
      <c r="CN98">
        <v>2</v>
      </c>
      <c r="CO98">
        <v>3</v>
      </c>
      <c r="CP98">
        <v>9</v>
      </c>
      <c r="CQ98">
        <v>4</v>
      </c>
      <c r="CR98">
        <v>0</v>
      </c>
      <c r="CS98">
        <v>0</v>
      </c>
      <c r="CT98">
        <v>9</v>
      </c>
      <c r="CU98">
        <v>2</v>
      </c>
      <c r="CV98">
        <v>0</v>
      </c>
      <c r="CW98">
        <v>9</v>
      </c>
      <c r="CX98">
        <v>10</v>
      </c>
      <c r="CY98">
        <v>3</v>
      </c>
      <c r="CZ98">
        <v>0</v>
      </c>
      <c r="DA98">
        <v>9</v>
      </c>
      <c r="DC98">
        <f>((10/15)*100)</f>
        <v>66.666666666666657</v>
      </c>
      <c r="DD98">
        <f>((8/15)*100)</f>
        <v>53.333333333333336</v>
      </c>
      <c r="DE98">
        <f>((8/15)*100)</f>
        <v>53.333333333333336</v>
      </c>
      <c r="DF98">
        <f>((10/14)*100)</f>
        <v>71.428571428571431</v>
      </c>
      <c r="DG98">
        <f>((5/14)*100)</f>
        <v>35.714285714285715</v>
      </c>
      <c r="DH98">
        <f>((4/14)*100)</f>
        <v>28.571428571428569</v>
      </c>
      <c r="DI98">
        <f>((8/15)*100)</f>
        <v>53.333333333333336</v>
      </c>
      <c r="DJ98">
        <f>((6/15)*100)</f>
        <v>40</v>
      </c>
      <c r="DK98">
        <f>((14/15)*100)</f>
        <v>93.333333333333329</v>
      </c>
      <c r="DL98">
        <f>((8/14)*100)</f>
        <v>57.142857142857139</v>
      </c>
      <c r="DM98">
        <f>((5/14)*100)</f>
        <v>35.714285714285715</v>
      </c>
      <c r="DN98">
        <f>((14/14)*100)</f>
        <v>100</v>
      </c>
      <c r="DP98">
        <f>((4/8)*100)</f>
        <v>50</v>
      </c>
      <c r="DQ98">
        <f>((2/8)*100)</f>
        <v>25</v>
      </c>
      <c r="DR98">
        <f>((3/8)*100)</f>
        <v>37.5</v>
      </c>
      <c r="DS98">
        <f>((4/9)*100)</f>
        <v>44.444444444444443</v>
      </c>
      <c r="DT98">
        <f t="shared" ref="DT98:DU100" si="40">((0/9)*100)</f>
        <v>0</v>
      </c>
      <c r="DU98">
        <f t="shared" si="40"/>
        <v>0</v>
      </c>
      <c r="DV98">
        <f>((2/9)*100)</f>
        <v>22.222222222222221</v>
      </c>
      <c r="DW98">
        <f>((0/9)*100)</f>
        <v>0</v>
      </c>
      <c r="DX98">
        <f>((9/9)*100)</f>
        <v>100</v>
      </c>
      <c r="DY98">
        <f>((3/10)*100)</f>
        <v>30</v>
      </c>
      <c r="DZ98">
        <f>((0/10)*100)</f>
        <v>0</v>
      </c>
      <c r="EA98">
        <f>((9/10)*100)</f>
        <v>90</v>
      </c>
    </row>
    <row r="99" spans="1:131" x14ac:dyDescent="0.25">
      <c r="A99">
        <v>89.551851999999997</v>
      </c>
      <c r="B99">
        <v>5.1314669999999998</v>
      </c>
      <c r="C99">
        <v>95.04870600000001</v>
      </c>
      <c r="D99">
        <v>6.4442050000000002</v>
      </c>
      <c r="E99">
        <v>90.863211000000007</v>
      </c>
      <c r="F99">
        <v>4.3086019999999996</v>
      </c>
      <c r="G99">
        <v>90.906424000000015</v>
      </c>
      <c r="H99">
        <v>8.3824710000000007</v>
      </c>
      <c r="K99">
        <f>(16/200)</f>
        <v>0.08</v>
      </c>
      <c r="L99">
        <f>(13/200)</f>
        <v>6.5000000000000002E-2</v>
      </c>
      <c r="M99">
        <f>(16/200)</f>
        <v>0.08</v>
      </c>
      <c r="N99">
        <f>(14/200)</f>
        <v>7.0000000000000007E-2</v>
      </c>
      <c r="P99">
        <f t="shared" si="39"/>
        <v>0.04</v>
      </c>
      <c r="Q99">
        <f>(9/200)</f>
        <v>4.4999999999999998E-2</v>
      </c>
      <c r="R99">
        <f>(8/200)</f>
        <v>0.04</v>
      </c>
      <c r="S99">
        <f>(9/200)</f>
        <v>4.4999999999999998E-2</v>
      </c>
      <c r="U99">
        <f>0.08+0.04</f>
        <v>0.12</v>
      </c>
      <c r="V99">
        <f>0.065+0.045</f>
        <v>0.11</v>
      </c>
      <c r="W99">
        <f>0.08+0.04</f>
        <v>0.12</v>
      </c>
      <c r="X99">
        <f>0.07+0.045</f>
        <v>0.115</v>
      </c>
      <c r="Z99">
        <f>SQRT((ABS($A$100-$A$99)^2+(ABS($B$100-$B$99)^2)))</f>
        <v>23.700883409298154</v>
      </c>
      <c r="AA99">
        <f>SQRT((ABS($C$100-$C$99)^2+(ABS($D$100-$D$99)^2)))</f>
        <v>21.838069856202154</v>
      </c>
      <c r="AB99">
        <f>SQRT((ABS($E$100-$E$99)^2+(ABS($F$100-$F$99)^2)))</f>
        <v>24.440082923818892</v>
      </c>
      <c r="AC99">
        <f>SQRT((ABS($G$100-$G$99)^2+(ABS($H$100-$H$99)^2)))</f>
        <v>22.533100686102223</v>
      </c>
      <c r="AJ99">
        <f>1/0.12</f>
        <v>8.3333333333333339</v>
      </c>
      <c r="AK99">
        <f>1/0.11</f>
        <v>9.0909090909090917</v>
      </c>
      <c r="AL99">
        <f>1/0.12</f>
        <v>8.3333333333333339</v>
      </c>
      <c r="AM99">
        <f>1/0.115</f>
        <v>8.695652173913043</v>
      </c>
      <c r="AO99">
        <f t="shared" si="35"/>
        <v>197.5073617441513</v>
      </c>
      <c r="AP99">
        <f t="shared" si="36"/>
        <v>198.52790778365593</v>
      </c>
      <c r="AQ99">
        <f t="shared" si="37"/>
        <v>203.66735769849078</v>
      </c>
      <c r="AR99">
        <f t="shared" si="38"/>
        <v>195.94000596610627</v>
      </c>
      <c r="AV99">
        <f>((0.08/0.12)*100)</f>
        <v>66.666666666666671</v>
      </c>
      <c r="AW99">
        <f>((0.065/0.11)*100)</f>
        <v>59.090909090909093</v>
      </c>
      <c r="AX99">
        <f>((0.08/0.12)*100)</f>
        <v>66.666666666666671</v>
      </c>
      <c r="AY99">
        <f>((0.07/0.115)*100)</f>
        <v>60.869565217391312</v>
      </c>
      <c r="BA99">
        <f>((0.04/0.12)*100)</f>
        <v>33.333333333333336</v>
      </c>
      <c r="BB99">
        <f>((0.045/0.11)*100)</f>
        <v>40.909090909090907</v>
      </c>
      <c r="BC99">
        <f>((0.04/0.12)*100)</f>
        <v>33.333333333333336</v>
      </c>
      <c r="BD99">
        <f>((0.045/0.115)*100)</f>
        <v>39.130434782608688</v>
      </c>
      <c r="BF99">
        <f>ABS($B$99-$D$99)</f>
        <v>1.3127380000000004</v>
      </c>
      <c r="BG99">
        <f>ABS($F$99-$H$99)</f>
        <v>4.0738690000000011</v>
      </c>
      <c r="BL99">
        <f>SQRT((ABS($A$99-$E$99)^2+(ABS($B$99-$F$99)^2)))</f>
        <v>1.5481502624441941</v>
      </c>
      <c r="BM99">
        <f>SQRT((ABS($C$99-$G$99)^2+(ABS($D$99-$H$99)^2)))</f>
        <v>4.5733330574407063</v>
      </c>
      <c r="BO99">
        <f>SQRT((ABS($A$99-$G$99)^2+(ABS($B$99-$H$99)^2)))</f>
        <v>3.5219160000204517</v>
      </c>
      <c r="BP99">
        <f>SQRT((ABS($C$99-$E$99)^2+(ABS($D$99-$F$99)^2)))</f>
        <v>4.6988475787829111</v>
      </c>
      <c r="BS99">
        <f>DEGREES(ACOS((25.5290120509267^2+25.3811072302896^2-3.93306804217776^2)/(2*25.5290120509267*25.3811072302896)))</f>
        <v>8.8553727778385696</v>
      </c>
      <c r="BU99">
        <v>16</v>
      </c>
      <c r="BV99">
        <v>9</v>
      </c>
      <c r="BW99">
        <v>9</v>
      </c>
      <c r="BX99">
        <v>9</v>
      </c>
      <c r="BY99">
        <v>13</v>
      </c>
      <c r="BZ99">
        <v>9</v>
      </c>
      <c r="CA99">
        <v>5</v>
      </c>
      <c r="CB99">
        <v>4</v>
      </c>
      <c r="CC99">
        <v>16</v>
      </c>
      <c r="CD99">
        <v>9</v>
      </c>
      <c r="CE99">
        <v>7</v>
      </c>
      <c r="CF99">
        <v>14</v>
      </c>
      <c r="CG99">
        <v>14</v>
      </c>
      <c r="CH99">
        <v>9</v>
      </c>
      <c r="CI99">
        <v>5</v>
      </c>
      <c r="CJ99">
        <v>14</v>
      </c>
      <c r="CL99">
        <v>8</v>
      </c>
      <c r="CM99">
        <v>4</v>
      </c>
      <c r="CN99">
        <v>1</v>
      </c>
      <c r="CO99">
        <v>2</v>
      </c>
      <c r="CP99">
        <v>9</v>
      </c>
      <c r="CQ99">
        <v>4</v>
      </c>
      <c r="CR99">
        <v>0</v>
      </c>
      <c r="CS99">
        <v>0</v>
      </c>
      <c r="CT99">
        <v>8</v>
      </c>
      <c r="CU99">
        <v>1</v>
      </c>
      <c r="CV99">
        <v>0</v>
      </c>
      <c r="CW99">
        <v>8</v>
      </c>
      <c r="CX99">
        <v>9</v>
      </c>
      <c r="CY99">
        <v>2</v>
      </c>
      <c r="CZ99">
        <v>0</v>
      </c>
      <c r="DA99">
        <v>8</v>
      </c>
      <c r="DC99">
        <f>((9/16)*100)</f>
        <v>56.25</v>
      </c>
      <c r="DD99">
        <f>((9/16)*100)</f>
        <v>56.25</v>
      </c>
      <c r="DE99">
        <f>((9/16)*100)</f>
        <v>56.25</v>
      </c>
      <c r="DF99">
        <f>((9/13)*100)</f>
        <v>69.230769230769226</v>
      </c>
      <c r="DG99">
        <f>((5/13)*100)</f>
        <v>38.461538461538467</v>
      </c>
      <c r="DH99">
        <f>((4/13)*100)</f>
        <v>30.76923076923077</v>
      </c>
      <c r="DI99">
        <f>((9/16)*100)</f>
        <v>56.25</v>
      </c>
      <c r="DJ99">
        <f>((7/16)*100)</f>
        <v>43.75</v>
      </c>
      <c r="DK99">
        <f>((14/16)*100)</f>
        <v>87.5</v>
      </c>
      <c r="DL99">
        <f>((9/14)*100)</f>
        <v>64.285714285714292</v>
      </c>
      <c r="DM99">
        <f>((5/14)*100)</f>
        <v>35.714285714285715</v>
      </c>
      <c r="DN99">
        <f>((14/14)*100)</f>
        <v>100</v>
      </c>
      <c r="DP99">
        <f>((4/8)*100)</f>
        <v>50</v>
      </c>
      <c r="DQ99">
        <f>((1/8)*100)</f>
        <v>12.5</v>
      </c>
      <c r="DR99">
        <f>((2/8)*100)</f>
        <v>25</v>
      </c>
      <c r="DS99">
        <f>((4/9)*100)</f>
        <v>44.444444444444443</v>
      </c>
      <c r="DT99">
        <f t="shared" si="40"/>
        <v>0</v>
      </c>
      <c r="DU99">
        <f t="shared" si="40"/>
        <v>0</v>
      </c>
      <c r="DV99">
        <f>((1/8)*100)</f>
        <v>12.5</v>
      </c>
      <c r="DW99">
        <f>((0/8)*100)</f>
        <v>0</v>
      </c>
      <c r="DX99">
        <f>((8/8)*100)</f>
        <v>100</v>
      </c>
      <c r="DY99">
        <f>((2/9)*100)</f>
        <v>22.222222222222221</v>
      </c>
      <c r="DZ99">
        <f>((0/9)*100)</f>
        <v>0</v>
      </c>
      <c r="EA99">
        <f>((8/9)*100)</f>
        <v>88.888888888888886</v>
      </c>
    </row>
    <row r="100" spans="1:131" x14ac:dyDescent="0.25">
      <c r="A100">
        <v>65.855240000000009</v>
      </c>
      <c r="B100">
        <v>5.5814159999999999</v>
      </c>
      <c r="C100">
        <v>73.214335000000005</v>
      </c>
      <c r="D100">
        <v>6.8461230000000004</v>
      </c>
      <c r="E100">
        <v>66.423801000000012</v>
      </c>
      <c r="F100">
        <v>4.4899639999999996</v>
      </c>
      <c r="G100">
        <v>68.374008000000003</v>
      </c>
      <c r="H100">
        <v>8.5581289999999992</v>
      </c>
      <c r="K100">
        <f>(14/200)</f>
        <v>7.0000000000000007E-2</v>
      </c>
      <c r="L100">
        <f>(12/200)</f>
        <v>0.06</v>
      </c>
      <c r="M100">
        <f>(16/200)</f>
        <v>0.08</v>
      </c>
      <c r="N100">
        <f>(15/200)</f>
        <v>7.4999999999999997E-2</v>
      </c>
      <c r="P100">
        <f t="shared" si="39"/>
        <v>0.04</v>
      </c>
      <c r="Q100">
        <f>(9/200)</f>
        <v>4.4999999999999998E-2</v>
      </c>
      <c r="R100">
        <f>(9/200)</f>
        <v>4.4999999999999998E-2</v>
      </c>
      <c r="S100">
        <f>(9/200)</f>
        <v>4.4999999999999998E-2</v>
      </c>
      <c r="U100">
        <f>0.07+0.04</f>
        <v>0.11000000000000001</v>
      </c>
      <c r="V100">
        <f>0.06+0.045</f>
        <v>0.105</v>
      </c>
      <c r="W100">
        <f>0.08+0.045</f>
        <v>0.125</v>
      </c>
      <c r="X100">
        <f>0.075+0.045</f>
        <v>0.12</v>
      </c>
      <c r="Z100">
        <f>SQRT((ABS($A$101-$A$100)^2+(ABS($B$101-$B$100)^2)))</f>
        <v>24.494004696648137</v>
      </c>
      <c r="AA100">
        <f>SQRT((ABS($C$101-$C$100)^2+(ABS($D$101-$D$100)^2)))</f>
        <v>23.634562253076258</v>
      </c>
      <c r="AB100">
        <f>SQRT((ABS($E$101-$E$100)^2+(ABS($F$101-$F$100)^2)))</f>
        <v>25.664133286102867</v>
      </c>
      <c r="AC100">
        <f>SQRT((ABS($G$101-$G$100)^2+(ABS($H$101-$H$100)^2)))</f>
        <v>24.657902104085107</v>
      </c>
      <c r="AJ100">
        <f>1/0.11</f>
        <v>9.0909090909090917</v>
      </c>
      <c r="AK100">
        <f>1/0.105</f>
        <v>9.5238095238095237</v>
      </c>
      <c r="AL100">
        <f>1/0.125</f>
        <v>8</v>
      </c>
      <c r="AM100">
        <f>1/0.12</f>
        <v>8.3333333333333339</v>
      </c>
      <c r="AO100">
        <f t="shared" si="35"/>
        <v>222.67276996952847</v>
      </c>
      <c r="AP100">
        <f t="shared" si="36"/>
        <v>225.09106907691674</v>
      </c>
      <c r="AQ100">
        <f t="shared" si="37"/>
        <v>205.31306628882294</v>
      </c>
      <c r="AR100">
        <f t="shared" si="38"/>
        <v>205.48251753404256</v>
      </c>
      <c r="AV100">
        <f>((0.07/0.11)*100)</f>
        <v>63.636363636363647</v>
      </c>
      <c r="AW100">
        <f>((0.06/0.105)*100)</f>
        <v>57.142857142857139</v>
      </c>
      <c r="AX100">
        <f>((0.08/0.125)*100)</f>
        <v>64</v>
      </c>
      <c r="AY100">
        <f>((0.075/0.12)*100)</f>
        <v>62.5</v>
      </c>
      <c r="BA100">
        <f>((0.04/0.11)*100)</f>
        <v>36.363636363636367</v>
      </c>
      <c r="BB100">
        <f>((0.045/0.105)*100)</f>
        <v>42.857142857142854</v>
      </c>
      <c r="BC100">
        <f>((0.045/0.125)*100)</f>
        <v>36</v>
      </c>
      <c r="BD100">
        <f>((0.045/0.12)*100)</f>
        <v>37.5</v>
      </c>
      <c r="BF100">
        <f>ABS($B$100-$D$100)</f>
        <v>1.2647070000000005</v>
      </c>
      <c r="BG100">
        <f>ABS($F$100-$H$100)</f>
        <v>4.0681649999999996</v>
      </c>
      <c r="BL100">
        <f>SQRT((ABS($A$100-$E$100)^2+(ABS($B$100-$F$100)^2)))</f>
        <v>1.2306620490715572</v>
      </c>
      <c r="BM100">
        <f>SQRT((ABS($C$100-$G$100)^2+(ABS($D$100-$H$100)^2)))</f>
        <v>5.1341727679310729</v>
      </c>
      <c r="BO100">
        <f>SQRT((ABS($A$100-$G$100)^2+(ABS($B$100-$H$100)^2)))</f>
        <v>3.8993605273420111</v>
      </c>
      <c r="BP100">
        <f>SQRT((ABS($C$100-$E$100)^2+(ABS($D$100-$F$100)^2)))</f>
        <v>7.1876865011237738</v>
      </c>
      <c r="BU100">
        <v>14</v>
      </c>
      <c r="BV100">
        <v>6</v>
      </c>
      <c r="BW100">
        <v>6</v>
      </c>
      <c r="BX100">
        <v>8</v>
      </c>
      <c r="BY100">
        <v>12</v>
      </c>
      <c r="BZ100">
        <v>6</v>
      </c>
      <c r="CA100">
        <v>5</v>
      </c>
      <c r="CB100">
        <v>3</v>
      </c>
      <c r="CC100">
        <v>16</v>
      </c>
      <c r="CD100">
        <v>6</v>
      </c>
      <c r="CE100">
        <v>8</v>
      </c>
      <c r="CF100">
        <v>13</v>
      </c>
      <c r="CG100">
        <v>15</v>
      </c>
      <c r="CH100">
        <v>8</v>
      </c>
      <c r="CI100">
        <v>5</v>
      </c>
      <c r="CJ100">
        <v>13</v>
      </c>
      <c r="CL100">
        <v>8</v>
      </c>
      <c r="CM100">
        <v>2</v>
      </c>
      <c r="CN100">
        <v>1</v>
      </c>
      <c r="CO100">
        <v>3</v>
      </c>
      <c r="CP100">
        <v>9</v>
      </c>
      <c r="CQ100">
        <v>2</v>
      </c>
      <c r="CR100">
        <v>0</v>
      </c>
      <c r="CS100">
        <v>0</v>
      </c>
      <c r="CT100">
        <v>9</v>
      </c>
      <c r="CU100">
        <v>1</v>
      </c>
      <c r="CV100">
        <v>2</v>
      </c>
      <c r="CW100">
        <v>7</v>
      </c>
      <c r="CX100">
        <v>9</v>
      </c>
      <c r="CY100">
        <v>3</v>
      </c>
      <c r="CZ100">
        <v>0</v>
      </c>
      <c r="DA100">
        <v>7</v>
      </c>
      <c r="DC100">
        <f>((6/14)*100)</f>
        <v>42.857142857142854</v>
      </c>
      <c r="DD100">
        <f>((6/14)*100)</f>
        <v>42.857142857142854</v>
      </c>
      <c r="DE100">
        <f>((8/14)*100)</f>
        <v>57.142857142857139</v>
      </c>
      <c r="DF100">
        <f>((6/12)*100)</f>
        <v>50</v>
      </c>
      <c r="DG100">
        <f>((5/12)*100)</f>
        <v>41.666666666666671</v>
      </c>
      <c r="DH100">
        <f>((3/12)*100)</f>
        <v>25</v>
      </c>
      <c r="DI100">
        <f>((6/16)*100)</f>
        <v>37.5</v>
      </c>
      <c r="DJ100">
        <f>((8/16)*100)</f>
        <v>50</v>
      </c>
      <c r="DK100">
        <f>((13/16)*100)</f>
        <v>81.25</v>
      </c>
      <c r="DL100">
        <f>((8/15)*100)</f>
        <v>53.333333333333336</v>
      </c>
      <c r="DM100">
        <f>((5/15)*100)</f>
        <v>33.333333333333329</v>
      </c>
      <c r="DN100">
        <f>((13/15)*100)</f>
        <v>86.666666666666671</v>
      </c>
      <c r="DP100">
        <f>((2/8)*100)</f>
        <v>25</v>
      </c>
      <c r="DQ100">
        <f>((1/8)*100)</f>
        <v>12.5</v>
      </c>
      <c r="DR100">
        <f>((3/8)*100)</f>
        <v>37.5</v>
      </c>
      <c r="DS100">
        <f>((2/9)*100)</f>
        <v>22.222222222222221</v>
      </c>
      <c r="DT100">
        <f t="shared" si="40"/>
        <v>0</v>
      </c>
      <c r="DU100">
        <f t="shared" si="40"/>
        <v>0</v>
      </c>
      <c r="DV100">
        <f>((1/9)*100)</f>
        <v>11.111111111111111</v>
      </c>
      <c r="DW100">
        <f>((2/9)*100)</f>
        <v>22.222222222222221</v>
      </c>
      <c r="DX100">
        <f>((7/9)*100)</f>
        <v>77.777777777777786</v>
      </c>
      <c r="DY100">
        <f>((3/9)*100)</f>
        <v>33.333333333333329</v>
      </c>
      <c r="DZ100">
        <f>((0/9)*100)</f>
        <v>0</v>
      </c>
      <c r="EA100">
        <f>((7/9)*100)</f>
        <v>77.777777777777786</v>
      </c>
    </row>
    <row r="101" spans="1:131" x14ac:dyDescent="0.25">
      <c r="A101">
        <v>41.375629000000011</v>
      </c>
      <c r="B101">
        <v>6.4210060000000002</v>
      </c>
      <c r="C101">
        <v>49.583259000000005</v>
      </c>
      <c r="D101">
        <v>7.2520540000000002</v>
      </c>
      <c r="E101">
        <v>40.773994000000009</v>
      </c>
      <c r="F101">
        <v>5.3473660000000001</v>
      </c>
      <c r="G101">
        <v>43.730190000000007</v>
      </c>
      <c r="H101">
        <v>9.3914179999999998</v>
      </c>
      <c r="K101">
        <f>(15/200)</f>
        <v>7.4999999999999997E-2</v>
      </c>
      <c r="L101">
        <f>(13/200)</f>
        <v>6.5000000000000002E-2</v>
      </c>
      <c r="P101">
        <f>(10/200)</f>
        <v>0.05</v>
      </c>
      <c r="Q101">
        <f>(10/200)</f>
        <v>0.05</v>
      </c>
      <c r="R101">
        <f>(12/200)</f>
        <v>0.06</v>
      </c>
      <c r="S101">
        <f>(10/200)</f>
        <v>0.05</v>
      </c>
      <c r="U101">
        <f>0.075+0.05</f>
        <v>0.125</v>
      </c>
      <c r="V101">
        <f>0.065+0.05</f>
        <v>0.115</v>
      </c>
      <c r="Z101">
        <f>SQRT((ABS($A$102-$A$101)^2+(ABS($B$102-$B$101)^2)))</f>
        <v>21.289278973013932</v>
      </c>
      <c r="AA101">
        <f>SQRT((ABS($C$102-$C$101)^2+(ABS($D$102-$D$101)^2)))</f>
        <v>22.508250207193136</v>
      </c>
      <c r="AJ101">
        <f>1/0.125</f>
        <v>8</v>
      </c>
      <c r="AK101">
        <f>1/0.115</f>
        <v>8.695652173913043</v>
      </c>
      <c r="AO101">
        <f t="shared" si="35"/>
        <v>170.31423178411146</v>
      </c>
      <c r="AP101">
        <f t="shared" si="36"/>
        <v>195.72391484515771</v>
      </c>
      <c r="AV101">
        <f>((0.075/0.125)*100)</f>
        <v>60</v>
      </c>
      <c r="AW101">
        <f>((0.065/0.115)*100)</f>
        <v>56.521739130434781</v>
      </c>
      <c r="BA101">
        <f>((0.05/0.125)*100)</f>
        <v>40</v>
      </c>
      <c r="BB101">
        <f>((0.05/0.115)*100)</f>
        <v>43.478260869565219</v>
      </c>
      <c r="BF101">
        <f>ABS($B$101-$D$101)</f>
        <v>0.83104800000000001</v>
      </c>
      <c r="BG101">
        <f>ABS($F$101-$H$101)</f>
        <v>4.0440519999999998</v>
      </c>
      <c r="BI101">
        <v>2.6803514999999996</v>
      </c>
      <c r="BJ101">
        <v>2.4460165000000003</v>
      </c>
      <c r="BL101">
        <f>SQRT((ABS($A$101-$E$101)^2+(ABS($B$101-$F$101)^2)))</f>
        <v>1.230718295478296</v>
      </c>
      <c r="BM101">
        <f>SQRT((ABS($C$101-$G$101)^2+(ABS($D$101-$H$101)^2)))</f>
        <v>6.231797095802861</v>
      </c>
      <c r="BO101">
        <f>SQRT((ABS($A$101-$G$101)^2+(ABS($B$101-$H$101)^2)))</f>
        <v>3.790422793365535</v>
      </c>
      <c r="BP101">
        <f>SQRT((ABS($C$101-$E$101)^2+(ABS($D$101-$F$101)^2)))</f>
        <v>9.0128234320643905</v>
      </c>
      <c r="BR101">
        <f>DEGREES(ACOS((29.4999689365815^2+27.5533050030524^2-4.98854157700514^2)/(2*29.4999689365815*27.5533050030524)))</f>
        <v>9.2405180044438691</v>
      </c>
      <c r="BU101">
        <v>15</v>
      </c>
      <c r="BV101">
        <v>5</v>
      </c>
      <c r="BW101">
        <v>3</v>
      </c>
      <c r="BX101">
        <v>8</v>
      </c>
      <c r="BY101">
        <v>13</v>
      </c>
      <c r="BZ101">
        <v>5</v>
      </c>
      <c r="CA101">
        <v>8</v>
      </c>
      <c r="CB101">
        <v>5</v>
      </c>
      <c r="CL101">
        <v>10</v>
      </c>
      <c r="CM101">
        <v>2</v>
      </c>
      <c r="CN101">
        <v>0</v>
      </c>
      <c r="CO101">
        <v>3</v>
      </c>
      <c r="CP101">
        <v>10</v>
      </c>
      <c r="CQ101">
        <v>2</v>
      </c>
      <c r="CR101">
        <v>2</v>
      </c>
      <c r="CS101">
        <v>0</v>
      </c>
      <c r="CT101">
        <v>12</v>
      </c>
      <c r="CU101">
        <v>0</v>
      </c>
      <c r="CV101">
        <v>7</v>
      </c>
      <c r="CW101">
        <v>7</v>
      </c>
      <c r="CX101">
        <v>10</v>
      </c>
      <c r="CY101">
        <v>3</v>
      </c>
      <c r="CZ101">
        <v>2</v>
      </c>
      <c r="DA101">
        <v>7</v>
      </c>
      <c r="DC101">
        <f>((5/15)*100)</f>
        <v>33.333333333333329</v>
      </c>
      <c r="DD101">
        <f>((3/15)*100)</f>
        <v>20</v>
      </c>
      <c r="DE101">
        <f>((8/15)*100)</f>
        <v>53.333333333333336</v>
      </c>
      <c r="DF101">
        <f>((5/13)*100)</f>
        <v>38.461538461538467</v>
      </c>
      <c r="DG101">
        <f>((8/13)*100)</f>
        <v>61.53846153846154</v>
      </c>
      <c r="DH101">
        <f>((5/13)*100)</f>
        <v>38.461538461538467</v>
      </c>
      <c r="DP101">
        <f>((2/10)*100)</f>
        <v>20</v>
      </c>
      <c r="DQ101">
        <f>((0/10)*100)</f>
        <v>0</v>
      </c>
      <c r="DR101">
        <f>((3/10)*100)</f>
        <v>30</v>
      </c>
      <c r="DS101">
        <f>((2/10)*100)</f>
        <v>20</v>
      </c>
      <c r="DT101">
        <f>((2/10)*100)</f>
        <v>20</v>
      </c>
      <c r="DU101">
        <f>((0/10)*100)</f>
        <v>0</v>
      </c>
      <c r="DV101">
        <f>((0/12)*100)</f>
        <v>0</v>
      </c>
      <c r="DW101">
        <f>((7/12)*100)</f>
        <v>58.333333333333336</v>
      </c>
      <c r="DX101">
        <f>((7/12)*100)</f>
        <v>58.333333333333336</v>
      </c>
      <c r="DY101">
        <f>((3/10)*100)</f>
        <v>30</v>
      </c>
      <c r="DZ101">
        <f>((2/10)*100)</f>
        <v>20</v>
      </c>
      <c r="EA101">
        <f>((7/10)*100)</f>
        <v>70</v>
      </c>
    </row>
    <row r="102" spans="1:131" x14ac:dyDescent="0.25">
      <c r="A102">
        <v>20.088712000000008</v>
      </c>
      <c r="B102">
        <v>6.738124</v>
      </c>
      <c r="C102">
        <v>27.088022000000009</v>
      </c>
      <c r="D102">
        <v>8.0173249999999996</v>
      </c>
      <c r="Q102">
        <f>(13/200)</f>
        <v>6.5000000000000002E-2</v>
      </c>
      <c r="BF102">
        <f>ABS($B$102-$D$102)</f>
        <v>1.2792009999999996</v>
      </c>
      <c r="BR102">
        <f>DEGREES(ACOS((39.8777151178466^2+38.65364337359^2-4.3459377156073^2)/(2*39.8777151178466*38.65364337359)))</f>
        <v>6.0883796205597847</v>
      </c>
      <c r="BS102">
        <f>DEGREES(ACOS((27.5896693977363^2+27.5360976233228^2-4.56519278750197^2)/(2*27.5896693977363*27.5360976233228)))</f>
        <v>9.5000305574886408</v>
      </c>
      <c r="CP102">
        <v>13</v>
      </c>
      <c r="CQ102">
        <v>3</v>
      </c>
      <c r="CR102">
        <v>7</v>
      </c>
      <c r="CS102">
        <v>2</v>
      </c>
      <c r="DS102">
        <f>((3/13)*100)</f>
        <v>23.076923076923077</v>
      </c>
      <c r="DT102">
        <f>((7/13)*100)</f>
        <v>53.846153846153847</v>
      </c>
      <c r="DU102">
        <f>((2/13)*100)</f>
        <v>15.384615384615385</v>
      </c>
    </row>
    <row r="103" spans="1:131" x14ac:dyDescent="0.25">
      <c r="A103" t="s">
        <v>22</v>
      </c>
      <c r="B103" t="s">
        <v>22</v>
      </c>
      <c r="C103" t="s">
        <v>22</v>
      </c>
      <c r="D103" t="s">
        <v>22</v>
      </c>
      <c r="E103" t="s">
        <v>22</v>
      </c>
      <c r="F103" t="s">
        <v>22</v>
      </c>
      <c r="G103" t="s">
        <v>22</v>
      </c>
      <c r="H103" t="s">
        <v>22</v>
      </c>
      <c r="BR103">
        <f>DEGREES(ACOS((4.03027759760665^2+26.5060067431311^2-25.5290120509267^2)/(2*4.03027759760665*26.5060067431311)))</f>
        <v>71.701241801740309</v>
      </c>
      <c r="BS103">
        <f>DEGREES(ACOS((36.6063977174121^2+35.6625696917933^2-3.47138902882665^2)/(2*36.6063977174121*35.6625696917933)))</f>
        <v>5.2993118915491575</v>
      </c>
    </row>
    <row r="104" spans="1:131" x14ac:dyDescent="0.25">
      <c r="A104">
        <v>37.993522000000013</v>
      </c>
      <c r="B104">
        <v>8.4940189999999998</v>
      </c>
      <c r="C104">
        <v>46.67726900000001</v>
      </c>
      <c r="D104">
        <v>7.6023480000000001</v>
      </c>
      <c r="E104">
        <v>38.278454000000011</v>
      </c>
      <c r="F104">
        <v>10.793685</v>
      </c>
      <c r="G104">
        <v>43.452030000000008</v>
      </c>
      <c r="H104">
        <v>6.9464459999999999</v>
      </c>
      <c r="K104">
        <f>(17/200)</f>
        <v>8.5000000000000006E-2</v>
      </c>
      <c r="L104">
        <f>(12/200)</f>
        <v>0.06</v>
      </c>
      <c r="M104">
        <f>(17/200)</f>
        <v>8.5000000000000006E-2</v>
      </c>
      <c r="N104">
        <f>(14/200)</f>
        <v>7.0000000000000007E-2</v>
      </c>
      <c r="P104">
        <f>(13/200)</f>
        <v>6.5000000000000002E-2</v>
      </c>
      <c r="Q104">
        <f>(9/200)</f>
        <v>4.4999999999999998E-2</v>
      </c>
      <c r="R104">
        <f>(10/200)</f>
        <v>0.05</v>
      </c>
      <c r="S104">
        <f>(9/200)</f>
        <v>4.4999999999999998E-2</v>
      </c>
      <c r="U104">
        <f>0.085+0.065</f>
        <v>0.15000000000000002</v>
      </c>
      <c r="V104">
        <f>0.06+0.045</f>
        <v>0.105</v>
      </c>
      <c r="W104">
        <f>0.085+0.05</f>
        <v>0.13500000000000001</v>
      </c>
      <c r="X104">
        <f>0.07+0.045</f>
        <v>0.115</v>
      </c>
      <c r="Z104">
        <f>SQRT((ABS($A$105-$A$104)^2+(ABS($B$105-$B$104)^2)))</f>
        <v>26.548519010616257</v>
      </c>
      <c r="AA104">
        <f>SQRT((ABS($C$105-$C$104)^2+(ABS($D$105-$D$104)^2)))</f>
        <v>21.126395845788586</v>
      </c>
      <c r="AB104">
        <f>SQRT((ABS($E$105-$E$104)^2+(ABS($F$105-$F$104)^2)))</f>
        <v>27.697380650345764</v>
      </c>
      <c r="AC104">
        <f>SQRT((ABS($G$105-$G$104)^2+(ABS($H$105-$H$104)^2)))</f>
        <v>23.915914747414625</v>
      </c>
      <c r="AJ104">
        <f>1/0.15</f>
        <v>6.666666666666667</v>
      </c>
      <c r="AK104">
        <f>1/0.105</f>
        <v>9.5238095238095237</v>
      </c>
      <c r="AL104">
        <f>1/0.135</f>
        <v>7.4074074074074066</v>
      </c>
      <c r="AM104">
        <f>1/0.115</f>
        <v>8.695652173913043</v>
      </c>
      <c r="AO104">
        <f t="shared" ref="AO104:AO111" si="41">$Z104/$U104</f>
        <v>176.9901267374417</v>
      </c>
      <c r="AP104">
        <f t="shared" ref="AP104:AP111" si="42">$AA104/$V104</f>
        <v>201.2037699598913</v>
      </c>
      <c r="AQ104">
        <f t="shared" ref="AQ104:AQ111" si="43">$AB104/$W104</f>
        <v>205.16578259515379</v>
      </c>
      <c r="AR104">
        <f t="shared" ref="AR104:AR111" si="44">$AC104/$X104</f>
        <v>207.96447606447498</v>
      </c>
      <c r="AV104">
        <f>((0.085/0.15)*100)</f>
        <v>56.666666666666679</v>
      </c>
      <c r="AW104">
        <f>((0.06/0.105)*100)</f>
        <v>57.142857142857139</v>
      </c>
      <c r="AX104">
        <f>((0.085/0.135)*100)</f>
        <v>62.962962962962962</v>
      </c>
      <c r="AY104">
        <f>((0.07/0.115)*100)</f>
        <v>60.869565217391312</v>
      </c>
      <c r="BA104">
        <f>((0.065/0.15)*100)</f>
        <v>43.333333333333336</v>
      </c>
      <c r="BB104">
        <f>((0.045/0.105)*100)</f>
        <v>42.857142857142854</v>
      </c>
      <c r="BC104">
        <f>((0.05/0.135)*100)</f>
        <v>37.037037037037038</v>
      </c>
      <c r="BD104">
        <f>((0.045/0.115)*100)</f>
        <v>39.130434782608688</v>
      </c>
      <c r="BF104">
        <f>ABS($B$104-$D$104)</f>
        <v>0.89167099999999966</v>
      </c>
      <c r="BG104">
        <f>ABS($F$104-$H$104)</f>
        <v>3.8472390000000001</v>
      </c>
      <c r="BL104">
        <f>SQRT((ABS($A$104-$E$104)^2+(ABS($B$104-$F$104)^2)))</f>
        <v>2.3172505164914732</v>
      </c>
      <c r="BM104">
        <f>SQRT((ABS($C$104-$G$104)^2+(ABS($D$104-$H$104)^2)))</f>
        <v>3.2912572127873889</v>
      </c>
      <c r="BO104">
        <f>SQRT((ABS($A$104-$G$104)^2+(ABS($B$104-$H$104)^2)))</f>
        <v>5.6736488943529926</v>
      </c>
      <c r="BP104">
        <f>SQRT((ABS($C$104-$E$104)^2+(ABS($D$104-$F$104)^2)))</f>
        <v>8.9846939431342889</v>
      </c>
      <c r="BS104">
        <f>DEGREES(ACOS((28.0555642354391^2+27.20545201778^2-4.17075056083339^2)/(2*28.0555642354391*27.20545201778)))</f>
        <v>8.4758095301851704</v>
      </c>
      <c r="BU104">
        <v>17</v>
      </c>
      <c r="BV104">
        <v>9</v>
      </c>
      <c r="BW104">
        <v>7</v>
      </c>
      <c r="BX104">
        <v>8</v>
      </c>
      <c r="BY104">
        <v>12</v>
      </c>
      <c r="BZ104">
        <v>9</v>
      </c>
      <c r="CA104">
        <v>9</v>
      </c>
      <c r="CB104">
        <v>5</v>
      </c>
      <c r="CC104">
        <v>17</v>
      </c>
      <c r="CD104">
        <v>7</v>
      </c>
      <c r="CE104">
        <v>9</v>
      </c>
      <c r="CF104">
        <v>13</v>
      </c>
      <c r="CG104">
        <v>14</v>
      </c>
      <c r="CH104">
        <v>4</v>
      </c>
      <c r="CI104">
        <v>5</v>
      </c>
      <c r="CJ104">
        <v>13</v>
      </c>
      <c r="CL104">
        <v>13</v>
      </c>
      <c r="CM104">
        <v>1</v>
      </c>
      <c r="CN104">
        <v>0</v>
      </c>
      <c r="CO104">
        <v>0</v>
      </c>
      <c r="CP104">
        <v>9</v>
      </c>
      <c r="CQ104">
        <v>1</v>
      </c>
      <c r="CR104">
        <v>7</v>
      </c>
      <c r="CS104">
        <v>2</v>
      </c>
      <c r="CT104">
        <v>10</v>
      </c>
      <c r="CU104">
        <v>0</v>
      </c>
      <c r="CV104">
        <v>7</v>
      </c>
      <c r="CW104">
        <v>5</v>
      </c>
      <c r="CX104">
        <v>9</v>
      </c>
      <c r="CY104">
        <v>0</v>
      </c>
      <c r="CZ104">
        <v>2</v>
      </c>
      <c r="DA104">
        <v>5</v>
      </c>
      <c r="DC104">
        <f>((9/17)*100)</f>
        <v>52.941176470588239</v>
      </c>
      <c r="DD104">
        <f>((7/17)*100)</f>
        <v>41.17647058823529</v>
      </c>
      <c r="DE104">
        <f>((8/17)*100)</f>
        <v>47.058823529411761</v>
      </c>
      <c r="DF104">
        <f>((9/12)*100)</f>
        <v>75</v>
      </c>
      <c r="DG104">
        <f>((9/12)*100)</f>
        <v>75</v>
      </c>
      <c r="DH104">
        <f>((5/12)*100)</f>
        <v>41.666666666666671</v>
      </c>
      <c r="DI104">
        <f>((7/17)*100)</f>
        <v>41.17647058823529</v>
      </c>
      <c r="DJ104">
        <f>((9/17)*100)</f>
        <v>52.941176470588239</v>
      </c>
      <c r="DK104">
        <f>((13/17)*100)</f>
        <v>76.470588235294116</v>
      </c>
      <c r="DL104">
        <f>((4/14)*100)</f>
        <v>28.571428571428569</v>
      </c>
      <c r="DM104">
        <f>((5/14)*100)</f>
        <v>35.714285714285715</v>
      </c>
      <c r="DN104">
        <f>((13/14)*100)</f>
        <v>92.857142857142861</v>
      </c>
      <c r="DP104">
        <f>((1/13)*100)</f>
        <v>7.6923076923076925</v>
      </c>
      <c r="DQ104">
        <f>((0/13)*100)</f>
        <v>0</v>
      </c>
      <c r="DR104">
        <f>((0/13)*100)</f>
        <v>0</v>
      </c>
      <c r="DS104">
        <f>((1/9)*100)</f>
        <v>11.111111111111111</v>
      </c>
      <c r="DT104">
        <f>((7/9)*100)</f>
        <v>77.777777777777786</v>
      </c>
      <c r="DU104">
        <f>((2/9)*100)</f>
        <v>22.222222222222221</v>
      </c>
      <c r="DV104">
        <f>((0/10)*100)</f>
        <v>0</v>
      </c>
      <c r="DW104">
        <f>((7/10)*100)</f>
        <v>70</v>
      </c>
      <c r="DX104">
        <f>((5/10)*100)</f>
        <v>50</v>
      </c>
      <c r="DY104">
        <f>((0/9)*100)</f>
        <v>0</v>
      </c>
      <c r="DZ104">
        <f>((2/9)*100)</f>
        <v>22.222222222222221</v>
      </c>
      <c r="EA104">
        <f>((5/9)*100)</f>
        <v>55.555555555555557</v>
      </c>
    </row>
    <row r="105" spans="1:131" x14ac:dyDescent="0.25">
      <c r="A105">
        <v>64.54098900000001</v>
      </c>
      <c r="B105">
        <v>8.2576769999999993</v>
      </c>
      <c r="C105">
        <v>67.766857000000016</v>
      </c>
      <c r="D105">
        <v>6.3558009999999996</v>
      </c>
      <c r="E105">
        <v>65.960022000000009</v>
      </c>
      <c r="F105">
        <v>9.8579030000000003</v>
      </c>
      <c r="G105">
        <v>67.331878000000017</v>
      </c>
      <c r="H105">
        <v>5.6334960000000001</v>
      </c>
      <c r="K105">
        <f>(15/200)</f>
        <v>7.4999999999999997E-2</v>
      </c>
      <c r="L105">
        <f>(9/200)</f>
        <v>4.4999999999999998E-2</v>
      </c>
      <c r="M105">
        <f>(14/200)</f>
        <v>7.0000000000000007E-2</v>
      </c>
      <c r="N105">
        <f>(13/200)</f>
        <v>6.5000000000000002E-2</v>
      </c>
      <c r="P105">
        <f>(10/200)</f>
        <v>0.05</v>
      </c>
      <c r="Q105">
        <f>(10/200)</f>
        <v>0.05</v>
      </c>
      <c r="R105">
        <f>(9/200)</f>
        <v>4.4999999999999998E-2</v>
      </c>
      <c r="S105">
        <f>(9/200)</f>
        <v>4.4999999999999998E-2</v>
      </c>
      <c r="U105">
        <f>0.075+0.05</f>
        <v>0.125</v>
      </c>
      <c r="V105">
        <f>0.045+0.05</f>
        <v>9.5000000000000001E-2</v>
      </c>
      <c r="W105">
        <f>0.07+0.045</f>
        <v>0.115</v>
      </c>
      <c r="X105">
        <f>0.065+0.045</f>
        <v>0.11</v>
      </c>
      <c r="Z105">
        <f>SQRT((ABS($A$106-$A$105)^2+(ABS($B$106-$B$105)^2)))</f>
        <v>23.767489975132367</v>
      </c>
      <c r="AA105">
        <f>SQRT((ABS($C$106-$C$105)^2+(ABS($D$106-$D$105)^2)))</f>
        <v>17.100156079412976</v>
      </c>
      <c r="AB105">
        <f>SQRT((ABS($E$106-$E$105)^2+(ABS($F$106-$F$105)^2)))</f>
        <v>22.144684707460733</v>
      </c>
      <c r="AC105">
        <f>SQRT((ABS($G$106-$G$105)^2+(ABS($H$106-$H$105)^2)))</f>
        <v>21.145837153131218</v>
      </c>
      <c r="AJ105">
        <f>1/0.125</f>
        <v>8</v>
      </c>
      <c r="AK105">
        <f>1/0.095</f>
        <v>10.526315789473685</v>
      </c>
      <c r="AL105">
        <f>1/0.115</f>
        <v>8.695652173913043</v>
      </c>
      <c r="AM105">
        <f>1/0.11</f>
        <v>9.0909090909090917</v>
      </c>
      <c r="AO105">
        <f t="shared" si="41"/>
        <v>190.13991980105894</v>
      </c>
      <c r="AP105">
        <f t="shared" si="42"/>
        <v>180.00164294118923</v>
      </c>
      <c r="AQ105">
        <f t="shared" si="43"/>
        <v>192.56247571704984</v>
      </c>
      <c r="AR105">
        <f t="shared" si="44"/>
        <v>192.23488321028381</v>
      </c>
      <c r="AV105">
        <f>((0.075/0.125)*100)</f>
        <v>60</v>
      </c>
      <c r="AW105">
        <f>((0.045/0.095)*100)</f>
        <v>47.368421052631575</v>
      </c>
      <c r="AX105">
        <f>((0.07/0.115)*100)</f>
        <v>60.869565217391312</v>
      </c>
      <c r="AY105">
        <f>((0.065/0.11)*100)</f>
        <v>59.090909090909093</v>
      </c>
      <c r="BA105">
        <f>((0.05/0.125)*100)</f>
        <v>40</v>
      </c>
      <c r="BB105">
        <f>((0.05/0.095)*100)</f>
        <v>52.631578947368418</v>
      </c>
      <c r="BC105">
        <f>((0.045/0.115)*100)</f>
        <v>39.130434782608688</v>
      </c>
      <c r="BD105">
        <f>((0.045/0.11)*100)</f>
        <v>40.909090909090907</v>
      </c>
      <c r="BF105">
        <f>ABS($B$105-$D$105)</f>
        <v>1.9018759999999997</v>
      </c>
      <c r="BG105">
        <f>ABS($F$105-$H$105)</f>
        <v>4.2244070000000002</v>
      </c>
      <c r="BL105">
        <f>SQRT((ABS($A$105-$E$105)^2+(ABS($B$105-$F$105)^2)))</f>
        <v>2.1387795365967479</v>
      </c>
      <c r="BM105">
        <f>SQRT((ABS($C$105-$G$105)^2+(ABS($D$105-$H$105)^2)))</f>
        <v>0.84316738757259702</v>
      </c>
      <c r="BO105">
        <f>SQRT((ABS($A$105-$G$105)^2+(ABS($B$105-$H$105)^2)))</f>
        <v>3.8308468164469898</v>
      </c>
      <c r="BP105">
        <f>SQRT((ABS($C$105-$E$105)^2+(ABS($D$105-$F$105)^2)))</f>
        <v>3.9407323095624029</v>
      </c>
      <c r="BS105">
        <f>DEGREES(ACOS((4.67811366172842^2+20.6077183236923^2-18.4955205356109^2)/(2*4.67811366172842*20.6077183236923)))</f>
        <v>57.188865865727514</v>
      </c>
      <c r="BU105">
        <v>15</v>
      </c>
      <c r="BV105">
        <v>9</v>
      </c>
      <c r="BW105">
        <v>6</v>
      </c>
      <c r="BX105">
        <v>6</v>
      </c>
      <c r="BY105">
        <v>9</v>
      </c>
      <c r="BZ105">
        <v>9</v>
      </c>
      <c r="CA105">
        <v>2</v>
      </c>
      <c r="CB105">
        <v>1</v>
      </c>
      <c r="CC105">
        <v>14</v>
      </c>
      <c r="CD105">
        <v>5</v>
      </c>
      <c r="CE105">
        <v>4</v>
      </c>
      <c r="CF105">
        <v>13</v>
      </c>
      <c r="CG105">
        <v>13</v>
      </c>
      <c r="CH105">
        <v>4</v>
      </c>
      <c r="CI105">
        <v>3</v>
      </c>
      <c r="CJ105">
        <v>13</v>
      </c>
      <c r="CL105">
        <v>10</v>
      </c>
      <c r="CM105">
        <v>7</v>
      </c>
      <c r="CN105">
        <v>0</v>
      </c>
      <c r="CO105">
        <v>0</v>
      </c>
      <c r="CP105">
        <v>10</v>
      </c>
      <c r="CQ105">
        <v>7</v>
      </c>
      <c r="CR105">
        <v>2</v>
      </c>
      <c r="CS105">
        <v>1</v>
      </c>
      <c r="CT105">
        <v>9</v>
      </c>
      <c r="CU105">
        <v>0</v>
      </c>
      <c r="CV105">
        <v>2</v>
      </c>
      <c r="CW105">
        <v>8</v>
      </c>
      <c r="CX105">
        <v>9</v>
      </c>
      <c r="CY105">
        <v>0</v>
      </c>
      <c r="CZ105">
        <v>1</v>
      </c>
      <c r="DA105">
        <v>8</v>
      </c>
      <c r="DC105">
        <f>((9/15)*100)</f>
        <v>60</v>
      </c>
      <c r="DD105">
        <f>((6/15)*100)</f>
        <v>40</v>
      </c>
      <c r="DE105">
        <f>((6/15)*100)</f>
        <v>40</v>
      </c>
      <c r="DF105">
        <f>((9/9)*100)</f>
        <v>100</v>
      </c>
      <c r="DG105">
        <f>((2/9)*100)</f>
        <v>22.222222222222221</v>
      </c>
      <c r="DH105">
        <f>((1/9)*100)</f>
        <v>11.111111111111111</v>
      </c>
      <c r="DI105">
        <f>((5/14)*100)</f>
        <v>35.714285714285715</v>
      </c>
      <c r="DJ105">
        <f>((4/14)*100)</f>
        <v>28.571428571428569</v>
      </c>
      <c r="DK105">
        <f>((13/14)*100)</f>
        <v>92.857142857142861</v>
      </c>
      <c r="DL105">
        <f>((4/13)*100)</f>
        <v>30.76923076923077</v>
      </c>
      <c r="DM105">
        <f>((3/13)*100)</f>
        <v>23.076923076923077</v>
      </c>
      <c r="DN105">
        <f>((13/13)*100)</f>
        <v>100</v>
      </c>
      <c r="DP105">
        <f>((7/10)*100)</f>
        <v>70</v>
      </c>
      <c r="DQ105">
        <f>((0/10)*100)</f>
        <v>0</v>
      </c>
      <c r="DR105">
        <f>((0/10)*100)</f>
        <v>0</v>
      </c>
      <c r="DS105">
        <f>((7/10)*100)</f>
        <v>70</v>
      </c>
      <c r="DT105">
        <f>((2/10)*100)</f>
        <v>20</v>
      </c>
      <c r="DU105">
        <f>((1/10)*100)</f>
        <v>10</v>
      </c>
      <c r="DV105">
        <f>((0/9)*100)</f>
        <v>0</v>
      </c>
      <c r="DW105">
        <f>((2/9)*100)</f>
        <v>22.222222222222221</v>
      </c>
      <c r="DX105">
        <f>((8/9)*100)</f>
        <v>88.888888888888886</v>
      </c>
      <c r="DY105">
        <f>((0/9)*100)</f>
        <v>0</v>
      </c>
      <c r="DZ105">
        <f>((1/9)*100)</f>
        <v>11.111111111111111</v>
      </c>
      <c r="EA105">
        <f>((8/9)*100)</f>
        <v>88.888888888888886</v>
      </c>
    </row>
    <row r="106" spans="1:131" x14ac:dyDescent="0.25">
      <c r="A106">
        <v>88.307682</v>
      </c>
      <c r="B106">
        <v>8.4523139999999994</v>
      </c>
      <c r="C106">
        <v>84.860871000000003</v>
      </c>
      <c r="D106">
        <v>6.8140840000000003</v>
      </c>
      <c r="E106">
        <v>88.103049000000013</v>
      </c>
      <c r="F106">
        <v>9.5869490000000006</v>
      </c>
      <c r="G106">
        <v>88.476345000000009</v>
      </c>
      <c r="H106">
        <v>5.3927800000000001</v>
      </c>
      <c r="K106">
        <f>(15/200)</f>
        <v>7.4999999999999997E-2</v>
      </c>
      <c r="L106">
        <f>(14/200)</f>
        <v>7.0000000000000007E-2</v>
      </c>
      <c r="M106">
        <f>(15/200)</f>
        <v>7.4999999999999997E-2</v>
      </c>
      <c r="N106">
        <f>(15/200)</f>
        <v>7.4999999999999997E-2</v>
      </c>
      <c r="P106">
        <f>(10/200)</f>
        <v>0.05</v>
      </c>
      <c r="Q106">
        <f>(10/200)</f>
        <v>0.05</v>
      </c>
      <c r="R106">
        <f>(9/200)</f>
        <v>4.4999999999999998E-2</v>
      </c>
      <c r="S106">
        <f>(9/200)</f>
        <v>4.4999999999999998E-2</v>
      </c>
      <c r="U106">
        <f>0.075+0.05</f>
        <v>0.125</v>
      </c>
      <c r="V106">
        <f>0.07+0.05</f>
        <v>0.12000000000000001</v>
      </c>
      <c r="W106">
        <f>0.075+0.045</f>
        <v>0.12</v>
      </c>
      <c r="X106">
        <f>0.075+0.045</f>
        <v>0.12</v>
      </c>
      <c r="Z106">
        <f>SQRT((ABS($A$107-$A$106)^2+(ABS($B$107-$B$106)^2)))</f>
        <v>27.602293408769071</v>
      </c>
      <c r="AA106">
        <f>SQRT((ABS($C$107-$C$106)^2+(ABS($D$107-$D$106)^2)))</f>
        <v>25.698058082608572</v>
      </c>
      <c r="AB106">
        <f>SQRT((ABS($E$107-$E$106)^2+(ABS($F$107-$F$106)^2)))</f>
        <v>26.628525971137222</v>
      </c>
      <c r="AC106">
        <f>SQRT((ABS($G$107-$G$106)^2+(ABS($H$107-$H$106)^2)))</f>
        <v>26.921452326919976</v>
      </c>
      <c r="AJ106">
        <f>1/0.125</f>
        <v>8</v>
      </c>
      <c r="AK106">
        <f>1/0.12</f>
        <v>8.3333333333333339</v>
      </c>
      <c r="AL106">
        <f>1/0.12</f>
        <v>8.3333333333333339</v>
      </c>
      <c r="AM106">
        <f>1/0.12</f>
        <v>8.3333333333333339</v>
      </c>
      <c r="AO106">
        <f t="shared" si="41"/>
        <v>220.81834727015257</v>
      </c>
      <c r="AP106">
        <f t="shared" si="42"/>
        <v>214.15048402173809</v>
      </c>
      <c r="AQ106">
        <f t="shared" si="43"/>
        <v>221.90438309281018</v>
      </c>
      <c r="AR106">
        <f t="shared" si="44"/>
        <v>224.34543605766646</v>
      </c>
      <c r="AV106">
        <f>((0.075/0.125)*100)</f>
        <v>60</v>
      </c>
      <c r="AW106">
        <f>((0.07/0.12)*100)</f>
        <v>58.333333333333336</v>
      </c>
      <c r="AX106">
        <f>((0.075/0.12)*100)</f>
        <v>62.5</v>
      </c>
      <c r="AY106">
        <f>((0.075/0.12)*100)</f>
        <v>62.5</v>
      </c>
      <c r="BA106">
        <f>((0.05/0.125)*100)</f>
        <v>40</v>
      </c>
      <c r="BB106">
        <f>((0.05/0.12)*100)</f>
        <v>41.666666666666671</v>
      </c>
      <c r="BC106">
        <f>((0.045/0.12)*100)</f>
        <v>37.5</v>
      </c>
      <c r="BD106">
        <f>((0.045/0.12)*100)</f>
        <v>37.5</v>
      </c>
      <c r="BF106">
        <f>ABS($B$106-$D$106)</f>
        <v>1.6382299999999992</v>
      </c>
      <c r="BG106">
        <f>ABS($F$106-$H$106)</f>
        <v>4.1941690000000005</v>
      </c>
      <c r="BL106">
        <f>SQRT((ABS($A$106-$E$106)^2+(ABS($B$106-$F$106)^2)))</f>
        <v>1.1529402620751854</v>
      </c>
      <c r="BM106">
        <f>SQRT((ABS($C$106-$G$106)^2+(ABS($D$106-$H$106)^2)))</f>
        <v>3.8848111028841599</v>
      </c>
      <c r="BO106">
        <f>SQRT((ABS($A$106-$G$106)^2+(ABS($B$106-$H$106)^2)))</f>
        <v>3.064179417841749</v>
      </c>
      <c r="BP106">
        <f>SQRT((ABS($C$106-$E$106)^2+(ABS($D$106-$F$106)^2)))</f>
        <v>4.2662042252931434</v>
      </c>
      <c r="BR106">
        <f>DEGREES(ACOS((27.1835735962861^2+26.4180073334597^2-4.56519278750197^2)/(2*27.1835735962861*26.4180073334597)))</f>
        <v>9.633764361810929</v>
      </c>
      <c r="BS106" t="e">
        <f>DEGREES(ACOS((5.32796802705367^2+0^2-5.32796802705367^2)/(2*5.32796802705367*0)))</f>
        <v>#DIV/0!</v>
      </c>
      <c r="BU106">
        <v>15</v>
      </c>
      <c r="BV106">
        <v>11</v>
      </c>
      <c r="BW106">
        <v>7</v>
      </c>
      <c r="BX106">
        <v>7</v>
      </c>
      <c r="BY106">
        <v>14</v>
      </c>
      <c r="BZ106">
        <v>11</v>
      </c>
      <c r="CA106">
        <v>5</v>
      </c>
      <c r="CB106">
        <v>5</v>
      </c>
      <c r="CC106">
        <v>15</v>
      </c>
      <c r="CD106">
        <v>7</v>
      </c>
      <c r="CE106">
        <v>6</v>
      </c>
      <c r="CF106">
        <v>15</v>
      </c>
      <c r="CG106">
        <v>15</v>
      </c>
      <c r="CH106">
        <v>7</v>
      </c>
      <c r="CI106">
        <v>6</v>
      </c>
      <c r="CJ106">
        <v>15</v>
      </c>
      <c r="CL106">
        <v>10</v>
      </c>
      <c r="CM106">
        <v>7</v>
      </c>
      <c r="CN106">
        <v>1</v>
      </c>
      <c r="CO106">
        <v>1</v>
      </c>
      <c r="CP106">
        <v>10</v>
      </c>
      <c r="CQ106">
        <v>7</v>
      </c>
      <c r="CR106">
        <v>0</v>
      </c>
      <c r="CS106">
        <v>0</v>
      </c>
      <c r="CT106">
        <v>9</v>
      </c>
      <c r="CU106">
        <v>1</v>
      </c>
      <c r="CV106">
        <v>0</v>
      </c>
      <c r="CW106">
        <v>9</v>
      </c>
      <c r="CX106">
        <v>9</v>
      </c>
      <c r="CY106">
        <v>1</v>
      </c>
      <c r="CZ106">
        <v>0</v>
      </c>
      <c r="DA106">
        <v>9</v>
      </c>
      <c r="DC106">
        <f>((11/15)*100)</f>
        <v>73.333333333333329</v>
      </c>
      <c r="DD106">
        <f>((7/15)*100)</f>
        <v>46.666666666666664</v>
      </c>
      <c r="DE106">
        <f>((7/15)*100)</f>
        <v>46.666666666666664</v>
      </c>
      <c r="DF106">
        <f>((11/14)*100)</f>
        <v>78.571428571428569</v>
      </c>
      <c r="DG106">
        <f>((5/14)*100)</f>
        <v>35.714285714285715</v>
      </c>
      <c r="DH106">
        <f>((5/14)*100)</f>
        <v>35.714285714285715</v>
      </c>
      <c r="DI106">
        <f>((7/15)*100)</f>
        <v>46.666666666666664</v>
      </c>
      <c r="DJ106">
        <f>((6/15)*100)</f>
        <v>40</v>
      </c>
      <c r="DK106">
        <f>((15/15)*100)</f>
        <v>100</v>
      </c>
      <c r="DL106">
        <f>((7/15)*100)</f>
        <v>46.666666666666664</v>
      </c>
      <c r="DM106">
        <f>((6/15)*100)</f>
        <v>40</v>
      </c>
      <c r="DN106">
        <f>((15/15)*100)</f>
        <v>100</v>
      </c>
      <c r="DP106">
        <f>((7/10)*100)</f>
        <v>70</v>
      </c>
      <c r="DQ106">
        <f>((1/10)*100)</f>
        <v>10</v>
      </c>
      <c r="DR106">
        <f>((1/10)*100)</f>
        <v>10</v>
      </c>
      <c r="DS106">
        <f>((7/10)*100)</f>
        <v>70</v>
      </c>
      <c r="DT106">
        <f>((0/10)*100)</f>
        <v>0</v>
      </c>
      <c r="DU106">
        <f>((0/10)*100)</f>
        <v>0</v>
      </c>
      <c r="DV106">
        <f>((1/9)*100)</f>
        <v>11.111111111111111</v>
      </c>
      <c r="DW106">
        <f>((0/9)*100)</f>
        <v>0</v>
      </c>
      <c r="DX106">
        <f>((9/9)*100)</f>
        <v>100</v>
      </c>
      <c r="DY106">
        <f>((1/9)*100)</f>
        <v>11.111111111111111</v>
      </c>
      <c r="DZ106">
        <f>((0/9)*100)</f>
        <v>0</v>
      </c>
      <c r="EA106">
        <f>((9/9)*100)</f>
        <v>100</v>
      </c>
    </row>
    <row r="107" spans="1:131" x14ac:dyDescent="0.25">
      <c r="A107">
        <v>115.90440600000001</v>
      </c>
      <c r="B107">
        <v>7.8978539999999997</v>
      </c>
      <c r="C107">
        <v>110.550703</v>
      </c>
      <c r="D107">
        <v>6.1639140000000001</v>
      </c>
      <c r="E107">
        <v>114.72217000000001</v>
      </c>
      <c r="F107">
        <v>8.8792819999999999</v>
      </c>
      <c r="G107">
        <v>115.38484000000001</v>
      </c>
      <c r="H107">
        <v>4.55762</v>
      </c>
      <c r="K107">
        <f>(15/200)</f>
        <v>7.4999999999999997E-2</v>
      </c>
      <c r="L107">
        <f>(14/200)</f>
        <v>7.0000000000000007E-2</v>
      </c>
      <c r="M107">
        <f>(15/200)</f>
        <v>7.4999999999999997E-2</v>
      </c>
      <c r="N107">
        <f>(14/200)</f>
        <v>7.0000000000000007E-2</v>
      </c>
      <c r="P107">
        <f>(9/200)</f>
        <v>4.4999999999999998E-2</v>
      </c>
      <c r="Q107">
        <f>(9/200)</f>
        <v>4.4999999999999998E-2</v>
      </c>
      <c r="R107">
        <f>(9/200)</f>
        <v>4.4999999999999998E-2</v>
      </c>
      <c r="S107">
        <f>(9/200)</f>
        <v>4.4999999999999998E-2</v>
      </c>
      <c r="U107">
        <f>0.075+0.045</f>
        <v>0.12</v>
      </c>
      <c r="V107">
        <f>0.07+0.045</f>
        <v>0.115</v>
      </c>
      <c r="W107">
        <f>0.075+0.045</f>
        <v>0.12</v>
      </c>
      <c r="X107">
        <f>0.07+0.045</f>
        <v>0.115</v>
      </c>
      <c r="Z107">
        <f>SQRT((ABS($A$108-$A$107)^2+(ABS($B$108-$B$107)^2)))</f>
        <v>35.628691028151614</v>
      </c>
      <c r="AA107">
        <f>SQRT((ABS($C$108-$C$107)^2+(ABS($D$108-$D$107)^2)))</f>
        <v>25.181543118569248</v>
      </c>
      <c r="AB107">
        <f>SQRT((ABS($E$108-$E$107)^2+(ABS($F$108-$F$107)^2)))</f>
        <v>36.508472294734915</v>
      </c>
      <c r="AC107">
        <f>SQRT((ABS($G$108-$G$107)^2+(ABS($H$108-$H$107)^2)))</f>
        <v>36.152551150403255</v>
      </c>
      <c r="AJ107">
        <f>1/0.12</f>
        <v>8.3333333333333339</v>
      </c>
      <c r="AK107">
        <f>1/0.115</f>
        <v>8.695652173913043</v>
      </c>
      <c r="AL107">
        <f>1/0.12</f>
        <v>8.3333333333333339</v>
      </c>
      <c r="AM107">
        <f>1/0.115</f>
        <v>8.695652173913043</v>
      </c>
      <c r="AO107">
        <f t="shared" si="41"/>
        <v>296.90575856793015</v>
      </c>
      <c r="AP107">
        <f t="shared" si="42"/>
        <v>218.96994016147173</v>
      </c>
      <c r="AQ107">
        <f t="shared" si="43"/>
        <v>304.23726912279096</v>
      </c>
      <c r="AR107">
        <f t="shared" si="44"/>
        <v>314.37001000350654</v>
      </c>
      <c r="AV107">
        <f>((0.075/0.12)*100)</f>
        <v>62.5</v>
      </c>
      <c r="AW107">
        <f>((0.07/0.115)*100)</f>
        <v>60.869565217391312</v>
      </c>
      <c r="AX107">
        <f>((0.075/0.12)*100)</f>
        <v>62.5</v>
      </c>
      <c r="AY107">
        <f>((0.07/0.115)*100)</f>
        <v>60.869565217391312</v>
      </c>
      <c r="BA107">
        <f>((0.045/0.12)*100)</f>
        <v>37.5</v>
      </c>
      <c r="BB107">
        <f>((0.045/0.115)*100)</f>
        <v>39.130434782608688</v>
      </c>
      <c r="BC107">
        <f>((0.045/0.12)*100)</f>
        <v>37.5</v>
      </c>
      <c r="BD107">
        <f>((0.045/0.115)*100)</f>
        <v>39.130434782608688</v>
      </c>
      <c r="BF107">
        <f>ABS($B$107-$D$107)</f>
        <v>1.7339399999999996</v>
      </c>
      <c r="BG107">
        <f>ABS($F$107-$H$107)</f>
        <v>4.3216619999999999</v>
      </c>
      <c r="BL107">
        <f>SQRT((ABS($A$107-$E$107)^2+(ABS($B$107-$F$107)^2)))</f>
        <v>1.5365164753037983</v>
      </c>
      <c r="BM107">
        <f>SQRT((ABS($C$107-$G$107)^2+(ABS($D$107-$H$107)^2)))</f>
        <v>5.0940220797720466</v>
      </c>
      <c r="BO107">
        <f>SQRT((ABS($A$107-$G$107)^2+(ABS($B$107-$H$107)^2)))</f>
        <v>3.3804011600861807</v>
      </c>
      <c r="BP107">
        <f>SQRT((ABS($C$107-$E$107)^2+(ABS($D$107-$F$107)^2)))</f>
        <v>4.9773848864150594</v>
      </c>
      <c r="BR107">
        <f>DEGREES(ACOS((36.4340721018116^2+36.9483026572667^2-3.47138902882665^2)/(2*36.4340721018116*36.9483026572667)))</f>
        <v>5.3630927742489627</v>
      </c>
      <c r="BU107">
        <v>15</v>
      </c>
      <c r="BV107">
        <v>10</v>
      </c>
      <c r="BW107">
        <v>7</v>
      </c>
      <c r="BX107">
        <v>7</v>
      </c>
      <c r="BY107">
        <v>14</v>
      </c>
      <c r="BZ107">
        <v>10</v>
      </c>
      <c r="CA107">
        <v>5</v>
      </c>
      <c r="CB107">
        <v>5</v>
      </c>
      <c r="CC107">
        <v>15</v>
      </c>
      <c r="CD107">
        <v>7</v>
      </c>
      <c r="CE107">
        <v>6</v>
      </c>
      <c r="CF107">
        <v>14</v>
      </c>
      <c r="CG107">
        <v>14</v>
      </c>
      <c r="CH107">
        <v>7</v>
      </c>
      <c r="CI107">
        <v>5</v>
      </c>
      <c r="CJ107">
        <v>14</v>
      </c>
      <c r="CL107">
        <v>9</v>
      </c>
      <c r="CM107">
        <v>5</v>
      </c>
      <c r="CN107">
        <v>1</v>
      </c>
      <c r="CO107">
        <v>1</v>
      </c>
      <c r="CP107">
        <v>9</v>
      </c>
      <c r="CQ107">
        <v>5</v>
      </c>
      <c r="CR107">
        <v>0</v>
      </c>
      <c r="CS107">
        <v>0</v>
      </c>
      <c r="CT107">
        <v>9</v>
      </c>
      <c r="CU107">
        <v>1</v>
      </c>
      <c r="CV107">
        <v>0</v>
      </c>
      <c r="CW107">
        <v>9</v>
      </c>
      <c r="CX107">
        <v>9</v>
      </c>
      <c r="CY107">
        <v>1</v>
      </c>
      <c r="CZ107">
        <v>0</v>
      </c>
      <c r="DA107">
        <v>9</v>
      </c>
      <c r="DC107">
        <f>((10/15)*100)</f>
        <v>66.666666666666657</v>
      </c>
      <c r="DD107">
        <f>((7/15)*100)</f>
        <v>46.666666666666664</v>
      </c>
      <c r="DE107">
        <f>((7/15)*100)</f>
        <v>46.666666666666664</v>
      </c>
      <c r="DF107">
        <f>((10/14)*100)</f>
        <v>71.428571428571431</v>
      </c>
      <c r="DG107">
        <f>((5/14)*100)</f>
        <v>35.714285714285715</v>
      </c>
      <c r="DH107">
        <f>((5/14)*100)</f>
        <v>35.714285714285715</v>
      </c>
      <c r="DI107">
        <f>((7/15)*100)</f>
        <v>46.666666666666664</v>
      </c>
      <c r="DJ107">
        <f>((6/15)*100)</f>
        <v>40</v>
      </c>
      <c r="DK107">
        <f>((14/15)*100)</f>
        <v>93.333333333333329</v>
      </c>
      <c r="DL107">
        <f>((7/14)*100)</f>
        <v>50</v>
      </c>
      <c r="DM107">
        <f>((5/14)*100)</f>
        <v>35.714285714285715</v>
      </c>
      <c r="DN107">
        <f>((14/14)*100)</f>
        <v>100</v>
      </c>
      <c r="DP107">
        <f>((5/9)*100)</f>
        <v>55.555555555555557</v>
      </c>
      <c r="DQ107">
        <f>((1/9)*100)</f>
        <v>11.111111111111111</v>
      </c>
      <c r="DR107">
        <f>((1/9)*100)</f>
        <v>11.111111111111111</v>
      </c>
      <c r="DS107">
        <f>((5/9)*100)</f>
        <v>55.555555555555557</v>
      </c>
      <c r="DT107">
        <f t="shared" ref="DT107:DU109" si="45">((0/9)*100)</f>
        <v>0</v>
      </c>
      <c r="DU107">
        <f t="shared" si="45"/>
        <v>0</v>
      </c>
      <c r="DV107">
        <f>((1/9)*100)</f>
        <v>11.111111111111111</v>
      </c>
      <c r="DW107">
        <f>((0/9)*100)</f>
        <v>0</v>
      </c>
      <c r="DX107">
        <f>((9/9)*100)</f>
        <v>100</v>
      </c>
      <c r="DY107">
        <f>((1/9)*100)</f>
        <v>11.111111111111111</v>
      </c>
      <c r="DZ107">
        <f>((0/9)*100)</f>
        <v>0</v>
      </c>
      <c r="EA107">
        <f>((9/9)*100)</f>
        <v>100</v>
      </c>
    </row>
    <row r="108" spans="1:131" x14ac:dyDescent="0.25">
      <c r="A108">
        <v>151.50747899999999</v>
      </c>
      <c r="B108">
        <v>9.2487119999999994</v>
      </c>
      <c r="C108">
        <v>135.729342</v>
      </c>
      <c r="D108">
        <v>5.781485</v>
      </c>
      <c r="E108">
        <v>151.22309799999999</v>
      </c>
      <c r="F108">
        <v>9.6214440000000003</v>
      </c>
      <c r="G108">
        <v>151.51299399999999</v>
      </c>
      <c r="H108">
        <v>5.885567</v>
      </c>
      <c r="K108">
        <f>(16/200)</f>
        <v>0.08</v>
      </c>
      <c r="L108">
        <f>(16/200)</f>
        <v>0.08</v>
      </c>
      <c r="M108">
        <f>(16/200)</f>
        <v>0.08</v>
      </c>
      <c r="N108">
        <f>(17/200)</f>
        <v>8.5000000000000006E-2</v>
      </c>
      <c r="P108">
        <f>(8/200)</f>
        <v>0.04</v>
      </c>
      <c r="Q108">
        <f>(9/200)</f>
        <v>4.4999999999999998E-2</v>
      </c>
      <c r="R108">
        <f>(7/200)</f>
        <v>3.5000000000000003E-2</v>
      </c>
      <c r="S108">
        <f>(8/200)</f>
        <v>0.04</v>
      </c>
      <c r="U108">
        <f>0.08+0.04</f>
        <v>0.12</v>
      </c>
      <c r="V108">
        <f>0.08+0.045</f>
        <v>0.125</v>
      </c>
      <c r="W108">
        <f>0.08+0.035</f>
        <v>0.115</v>
      </c>
      <c r="X108">
        <f>0.085+0.04</f>
        <v>0.125</v>
      </c>
      <c r="Z108">
        <f>SQRT((ABS($A$109-$A$108)^2+(ABS($B$109-$B$108)^2)))</f>
        <v>24.869334294986892</v>
      </c>
      <c r="AA108">
        <f>SQRT((ABS($C$109-$C$108)^2+(ABS($D$109-$D$108)^2)))</f>
        <v>36.32037052370508</v>
      </c>
      <c r="AB108">
        <f>SQRT((ABS($E$109-$E$108)^2+(ABS($F$109-$F$108)^2)))</f>
        <v>24.872758612728216</v>
      </c>
      <c r="AC108">
        <f>SQRT((ABS($G$109-$G$108)^2+(ABS($H$109-$H$108)^2)))</f>
        <v>25.625921029992771</v>
      </c>
      <c r="AJ108">
        <f>1/0.12</f>
        <v>8.3333333333333339</v>
      </c>
      <c r="AK108">
        <f>1/0.125</f>
        <v>8</v>
      </c>
      <c r="AL108">
        <f>1/0.115</f>
        <v>8.695652173913043</v>
      </c>
      <c r="AM108">
        <f>1/0.125</f>
        <v>8</v>
      </c>
      <c r="AO108">
        <f t="shared" si="41"/>
        <v>207.24445245822412</v>
      </c>
      <c r="AP108">
        <f t="shared" si="42"/>
        <v>290.56296418964064</v>
      </c>
      <c r="AQ108">
        <f t="shared" si="43"/>
        <v>216.28485750198448</v>
      </c>
      <c r="AR108">
        <f t="shared" si="44"/>
        <v>205.00736823994217</v>
      </c>
      <c r="AV108">
        <f>((0.08/0.12)*100)</f>
        <v>66.666666666666671</v>
      </c>
      <c r="AW108">
        <f>((0.08/0.125)*100)</f>
        <v>64</v>
      </c>
      <c r="AX108">
        <f>((0.08/0.115)*100)</f>
        <v>69.565217391304344</v>
      </c>
      <c r="AY108">
        <f>((0.085/0.125)*100)</f>
        <v>68</v>
      </c>
      <c r="BA108">
        <f>((0.04/0.12)*100)</f>
        <v>33.333333333333336</v>
      </c>
      <c r="BB108">
        <f>((0.045/0.125)*100)</f>
        <v>36</v>
      </c>
      <c r="BC108">
        <f>((0.035/0.115)*100)</f>
        <v>30.434782608695656</v>
      </c>
      <c r="BD108">
        <f>((0.04/0.125)*100)</f>
        <v>32</v>
      </c>
      <c r="BF108">
        <f>ABS($B$108-$D$108)</f>
        <v>3.4672269999999994</v>
      </c>
      <c r="BG108">
        <f>ABS($F$108-$H$108)</f>
        <v>3.7358770000000003</v>
      </c>
      <c r="BL108">
        <f>SQRT((ABS($A$108-$E$108)^2+(ABS($B$108-$F$108)^2)))</f>
        <v>0.46883013660066541</v>
      </c>
      <c r="BM108">
        <f>SQRT((ABS($C$108-$G$108)^2+(ABS($D$108-$H$108)^2)))</f>
        <v>15.783995169785996</v>
      </c>
      <c r="BO108">
        <f>SQRT((ABS($A$108-$G$108)^2+(ABS($B$108-$H$108)^2)))</f>
        <v>3.3631495218396097</v>
      </c>
      <c r="BP108">
        <f>SQRT((ABS($C$108-$E$108)^2+(ABS($D$108-$F$108)^2)))</f>
        <v>15.962511084074983</v>
      </c>
      <c r="BR108">
        <f>DEGREES(ACOS((19.7571286736678^2+19.9557487278546^2-4.36152117133518^2)/(2*19.7571286736678*19.9557487278546)))</f>
        <v>12.597635711508572</v>
      </c>
      <c r="BU108">
        <v>16</v>
      </c>
      <c r="BV108">
        <v>12</v>
      </c>
      <c r="BW108">
        <v>9</v>
      </c>
      <c r="BX108">
        <v>9</v>
      </c>
      <c r="BY108">
        <v>16</v>
      </c>
      <c r="BZ108">
        <v>12</v>
      </c>
      <c r="CA108">
        <v>9</v>
      </c>
      <c r="CB108">
        <v>8</v>
      </c>
      <c r="CC108">
        <v>16</v>
      </c>
      <c r="CD108">
        <v>9</v>
      </c>
      <c r="CE108">
        <v>7</v>
      </c>
      <c r="CF108">
        <v>16</v>
      </c>
      <c r="CG108">
        <v>17</v>
      </c>
      <c r="CH108">
        <v>9</v>
      </c>
      <c r="CI108">
        <v>8</v>
      </c>
      <c r="CJ108">
        <v>16</v>
      </c>
      <c r="CL108">
        <v>8</v>
      </c>
      <c r="CM108">
        <v>4</v>
      </c>
      <c r="CN108">
        <v>0</v>
      </c>
      <c r="CO108">
        <v>1</v>
      </c>
      <c r="CP108">
        <v>9</v>
      </c>
      <c r="CQ108">
        <v>4</v>
      </c>
      <c r="CR108">
        <v>0</v>
      </c>
      <c r="CS108">
        <v>0</v>
      </c>
      <c r="CT108">
        <v>7</v>
      </c>
      <c r="CU108">
        <v>0</v>
      </c>
      <c r="CV108">
        <v>0</v>
      </c>
      <c r="CW108">
        <v>7</v>
      </c>
      <c r="CX108">
        <v>8</v>
      </c>
      <c r="CY108">
        <v>1</v>
      </c>
      <c r="CZ108">
        <v>0</v>
      </c>
      <c r="DA108">
        <v>7</v>
      </c>
      <c r="DC108">
        <f>((12/16)*100)</f>
        <v>75</v>
      </c>
      <c r="DD108">
        <f>((9/16)*100)</f>
        <v>56.25</v>
      </c>
      <c r="DE108">
        <f>((9/16)*100)</f>
        <v>56.25</v>
      </c>
      <c r="DF108">
        <f>((12/16)*100)</f>
        <v>75</v>
      </c>
      <c r="DG108">
        <f>((9/16)*100)</f>
        <v>56.25</v>
      </c>
      <c r="DH108">
        <f>((8/16)*100)</f>
        <v>50</v>
      </c>
      <c r="DI108">
        <f>((9/16)*100)</f>
        <v>56.25</v>
      </c>
      <c r="DJ108">
        <f>((7/16)*100)</f>
        <v>43.75</v>
      </c>
      <c r="DK108">
        <f>((16/16)*100)</f>
        <v>100</v>
      </c>
      <c r="DL108">
        <f>((9/17)*100)</f>
        <v>52.941176470588239</v>
      </c>
      <c r="DM108">
        <f>((8/17)*100)</f>
        <v>47.058823529411761</v>
      </c>
      <c r="DN108">
        <f>((16/17)*100)</f>
        <v>94.117647058823522</v>
      </c>
      <c r="DP108">
        <f>((4/8)*100)</f>
        <v>50</v>
      </c>
      <c r="DQ108">
        <f>((0/8)*100)</f>
        <v>0</v>
      </c>
      <c r="DR108">
        <f>((1/8)*100)</f>
        <v>12.5</v>
      </c>
      <c r="DS108">
        <f>((4/9)*100)</f>
        <v>44.444444444444443</v>
      </c>
      <c r="DT108">
        <f t="shared" si="45"/>
        <v>0</v>
      </c>
      <c r="DU108">
        <f t="shared" si="45"/>
        <v>0</v>
      </c>
      <c r="DV108">
        <f>((0/7)*100)</f>
        <v>0</v>
      </c>
      <c r="DW108">
        <f>((0/7)*100)</f>
        <v>0</v>
      </c>
      <c r="DX108">
        <f>((7/7)*100)</f>
        <v>100</v>
      </c>
      <c r="DY108">
        <f>((1/8)*100)</f>
        <v>12.5</v>
      </c>
      <c r="DZ108">
        <f>((0/8)*100)</f>
        <v>0</v>
      </c>
      <c r="EA108">
        <f>((7/8)*100)</f>
        <v>87.5</v>
      </c>
    </row>
    <row r="109" spans="1:131" x14ac:dyDescent="0.25">
      <c r="A109">
        <v>176.37644800000001</v>
      </c>
      <c r="B109">
        <v>9.3835049999999995</v>
      </c>
      <c r="C109">
        <v>171.99876699999999</v>
      </c>
      <c r="D109">
        <v>7.7045360000000001</v>
      </c>
      <c r="E109">
        <v>176.06227200000001</v>
      </c>
      <c r="F109">
        <v>10.913557000000001</v>
      </c>
      <c r="G109">
        <v>177.13021000000001</v>
      </c>
      <c r="H109">
        <v>6.5534540000000003</v>
      </c>
      <c r="K109">
        <f>(15/200)</f>
        <v>7.4999999999999997E-2</v>
      </c>
      <c r="L109">
        <f>(13/200)</f>
        <v>6.5000000000000002E-2</v>
      </c>
      <c r="M109">
        <f>(15/200)</f>
        <v>7.4999999999999997E-2</v>
      </c>
      <c r="N109">
        <f>(14/200)</f>
        <v>7.0000000000000007E-2</v>
      </c>
      <c r="P109">
        <f>(8/200)</f>
        <v>0.04</v>
      </c>
      <c r="Q109">
        <f>(9/200)</f>
        <v>4.4999999999999998E-2</v>
      </c>
      <c r="R109">
        <f>(9/200)</f>
        <v>4.4999999999999998E-2</v>
      </c>
      <c r="S109">
        <f>(8/200)</f>
        <v>0.04</v>
      </c>
      <c r="U109">
        <f>0.075+0.04</f>
        <v>0.11499999999999999</v>
      </c>
      <c r="V109">
        <f>0.065+0.045</f>
        <v>0.11</v>
      </c>
      <c r="W109">
        <f>0.075+0.045</f>
        <v>0.12</v>
      </c>
      <c r="X109">
        <f>0.07+0.04</f>
        <v>0.11000000000000001</v>
      </c>
      <c r="Z109">
        <f>SQRT((ABS($A$110-$A$109)^2+(ABS($B$110-$B$109)^2)))</f>
        <v>28.890484191087989</v>
      </c>
      <c r="AA109">
        <f>SQRT((ABS($C$110-$C$109)^2+(ABS($D$110-$D$109)^2)))</f>
        <v>27.677377896559214</v>
      </c>
      <c r="AB109">
        <f>SQRT((ABS($E$110-$E$109)^2+(ABS($F$110-$F$109)^2)))</f>
        <v>29.338692276878284</v>
      </c>
      <c r="AC109">
        <f>SQRT((ABS($G$110-$G$109)^2+(ABS($H$110-$H$109)^2)))</f>
        <v>27.896404093521049</v>
      </c>
      <c r="AJ109">
        <f>1/0.115</f>
        <v>8.695652173913043</v>
      </c>
      <c r="AK109">
        <f>1/0.11</f>
        <v>9.0909090909090917</v>
      </c>
      <c r="AL109">
        <f>1/0.12</f>
        <v>8.3333333333333339</v>
      </c>
      <c r="AM109">
        <f>1/0.11</f>
        <v>9.0909090909090917</v>
      </c>
      <c r="AO109">
        <f t="shared" si="41"/>
        <v>251.22160166163471</v>
      </c>
      <c r="AP109">
        <f t="shared" si="42"/>
        <v>251.61252633235648</v>
      </c>
      <c r="AQ109">
        <f t="shared" si="43"/>
        <v>244.48910230731903</v>
      </c>
      <c r="AR109">
        <f t="shared" si="44"/>
        <v>253.60367357746404</v>
      </c>
      <c r="AV109">
        <f>((0.075/0.115)*100)</f>
        <v>65.217391304347814</v>
      </c>
      <c r="AW109">
        <f>((0.065/0.11)*100)</f>
        <v>59.090909090909093</v>
      </c>
      <c r="AX109">
        <f>((0.075/0.12)*100)</f>
        <v>62.5</v>
      </c>
      <c r="AY109">
        <f>((0.07/0.11)*100)</f>
        <v>63.636363636363647</v>
      </c>
      <c r="BA109">
        <f>((0.04/0.115)*100)</f>
        <v>34.782608695652172</v>
      </c>
      <c r="BB109">
        <f>((0.045/0.11)*100)</f>
        <v>40.909090909090907</v>
      </c>
      <c r="BC109">
        <f>((0.045/0.12)*100)</f>
        <v>37.5</v>
      </c>
      <c r="BD109">
        <f>((0.04/0.11)*100)</f>
        <v>36.363636363636367</v>
      </c>
      <c r="BF109">
        <f>ABS($B$109-$D$109)</f>
        <v>1.6789689999999995</v>
      </c>
      <c r="BG109">
        <f>ABS($F$109-$H$109)</f>
        <v>4.3601030000000005</v>
      </c>
      <c r="BL109">
        <f>SQRT((ABS($A$109-$E$109)^2+(ABS($B$109-$F$109)^2)))</f>
        <v>1.5619749299140513</v>
      </c>
      <c r="BM109">
        <f>SQRT((ABS($C$109-$G$109)^2+(ABS($D$109-$H$109)^2)))</f>
        <v>5.25896349416624</v>
      </c>
      <c r="BO109">
        <f>SQRT((ABS($A$109-$G$109)^2+(ABS($B$109-$H$109)^2)))</f>
        <v>2.9287106062642976</v>
      </c>
      <c r="BP109">
        <f>SQRT((ABS($C$109-$E$109)^2+(ABS($D$109-$F$109)^2)))</f>
        <v>5.1778266351304358</v>
      </c>
      <c r="BR109">
        <f>DEGREES(ACOS((20.0785325313223^2+22.26202447202^2-4.67811366172842^2)/(2*20.0785325313223*22.26202447202)))</f>
        <v>11.230134279121442</v>
      </c>
      <c r="BS109">
        <f>DEGREES(ACOS((25.8866024032142^2+25.8208565331562^2-4.78411515561917^2)/(2*25.8866024032142*25.8208565331562)))</f>
        <v>10.616512079757257</v>
      </c>
      <c r="BU109">
        <v>15</v>
      </c>
      <c r="BV109">
        <v>10</v>
      </c>
      <c r="BW109">
        <v>7</v>
      </c>
      <c r="BX109">
        <v>7</v>
      </c>
      <c r="BY109">
        <v>13</v>
      </c>
      <c r="BZ109">
        <v>10</v>
      </c>
      <c r="CA109">
        <v>4</v>
      </c>
      <c r="CB109">
        <v>5</v>
      </c>
      <c r="CC109">
        <v>15</v>
      </c>
      <c r="CD109">
        <v>7</v>
      </c>
      <c r="CE109">
        <v>5</v>
      </c>
      <c r="CF109">
        <v>14</v>
      </c>
      <c r="CG109">
        <v>14</v>
      </c>
      <c r="CH109">
        <v>7</v>
      </c>
      <c r="CI109">
        <v>4</v>
      </c>
      <c r="CJ109">
        <v>14</v>
      </c>
      <c r="CL109">
        <v>8</v>
      </c>
      <c r="CM109">
        <v>5</v>
      </c>
      <c r="CN109">
        <v>1</v>
      </c>
      <c r="CO109">
        <v>0</v>
      </c>
      <c r="CP109">
        <v>9</v>
      </c>
      <c r="CQ109">
        <v>5</v>
      </c>
      <c r="CR109">
        <v>0</v>
      </c>
      <c r="CS109">
        <v>0</v>
      </c>
      <c r="CT109">
        <v>9</v>
      </c>
      <c r="CU109">
        <v>1</v>
      </c>
      <c r="CV109">
        <v>0</v>
      </c>
      <c r="CW109">
        <v>8</v>
      </c>
      <c r="CX109">
        <v>8</v>
      </c>
      <c r="CY109">
        <v>0</v>
      </c>
      <c r="CZ109">
        <v>0</v>
      </c>
      <c r="DA109">
        <v>8</v>
      </c>
      <c r="DC109">
        <f>((10/15)*100)</f>
        <v>66.666666666666657</v>
      </c>
      <c r="DD109">
        <f>((7/15)*100)</f>
        <v>46.666666666666664</v>
      </c>
      <c r="DE109">
        <f>((7/15)*100)</f>
        <v>46.666666666666664</v>
      </c>
      <c r="DF109">
        <f>((10/13)*100)</f>
        <v>76.923076923076934</v>
      </c>
      <c r="DG109">
        <f>((4/13)*100)</f>
        <v>30.76923076923077</v>
      </c>
      <c r="DH109">
        <f>((5/13)*100)</f>
        <v>38.461538461538467</v>
      </c>
      <c r="DI109">
        <f>((7/15)*100)</f>
        <v>46.666666666666664</v>
      </c>
      <c r="DJ109">
        <f>((5/15)*100)</f>
        <v>33.333333333333329</v>
      </c>
      <c r="DK109">
        <f>((14/15)*100)</f>
        <v>93.333333333333329</v>
      </c>
      <c r="DL109">
        <f>((7/14)*100)</f>
        <v>50</v>
      </c>
      <c r="DM109">
        <f>((4/14)*100)</f>
        <v>28.571428571428569</v>
      </c>
      <c r="DN109">
        <f>((14/14)*100)</f>
        <v>100</v>
      </c>
      <c r="DP109">
        <f>((5/8)*100)</f>
        <v>62.5</v>
      </c>
      <c r="DQ109">
        <f>((1/8)*100)</f>
        <v>12.5</v>
      </c>
      <c r="DR109">
        <f>((0/8)*100)</f>
        <v>0</v>
      </c>
      <c r="DS109">
        <f>((5/9)*100)</f>
        <v>55.555555555555557</v>
      </c>
      <c r="DT109">
        <f t="shared" si="45"/>
        <v>0</v>
      </c>
      <c r="DU109">
        <f t="shared" si="45"/>
        <v>0</v>
      </c>
      <c r="DV109">
        <f>((1/9)*100)</f>
        <v>11.111111111111111</v>
      </c>
      <c r="DW109">
        <f>((0/9)*100)</f>
        <v>0</v>
      </c>
      <c r="DX109">
        <f>((8/9)*100)</f>
        <v>88.888888888888886</v>
      </c>
      <c r="DY109">
        <f>((0/8)*100)</f>
        <v>0</v>
      </c>
      <c r="DZ109">
        <f>((0/8)*100)</f>
        <v>0</v>
      </c>
      <c r="EA109">
        <f>((8/8)*100)</f>
        <v>100</v>
      </c>
    </row>
    <row r="110" spans="1:131" x14ac:dyDescent="0.25">
      <c r="A110">
        <v>205.26469299999999</v>
      </c>
      <c r="B110">
        <v>9.0238139999999998</v>
      </c>
      <c r="C110">
        <v>199.675467</v>
      </c>
      <c r="D110">
        <v>7.8982479999999997</v>
      </c>
      <c r="E110">
        <v>205.38598100000002</v>
      </c>
      <c r="F110">
        <v>9.9760310000000008</v>
      </c>
      <c r="G110">
        <v>205.01845400000002</v>
      </c>
      <c r="H110">
        <v>5.8787630000000002</v>
      </c>
      <c r="K110">
        <f>(16/200)</f>
        <v>0.08</v>
      </c>
      <c r="L110">
        <f>(12/200)</f>
        <v>0.06</v>
      </c>
      <c r="M110">
        <f>(16/200)</f>
        <v>0.08</v>
      </c>
      <c r="N110">
        <f>(14/200)</f>
        <v>7.0000000000000007E-2</v>
      </c>
      <c r="P110">
        <f>(8/200)</f>
        <v>0.04</v>
      </c>
      <c r="Q110">
        <f>(10/200)</f>
        <v>0.05</v>
      </c>
      <c r="R110">
        <f>(9/200)</f>
        <v>4.4999999999999998E-2</v>
      </c>
      <c r="S110">
        <f>(9/200)</f>
        <v>4.4999999999999998E-2</v>
      </c>
      <c r="U110">
        <f>0.08+0.04</f>
        <v>0.12</v>
      </c>
      <c r="V110">
        <f>0.06+0.05</f>
        <v>0.11</v>
      </c>
      <c r="W110">
        <f>0.08+0.045</f>
        <v>0.125</v>
      </c>
      <c r="X110">
        <f>0.07+0.045</f>
        <v>0.115</v>
      </c>
      <c r="Z110">
        <f>SQRT((ABS($A$111-$A$110)^2+(ABS($B$111-$B$110)^2)))</f>
        <v>25.334576898721508</v>
      </c>
      <c r="AA110">
        <f>SQRT((ABS($C$111-$C$110)^2+(ABS($D$111-$D$110)^2)))</f>
        <v>23.723733320400509</v>
      </c>
      <c r="AB110">
        <f>SQRT((ABS($E$111-$E$110)^2+(ABS($F$111-$F$110)^2)))</f>
        <v>25.568961573197775</v>
      </c>
      <c r="AC110">
        <f>SQRT((ABS($G$111-$G$110)^2+(ABS($H$111-$H$110)^2)))</f>
        <v>23.543326534003736</v>
      </c>
      <c r="AJ110">
        <f>1/0.12</f>
        <v>8.3333333333333339</v>
      </c>
      <c r="AK110">
        <f>1/0.11</f>
        <v>9.0909090909090917</v>
      </c>
      <c r="AL110">
        <f>1/0.125</f>
        <v>8</v>
      </c>
      <c r="AM110">
        <f>1/0.115</f>
        <v>8.695652173913043</v>
      </c>
      <c r="AO110">
        <f t="shared" si="41"/>
        <v>211.12147415601257</v>
      </c>
      <c r="AP110">
        <f t="shared" si="42"/>
        <v>215.6703029127319</v>
      </c>
      <c r="AQ110">
        <f t="shared" si="43"/>
        <v>204.5516925855822</v>
      </c>
      <c r="AR110">
        <f t="shared" si="44"/>
        <v>204.72457855655421</v>
      </c>
      <c r="AV110">
        <f>((0.08/0.12)*100)</f>
        <v>66.666666666666671</v>
      </c>
      <c r="AW110">
        <f>((0.06/0.11)*100)</f>
        <v>54.54545454545454</v>
      </c>
      <c r="AX110">
        <f>((0.08/0.125)*100)</f>
        <v>64</v>
      </c>
      <c r="AY110">
        <f>((0.07/0.115)*100)</f>
        <v>60.869565217391312</v>
      </c>
      <c r="BA110">
        <f>((0.04/0.12)*100)</f>
        <v>33.333333333333336</v>
      </c>
      <c r="BB110">
        <f>((0.05/0.11)*100)</f>
        <v>45.45454545454546</v>
      </c>
      <c r="BC110">
        <f>((0.045/0.125)*100)</f>
        <v>36</v>
      </c>
      <c r="BD110">
        <f>((0.045/0.115)*100)</f>
        <v>39.130434782608688</v>
      </c>
      <c r="BF110">
        <f>ABS($B$110-$D$110)</f>
        <v>1.1255660000000001</v>
      </c>
      <c r="BG110">
        <f>ABS($F$110-$H$110)</f>
        <v>4.0972680000000006</v>
      </c>
      <c r="BL110">
        <f>SQRT((ABS($A$110-$E$110)^2+(ABS($B$110-$F$110)^2)))</f>
        <v>0.95991040937839978</v>
      </c>
      <c r="BM110">
        <f>SQRT((ABS($C$110-$G$110)^2+(ABS($D$110-$H$110)^2)))</f>
        <v>5.7119024630497881</v>
      </c>
      <c r="BO110">
        <f>SQRT((ABS($A$110-$G$110)^2+(ABS($B$110-$H$110)^2)))</f>
        <v>3.1546758054865136</v>
      </c>
      <c r="BP110">
        <f>SQRT((ABS($C$110-$E$110)^2+(ABS($D$110-$F$110)^2)))</f>
        <v>6.0767715391715367</v>
      </c>
      <c r="BR110">
        <f>DEGREES(ACOS((18.4955205356109^2+22.0180010686771^2-5.32796802705367^2)/(2*18.4955205356109*22.0180010686771)))</f>
        <v>11.368231510559324</v>
      </c>
      <c r="BS110">
        <f>DEGREES(ACOS((30.7177880880955^2+31.5704132998259^2-4.55341536705416^2)/(2*30.7177880880955*31.5704132998259)))</f>
        <v>8.2366086835608492</v>
      </c>
      <c r="BU110">
        <v>16</v>
      </c>
      <c r="BV110">
        <v>9</v>
      </c>
      <c r="BW110">
        <v>7</v>
      </c>
      <c r="BX110">
        <v>8</v>
      </c>
      <c r="BY110">
        <v>12</v>
      </c>
      <c r="BZ110">
        <v>9</v>
      </c>
      <c r="CA110">
        <v>3</v>
      </c>
      <c r="CB110">
        <v>3</v>
      </c>
      <c r="CC110">
        <v>16</v>
      </c>
      <c r="CD110">
        <v>7</v>
      </c>
      <c r="CE110">
        <v>7</v>
      </c>
      <c r="CF110">
        <v>13</v>
      </c>
      <c r="CG110">
        <v>14</v>
      </c>
      <c r="CH110">
        <v>8</v>
      </c>
      <c r="CI110">
        <v>5</v>
      </c>
      <c r="CJ110">
        <v>13</v>
      </c>
      <c r="CL110">
        <v>8</v>
      </c>
      <c r="CM110">
        <v>5</v>
      </c>
      <c r="CN110">
        <v>0</v>
      </c>
      <c r="CO110">
        <v>1</v>
      </c>
      <c r="CP110">
        <v>10</v>
      </c>
      <c r="CQ110">
        <v>5</v>
      </c>
      <c r="CR110">
        <v>0</v>
      </c>
      <c r="CS110">
        <v>0</v>
      </c>
      <c r="CT110">
        <v>9</v>
      </c>
      <c r="CU110">
        <v>0</v>
      </c>
      <c r="CV110">
        <v>0</v>
      </c>
      <c r="CW110">
        <v>8</v>
      </c>
      <c r="CX110">
        <v>9</v>
      </c>
      <c r="CY110">
        <v>1</v>
      </c>
      <c r="CZ110">
        <v>0</v>
      </c>
      <c r="DA110">
        <v>8</v>
      </c>
      <c r="DC110">
        <f>((9/16)*100)</f>
        <v>56.25</v>
      </c>
      <c r="DD110">
        <f>((7/16)*100)</f>
        <v>43.75</v>
      </c>
      <c r="DE110">
        <f>((8/16)*100)</f>
        <v>50</v>
      </c>
      <c r="DF110">
        <f>((9/12)*100)</f>
        <v>75</v>
      </c>
      <c r="DG110">
        <f>((3/12)*100)</f>
        <v>25</v>
      </c>
      <c r="DH110">
        <f>((3/12)*100)</f>
        <v>25</v>
      </c>
      <c r="DI110">
        <f>((7/16)*100)</f>
        <v>43.75</v>
      </c>
      <c r="DJ110">
        <f>((7/16)*100)</f>
        <v>43.75</v>
      </c>
      <c r="DK110">
        <f>((13/16)*100)</f>
        <v>81.25</v>
      </c>
      <c r="DL110">
        <f>((8/14)*100)</f>
        <v>57.142857142857139</v>
      </c>
      <c r="DM110">
        <f>((5/14)*100)</f>
        <v>35.714285714285715</v>
      </c>
      <c r="DN110">
        <f>((13/14)*100)</f>
        <v>92.857142857142861</v>
      </c>
      <c r="DP110">
        <f>((5/8)*100)</f>
        <v>62.5</v>
      </c>
      <c r="DQ110">
        <f>((0/8)*100)</f>
        <v>0</v>
      </c>
      <c r="DR110">
        <f>((1/8)*100)</f>
        <v>12.5</v>
      </c>
      <c r="DS110">
        <f>((5/10)*100)</f>
        <v>50</v>
      </c>
      <c r="DT110">
        <f>((0/10)*100)</f>
        <v>0</v>
      </c>
      <c r="DU110">
        <f>((0/10)*100)</f>
        <v>0</v>
      </c>
      <c r="DV110">
        <f>((0/9)*100)</f>
        <v>0</v>
      </c>
      <c r="DW110">
        <f>((0/9)*100)</f>
        <v>0</v>
      </c>
      <c r="DX110">
        <f>((8/9)*100)</f>
        <v>88.888888888888886</v>
      </c>
      <c r="DY110">
        <f>((1/9)*100)</f>
        <v>11.111111111111111</v>
      </c>
      <c r="DZ110">
        <f>((0/9)*100)</f>
        <v>0</v>
      </c>
      <c r="EA110">
        <f>((8/9)*100)</f>
        <v>88.888888888888886</v>
      </c>
    </row>
    <row r="111" spans="1:131" x14ac:dyDescent="0.25">
      <c r="A111">
        <v>230.544521</v>
      </c>
      <c r="B111">
        <v>7.3591569999999997</v>
      </c>
      <c r="C111">
        <v>223.36300599999998</v>
      </c>
      <c r="D111">
        <v>6.588279</v>
      </c>
      <c r="E111">
        <v>230.88343</v>
      </c>
      <c r="F111">
        <v>8.0650390000000005</v>
      </c>
      <c r="G111">
        <v>228.48850400000001</v>
      </c>
      <c r="H111">
        <v>4.0226980000000001</v>
      </c>
      <c r="K111">
        <f>(15/200)</f>
        <v>7.4999999999999997E-2</v>
      </c>
      <c r="L111">
        <f>(13/200)</f>
        <v>6.5000000000000002E-2</v>
      </c>
      <c r="M111">
        <f>(16/200)</f>
        <v>0.08</v>
      </c>
      <c r="N111">
        <f>(15/200)</f>
        <v>7.4999999999999997E-2</v>
      </c>
      <c r="P111">
        <f>(9/200)</f>
        <v>4.4999999999999998E-2</v>
      </c>
      <c r="Q111">
        <f>(9/200)</f>
        <v>4.4999999999999998E-2</v>
      </c>
      <c r="R111">
        <f>(9/200)</f>
        <v>4.4999999999999998E-2</v>
      </c>
      <c r="S111">
        <f>(9/200)</f>
        <v>4.4999999999999998E-2</v>
      </c>
      <c r="U111">
        <f>0.075+0.045</f>
        <v>0.12</v>
      </c>
      <c r="V111">
        <f>0.065+0.045</f>
        <v>0.11</v>
      </c>
      <c r="W111">
        <f>0.08+0.045</f>
        <v>0.125</v>
      </c>
      <c r="X111">
        <f>0.075+0.045</f>
        <v>0.12</v>
      </c>
      <c r="Z111">
        <f>SQRT((ABS($A$112-$A$111)^2+(ABS($B$112-$B$111)^2)))</f>
        <v>26.024509261437004</v>
      </c>
      <c r="AA111">
        <f>SQRT((ABS($C$112-$C$111)^2+(ABS($D$112-$D$111)^2)))</f>
        <v>24.509980584752377</v>
      </c>
      <c r="AB111">
        <f>SQRT((ABS($E$112-$E$111)^2+(ABS($F$112-$F$111)^2)))</f>
        <v>25.818129480471832</v>
      </c>
      <c r="AC111">
        <f>SQRT((ABS($G$112-$G$111)^2+(ABS($H$112-$H$111)^2)))</f>
        <v>23.696615112515225</v>
      </c>
      <c r="AJ111">
        <f>1/0.12</f>
        <v>8.3333333333333339</v>
      </c>
      <c r="AK111">
        <f>1/0.11</f>
        <v>9.0909090909090917</v>
      </c>
      <c r="AL111">
        <f>1/0.125</f>
        <v>8</v>
      </c>
      <c r="AM111">
        <f>1/0.12</f>
        <v>8.3333333333333339</v>
      </c>
      <c r="AO111">
        <f t="shared" si="41"/>
        <v>216.87091051197504</v>
      </c>
      <c r="AP111">
        <f t="shared" si="42"/>
        <v>222.81800531593069</v>
      </c>
      <c r="AQ111">
        <f t="shared" si="43"/>
        <v>206.54503584377466</v>
      </c>
      <c r="AR111">
        <f t="shared" si="44"/>
        <v>197.47179260429354</v>
      </c>
      <c r="AV111">
        <f>((0.075/0.12)*100)</f>
        <v>62.5</v>
      </c>
      <c r="AW111">
        <f>((0.065/0.11)*100)</f>
        <v>59.090909090909093</v>
      </c>
      <c r="AX111">
        <f>((0.08/0.125)*100)</f>
        <v>64</v>
      </c>
      <c r="AY111">
        <f>((0.075/0.12)*100)</f>
        <v>62.5</v>
      </c>
      <c r="BA111">
        <f>((0.045/0.12)*100)</f>
        <v>37.5</v>
      </c>
      <c r="BB111">
        <f>((0.045/0.11)*100)</f>
        <v>40.909090909090907</v>
      </c>
      <c r="BC111">
        <f>((0.045/0.125)*100)</f>
        <v>36</v>
      </c>
      <c r="BD111">
        <f>((0.045/0.12)*100)</f>
        <v>37.5</v>
      </c>
      <c r="BF111">
        <f>ABS($B$111-$D$111)</f>
        <v>0.77087799999999973</v>
      </c>
      <c r="BG111">
        <f>ABS($F$111-$H$111)</f>
        <v>4.0423410000000004</v>
      </c>
      <c r="BL111">
        <f>SQRT((ABS($A$111-$E$111)^2+(ABS($B$111-$F$111)^2)))</f>
        <v>0.78302535604219214</v>
      </c>
      <c r="BM111">
        <f>SQRT((ABS($C$111-$G$111)^2+(ABS($D$111-$H$111)^2)))</f>
        <v>5.7317480418773838</v>
      </c>
      <c r="BO111">
        <f>SQRT((ABS($A$111-$G$111)^2+(ABS($B$111-$H$111)^2)))</f>
        <v>3.9190770039602416</v>
      </c>
      <c r="BP111">
        <f>SQRT((ABS($C$111-$E$111)^2+(ABS($D$111-$F$111)^2)))</f>
        <v>7.6640457486484443</v>
      </c>
      <c r="BR111" t="e">
        <f>DEGREES(ACOS((5.32796802705367^2+0^2-5.32796802705367^2)/(2*5.32796802705367*0)))</f>
        <v>#DIV/0!</v>
      </c>
      <c r="BS111">
        <f>DEGREES(ACOS((32.4900721534715^2+32.0468481860482^2-4.39756606043479^2)/(2*32.4900721534715*32.0468481860482)))</f>
        <v>7.7746906409151597</v>
      </c>
      <c r="BU111">
        <v>15</v>
      </c>
      <c r="BV111">
        <v>6</v>
      </c>
      <c r="BW111">
        <v>6</v>
      </c>
      <c r="BX111">
        <v>9</v>
      </c>
      <c r="BY111">
        <v>13</v>
      </c>
      <c r="BZ111">
        <v>6</v>
      </c>
      <c r="CA111">
        <v>7</v>
      </c>
      <c r="CB111">
        <v>4</v>
      </c>
      <c r="CC111">
        <v>16</v>
      </c>
      <c r="CD111">
        <v>6</v>
      </c>
      <c r="CE111">
        <v>7</v>
      </c>
      <c r="CF111">
        <v>12</v>
      </c>
      <c r="CG111">
        <v>15</v>
      </c>
      <c r="CH111">
        <v>9</v>
      </c>
      <c r="CI111">
        <v>3</v>
      </c>
      <c r="CJ111">
        <v>12</v>
      </c>
      <c r="CL111">
        <v>9</v>
      </c>
      <c r="CM111">
        <v>2</v>
      </c>
      <c r="CN111">
        <v>0</v>
      </c>
      <c r="CO111">
        <v>3</v>
      </c>
      <c r="CP111">
        <v>9</v>
      </c>
      <c r="CQ111">
        <v>2</v>
      </c>
      <c r="CR111">
        <v>0</v>
      </c>
      <c r="CS111">
        <v>0</v>
      </c>
      <c r="CT111">
        <v>9</v>
      </c>
      <c r="CU111">
        <v>0</v>
      </c>
      <c r="CV111">
        <v>3</v>
      </c>
      <c r="CW111">
        <v>6</v>
      </c>
      <c r="CX111">
        <v>9</v>
      </c>
      <c r="CY111">
        <v>3</v>
      </c>
      <c r="CZ111">
        <v>0</v>
      </c>
      <c r="DA111">
        <v>6</v>
      </c>
      <c r="DC111">
        <f>((6/15)*100)</f>
        <v>40</v>
      </c>
      <c r="DD111">
        <f>((6/15)*100)</f>
        <v>40</v>
      </c>
      <c r="DE111">
        <f>((9/15)*100)</f>
        <v>60</v>
      </c>
      <c r="DF111">
        <f>((6/13)*100)</f>
        <v>46.153846153846153</v>
      </c>
      <c r="DG111">
        <f>((7/13)*100)</f>
        <v>53.846153846153847</v>
      </c>
      <c r="DH111">
        <f>((4/13)*100)</f>
        <v>30.76923076923077</v>
      </c>
      <c r="DI111">
        <f>((6/16)*100)</f>
        <v>37.5</v>
      </c>
      <c r="DJ111">
        <f>((7/16)*100)</f>
        <v>43.75</v>
      </c>
      <c r="DK111">
        <f>((12/16)*100)</f>
        <v>75</v>
      </c>
      <c r="DL111">
        <f>((9/15)*100)</f>
        <v>60</v>
      </c>
      <c r="DM111">
        <f>((3/15)*100)</f>
        <v>20</v>
      </c>
      <c r="DN111">
        <f>((12/15)*100)</f>
        <v>80</v>
      </c>
      <c r="DP111">
        <f>((2/9)*100)</f>
        <v>22.222222222222221</v>
      </c>
      <c r="DQ111">
        <f>((0/9)*100)</f>
        <v>0</v>
      </c>
      <c r="DR111">
        <f>((3/9)*100)</f>
        <v>33.333333333333329</v>
      </c>
      <c r="DS111">
        <f>((2/9)*100)</f>
        <v>22.222222222222221</v>
      </c>
      <c r="DT111">
        <f>((0/9)*100)</f>
        <v>0</v>
      </c>
      <c r="DU111">
        <f>((0/9)*100)</f>
        <v>0</v>
      </c>
      <c r="DV111">
        <f>((0/9)*100)</f>
        <v>0</v>
      </c>
      <c r="DW111">
        <f>((3/9)*100)</f>
        <v>33.333333333333329</v>
      </c>
      <c r="DX111">
        <f>((6/9)*100)</f>
        <v>66.666666666666657</v>
      </c>
      <c r="DY111">
        <f>((3/9)*100)</f>
        <v>33.333333333333329</v>
      </c>
      <c r="DZ111">
        <f>((0/9)*100)</f>
        <v>0</v>
      </c>
      <c r="EA111">
        <f>((6/9)*100)</f>
        <v>66.666666666666657</v>
      </c>
    </row>
    <row r="112" spans="1:131" x14ac:dyDescent="0.25">
      <c r="A112">
        <v>256.54699099999999</v>
      </c>
      <c r="B112">
        <v>6.2883459999999998</v>
      </c>
      <c r="C112">
        <v>247.837549</v>
      </c>
      <c r="D112">
        <v>5.2707459999999999</v>
      </c>
      <c r="E112">
        <v>256.70070800000002</v>
      </c>
      <c r="F112">
        <v>7.8553569999999997</v>
      </c>
      <c r="G112">
        <v>252.179258</v>
      </c>
      <c r="H112">
        <v>3.4956849999999999</v>
      </c>
      <c r="P112">
        <f>(11/200)</f>
        <v>5.5E-2</v>
      </c>
      <c r="Q112">
        <f>(12/200)</f>
        <v>0.06</v>
      </c>
      <c r="BF112">
        <f>ABS($B$112-$D$112)</f>
        <v>1.0175999999999998</v>
      </c>
      <c r="BG112">
        <f>ABS($F$112-$H$112)</f>
        <v>4.3596719999999998</v>
      </c>
      <c r="BI112">
        <v>2.9410605000000003</v>
      </c>
      <c r="BJ112">
        <v>3.3601795000000005</v>
      </c>
      <c r="BO112">
        <f>SQRT((ABS($A$112-$G$112)^2+(ABS($B$112-$H$112)^2)))</f>
        <v>5.1842113209445744</v>
      </c>
      <c r="BP112">
        <f>SQRT((ABS($C$112-$E$112)^2+(ABS($D$112-$F$112)^2)))</f>
        <v>9.2323237313583419</v>
      </c>
      <c r="BS112">
        <f>DEGREES(ACOS((3.91606137892871^2+28.2355315926691^2-28.3975274053007^2)/(2*3.91606137892871*28.2355315926691)))</f>
        <v>88.403496129991694</v>
      </c>
      <c r="CL112">
        <v>11</v>
      </c>
      <c r="CM112">
        <v>3</v>
      </c>
      <c r="CN112">
        <v>1</v>
      </c>
      <c r="CO112">
        <v>5</v>
      </c>
      <c r="CP112">
        <v>12</v>
      </c>
      <c r="CQ112">
        <v>3</v>
      </c>
      <c r="CR112">
        <v>3</v>
      </c>
      <c r="CS112">
        <v>0</v>
      </c>
      <c r="DP112">
        <f>((3/11)*100)</f>
        <v>27.27272727272727</v>
      </c>
      <c r="DQ112">
        <f>((1/11)*100)</f>
        <v>9.0909090909090917</v>
      </c>
      <c r="DR112">
        <f>((5/11)*100)</f>
        <v>45.454545454545453</v>
      </c>
      <c r="DS112">
        <f>((3/12)*100)</f>
        <v>25</v>
      </c>
      <c r="DT112">
        <f>((3/12)*100)</f>
        <v>25</v>
      </c>
      <c r="DU112">
        <f>((0/12)*100)</f>
        <v>0</v>
      </c>
    </row>
    <row r="113" spans="1:131" x14ac:dyDescent="0.25">
      <c r="A113" t="s">
        <v>22</v>
      </c>
      <c r="B113" t="s">
        <v>22</v>
      </c>
      <c r="C113" t="s">
        <v>22</v>
      </c>
      <c r="D113" t="s">
        <v>22</v>
      </c>
      <c r="E113" t="s">
        <v>22</v>
      </c>
      <c r="F113" t="s">
        <v>22</v>
      </c>
      <c r="G113" t="s">
        <v>22</v>
      </c>
      <c r="H113" t="s">
        <v>22</v>
      </c>
    </row>
    <row r="114" spans="1:131" x14ac:dyDescent="0.25">
      <c r="A114">
        <v>225.343312</v>
      </c>
      <c r="B114">
        <v>4.207179</v>
      </c>
      <c r="C114">
        <v>228.78976399999999</v>
      </c>
      <c r="D114">
        <v>5.7231709999999998</v>
      </c>
      <c r="E114">
        <v>228.69293400000001</v>
      </c>
      <c r="F114">
        <v>4.6472579999999999</v>
      </c>
      <c r="G114">
        <v>226.94368700000001</v>
      </c>
      <c r="H114">
        <v>8.5870529999999992</v>
      </c>
      <c r="K114">
        <f>(18/200)</f>
        <v>0.09</v>
      </c>
      <c r="L114">
        <f>(17/200)</f>
        <v>8.5000000000000006E-2</v>
      </c>
      <c r="M114">
        <f>(16/200)</f>
        <v>0.08</v>
      </c>
      <c r="N114">
        <f>(15/200)</f>
        <v>7.4999999999999997E-2</v>
      </c>
      <c r="P114">
        <f>(9/200)</f>
        <v>4.4999999999999998E-2</v>
      </c>
      <c r="Q114">
        <f>(11/200)</f>
        <v>5.5E-2</v>
      </c>
      <c r="R114">
        <f>(9/200)</f>
        <v>4.4999999999999998E-2</v>
      </c>
      <c r="S114">
        <f>(10/200)</f>
        <v>0.05</v>
      </c>
      <c r="U114">
        <f>0.09+0.045</f>
        <v>0.13500000000000001</v>
      </c>
      <c r="V114">
        <f>0.085+0.055</f>
        <v>0.14000000000000001</v>
      </c>
      <c r="W114">
        <f>0.08+0.045</f>
        <v>0.125</v>
      </c>
      <c r="X114">
        <f>0.075+0.05</f>
        <v>0.125</v>
      </c>
      <c r="Z114">
        <f>SQRT((ABS($A$115-$A$114)^2+(ABS($B$115-$B$114)^2)))</f>
        <v>27.038465233368026</v>
      </c>
      <c r="AA114">
        <f>SQRT((ABS($C$115-$C$114)^2+(ABS($D$115-$D$114)^2)))</f>
        <v>25.543114858380605</v>
      </c>
      <c r="AB114">
        <f>SQRT((ABS($E$115-$E$114)^2+(ABS($F$115-$F$114)^2)))</f>
        <v>27.76899603575901</v>
      </c>
      <c r="AC114">
        <f>SQRT((ABS($G$115-$G$114)^2+(ABS($H$115-$H$114)^2)))</f>
        <v>25.194774917855693</v>
      </c>
      <c r="AJ114">
        <f>1/0.135</f>
        <v>7.4074074074074066</v>
      </c>
      <c r="AK114">
        <f>1/0.14</f>
        <v>7.1428571428571423</v>
      </c>
      <c r="AL114">
        <f>1/0.125</f>
        <v>8</v>
      </c>
      <c r="AM114">
        <f>1/0.125</f>
        <v>8</v>
      </c>
      <c r="AO114">
        <f t="shared" ref="AO114:AO121" si="46">$Z114/$U114</f>
        <v>200.28492765457796</v>
      </c>
      <c r="AP114">
        <f t="shared" ref="AP114:AP121" si="47">$AA114/$V114</f>
        <v>182.45082041700431</v>
      </c>
      <c r="AQ114">
        <f t="shared" ref="AQ114:AQ120" si="48">$AB114/$W114</f>
        <v>222.15196828607208</v>
      </c>
      <c r="AR114">
        <f t="shared" ref="AR114:AR120" si="49">$AC114/$X114</f>
        <v>201.55819934284554</v>
      </c>
      <c r="AV114">
        <f>((0.09/0.135)*100)</f>
        <v>66.666666666666657</v>
      </c>
      <c r="AW114">
        <f>((0.085/0.14)*100)</f>
        <v>60.714285714285708</v>
      </c>
      <c r="AX114">
        <f>((0.08/0.125)*100)</f>
        <v>64</v>
      </c>
      <c r="AY114">
        <f>((0.075/0.125)*100)</f>
        <v>60</v>
      </c>
      <c r="BA114">
        <f>((0.045/0.135)*100)</f>
        <v>33.333333333333329</v>
      </c>
      <c r="BB114">
        <f>((0.055/0.14)*100)</f>
        <v>39.285714285714285</v>
      </c>
      <c r="BC114">
        <f>((0.045/0.125)*100)</f>
        <v>36</v>
      </c>
      <c r="BD114">
        <f>((0.05/0.125)*100)</f>
        <v>40</v>
      </c>
      <c r="BF114">
        <f>ABS($B$114-$D$114)</f>
        <v>1.5159919999999998</v>
      </c>
      <c r="BG114">
        <f>ABS($F$114-$H$114)</f>
        <v>3.9397949999999993</v>
      </c>
      <c r="BL114">
        <f>SQRT((ABS($A$114-$E$114)^2+(ABS($B$114-$F$114)^2)))</f>
        <v>3.3784074752943987</v>
      </c>
      <c r="BM114">
        <f>SQRT((ABS($C$114-$G$114)^2+(ABS($D$114-$H$114)^2)))</f>
        <v>3.4073186525261945</v>
      </c>
      <c r="BO114">
        <f>SQRT((ABS($A$114-$G$114)^2+(ABS($B$114-$H$114)^2)))</f>
        <v>4.6630994409835438</v>
      </c>
      <c r="BP114">
        <f>SQRT((ABS($C$114-$E$114)^2+(ABS($D$114-$F$114)^2)))</f>
        <v>1.0802614648634823</v>
      </c>
      <c r="BR114">
        <f>DEGREES(ACOS((26.4880397105587^2+25.6496140914678^2-4.78411515561917^2)/(2*26.4880397105587*25.6496140914678)))</f>
        <v>10.367587800316873</v>
      </c>
      <c r="BU114">
        <v>18</v>
      </c>
      <c r="BV114">
        <v>14</v>
      </c>
      <c r="BW114">
        <v>12</v>
      </c>
      <c r="BX114">
        <v>11</v>
      </c>
      <c r="BY114">
        <v>17</v>
      </c>
      <c r="BZ114">
        <v>14</v>
      </c>
      <c r="CA114">
        <v>8</v>
      </c>
      <c r="CB114">
        <v>7</v>
      </c>
      <c r="CC114">
        <v>16</v>
      </c>
      <c r="CD114">
        <v>12</v>
      </c>
      <c r="CE114">
        <v>8</v>
      </c>
      <c r="CF114">
        <v>15</v>
      </c>
      <c r="CG114">
        <v>15</v>
      </c>
      <c r="CH114">
        <v>11</v>
      </c>
      <c r="CI114">
        <v>7</v>
      </c>
      <c r="CJ114">
        <v>15</v>
      </c>
      <c r="CL114">
        <v>9</v>
      </c>
      <c r="CM114">
        <v>6</v>
      </c>
      <c r="CN114">
        <v>3</v>
      </c>
      <c r="CO114">
        <v>3</v>
      </c>
      <c r="CP114">
        <v>11</v>
      </c>
      <c r="CQ114">
        <v>6</v>
      </c>
      <c r="CR114">
        <v>0</v>
      </c>
      <c r="CS114">
        <v>0</v>
      </c>
      <c r="CT114">
        <v>9</v>
      </c>
      <c r="CU114">
        <v>3</v>
      </c>
      <c r="CV114">
        <v>0</v>
      </c>
      <c r="CW114">
        <v>9</v>
      </c>
      <c r="CX114">
        <v>10</v>
      </c>
      <c r="CY114">
        <v>3</v>
      </c>
      <c r="CZ114">
        <v>0</v>
      </c>
      <c r="DA114">
        <v>9</v>
      </c>
      <c r="DC114">
        <f>((14/18)*100)</f>
        <v>77.777777777777786</v>
      </c>
      <c r="DD114">
        <f>((12/18)*100)</f>
        <v>66.666666666666657</v>
      </c>
      <c r="DE114">
        <f>((11/18)*100)</f>
        <v>61.111111111111114</v>
      </c>
      <c r="DF114">
        <f>((14/17)*100)</f>
        <v>82.35294117647058</v>
      </c>
      <c r="DG114">
        <f>((8/17)*100)</f>
        <v>47.058823529411761</v>
      </c>
      <c r="DH114">
        <f>((7/17)*100)</f>
        <v>41.17647058823529</v>
      </c>
      <c r="DI114">
        <f>((12/16)*100)</f>
        <v>75</v>
      </c>
      <c r="DJ114">
        <f>((8/16)*100)</f>
        <v>50</v>
      </c>
      <c r="DK114">
        <f>((15/16)*100)</f>
        <v>93.75</v>
      </c>
      <c r="DL114">
        <f>((11/15)*100)</f>
        <v>73.333333333333329</v>
      </c>
      <c r="DM114">
        <f>((7/15)*100)</f>
        <v>46.666666666666664</v>
      </c>
      <c r="DN114">
        <f>((15/15)*100)</f>
        <v>100</v>
      </c>
      <c r="DP114">
        <f>((6/9)*100)</f>
        <v>66.666666666666657</v>
      </c>
      <c r="DQ114">
        <f>((3/9)*100)</f>
        <v>33.333333333333329</v>
      </c>
      <c r="DR114">
        <f>((3/9)*100)</f>
        <v>33.333333333333329</v>
      </c>
      <c r="DS114">
        <f>((6/11)*100)</f>
        <v>54.54545454545454</v>
      </c>
      <c r="DT114">
        <f>((0/11)*100)</f>
        <v>0</v>
      </c>
      <c r="DU114">
        <f>((0/11)*100)</f>
        <v>0</v>
      </c>
      <c r="DV114">
        <f>((3/9)*100)</f>
        <v>33.333333333333329</v>
      </c>
      <c r="DW114">
        <f>((0/9)*100)</f>
        <v>0</v>
      </c>
      <c r="DX114">
        <f>((9/9)*100)</f>
        <v>100</v>
      </c>
      <c r="DY114">
        <f>((3/10)*100)</f>
        <v>30</v>
      </c>
      <c r="DZ114">
        <f>((0/10)*100)</f>
        <v>0</v>
      </c>
      <c r="EA114">
        <f>((9/10)*100)</f>
        <v>90</v>
      </c>
    </row>
    <row r="115" spans="1:131" x14ac:dyDescent="0.25">
      <c r="A115">
        <v>198.36567600000001</v>
      </c>
      <c r="B115">
        <v>6.0198450000000001</v>
      </c>
      <c r="C115">
        <v>203.30840900000001</v>
      </c>
      <c r="D115">
        <v>7.4983510000000004</v>
      </c>
      <c r="E115">
        <v>200.92639400000002</v>
      </c>
      <c r="F115">
        <v>4.2779379999999998</v>
      </c>
      <c r="G115">
        <v>201.75175400000001</v>
      </c>
      <c r="H115">
        <v>8.9654640000000008</v>
      </c>
      <c r="K115">
        <f>(14/200)</f>
        <v>7.0000000000000007E-2</v>
      </c>
      <c r="L115">
        <f>(13/200)</f>
        <v>6.5000000000000002E-2</v>
      </c>
      <c r="M115">
        <f>(14/200)</f>
        <v>7.0000000000000007E-2</v>
      </c>
      <c r="N115">
        <f>(15/200)</f>
        <v>7.4999999999999997E-2</v>
      </c>
      <c r="P115">
        <f>(7/200)</f>
        <v>3.5000000000000003E-2</v>
      </c>
      <c r="Q115">
        <f>(8/200)</f>
        <v>0.04</v>
      </c>
      <c r="R115">
        <f>(9/200)</f>
        <v>4.4999999999999998E-2</v>
      </c>
      <c r="S115">
        <f>(8/200)</f>
        <v>0.04</v>
      </c>
      <c r="U115">
        <f>0.07+0.035</f>
        <v>0.10500000000000001</v>
      </c>
      <c r="V115">
        <f>0.065+0.04</f>
        <v>0.10500000000000001</v>
      </c>
      <c r="W115">
        <f>0.07+0.045</f>
        <v>0.115</v>
      </c>
      <c r="X115">
        <f>0.075+0.04</f>
        <v>0.11499999999999999</v>
      </c>
      <c r="Z115">
        <f>SQRT((ABS($A$116-$A$115)^2+(ABS($B$116-$B$115)^2)))</f>
        <v>28.079672339350275</v>
      </c>
      <c r="AA115">
        <f>SQRT((ABS($C$116-$C$115)^2+(ABS($D$116-$D$115)^2)))</f>
        <v>28.098616728048288</v>
      </c>
      <c r="AB115">
        <f>SQRT((ABS($E$116-$E$115)^2+(ABS($F$116-$F$115)^2)))</f>
        <v>30.033126992384094</v>
      </c>
      <c r="AC115">
        <f>SQRT((ABS($G$116-$G$115)^2+(ABS($H$116-$H$115)^2)))</f>
        <v>31.847504893844928</v>
      </c>
      <c r="AJ115">
        <f>1/0.105</f>
        <v>9.5238095238095237</v>
      </c>
      <c r="AK115">
        <f>1/0.105</f>
        <v>9.5238095238095237</v>
      </c>
      <c r="AL115">
        <f>1/0.115</f>
        <v>8.695652173913043</v>
      </c>
      <c r="AM115">
        <f>1/0.115</f>
        <v>8.695652173913043</v>
      </c>
      <c r="AO115">
        <f t="shared" si="46"/>
        <v>267.42545085095497</v>
      </c>
      <c r="AP115">
        <f t="shared" si="47"/>
        <v>267.60587360045986</v>
      </c>
      <c r="AQ115">
        <f t="shared" si="48"/>
        <v>261.15762602073124</v>
      </c>
      <c r="AR115">
        <f t="shared" si="49"/>
        <v>276.93482516386894</v>
      </c>
      <c r="AV115">
        <f>((0.07/0.105)*100)</f>
        <v>66.666666666666671</v>
      </c>
      <c r="AW115">
        <f>((0.065/0.105)*100)</f>
        <v>61.904761904761905</v>
      </c>
      <c r="AX115">
        <f>((0.07/0.115)*100)</f>
        <v>60.869565217391312</v>
      </c>
      <c r="AY115">
        <f>((0.075/0.115)*100)</f>
        <v>65.217391304347814</v>
      </c>
      <c r="BA115">
        <f>((0.035/0.105)*100)</f>
        <v>33.333333333333336</v>
      </c>
      <c r="BB115">
        <f>((0.04/0.105)*100)</f>
        <v>38.095238095238102</v>
      </c>
      <c r="BC115">
        <f>((0.045/0.115)*100)</f>
        <v>39.130434782608688</v>
      </c>
      <c r="BD115">
        <f>((0.04/0.115)*100)</f>
        <v>34.782608695652172</v>
      </c>
      <c r="BF115">
        <f>ABS($B$115-$D$115)</f>
        <v>1.4785060000000003</v>
      </c>
      <c r="BG115">
        <f>ABS($F$115-$H$115)</f>
        <v>4.687526000000001</v>
      </c>
      <c r="BL115">
        <f>SQRT((ABS($A$115-$E$115)^2+(ABS($B$115-$F$115)^2)))</f>
        <v>3.0970173832532883</v>
      </c>
      <c r="BM115">
        <f>SQRT((ABS($C$115-$G$115)^2+(ABS($D$115-$H$115)^2)))</f>
        <v>2.1390641280228184</v>
      </c>
      <c r="BO115">
        <f>SQRT((ABS($A$115-$G$115)^2+(ABS($B$115-$H$115)^2)))</f>
        <v>4.4880057392170292</v>
      </c>
      <c r="BP115">
        <f>SQRT((ABS($C$115-$E$115)^2+(ABS($D$115-$F$115)^2)))</f>
        <v>4.0056279596080788</v>
      </c>
      <c r="BR115">
        <f>DEGREES(ACOS((39.7295287410948^2+38.9064321435048^2-4.32190594489144^2)/(2*39.7295287410948*38.9064321435048)))</f>
        <v>6.1861311387657851</v>
      </c>
      <c r="BS115">
        <f>DEGREES(ACOS((10.8964245524961^2+20.0627344178192^2-10.2690865564457^2)/(2*10.8964245524961*20.0627344178192)))</f>
        <v>18.014255714691327</v>
      </c>
      <c r="BU115">
        <v>14</v>
      </c>
      <c r="BV115">
        <v>10</v>
      </c>
      <c r="BW115">
        <v>8</v>
      </c>
      <c r="BX115">
        <v>9</v>
      </c>
      <c r="BY115">
        <v>13</v>
      </c>
      <c r="BZ115">
        <v>10</v>
      </c>
      <c r="CA115">
        <v>4</v>
      </c>
      <c r="CB115">
        <v>5</v>
      </c>
      <c r="CC115">
        <v>14</v>
      </c>
      <c r="CD115">
        <v>8</v>
      </c>
      <c r="CE115">
        <v>5</v>
      </c>
      <c r="CF115">
        <v>14</v>
      </c>
      <c r="CG115">
        <v>15</v>
      </c>
      <c r="CH115">
        <v>9</v>
      </c>
      <c r="CI115">
        <v>6</v>
      </c>
      <c r="CJ115">
        <v>14</v>
      </c>
      <c r="CL115">
        <v>7</v>
      </c>
      <c r="CM115">
        <v>4</v>
      </c>
      <c r="CN115">
        <v>3</v>
      </c>
      <c r="CO115">
        <v>3</v>
      </c>
      <c r="CP115">
        <v>8</v>
      </c>
      <c r="CQ115">
        <v>4</v>
      </c>
      <c r="CR115">
        <v>0</v>
      </c>
      <c r="CS115">
        <v>0</v>
      </c>
      <c r="CT115">
        <v>9</v>
      </c>
      <c r="CU115">
        <v>3</v>
      </c>
      <c r="CV115">
        <v>0</v>
      </c>
      <c r="CW115">
        <v>8</v>
      </c>
      <c r="CX115">
        <v>8</v>
      </c>
      <c r="CY115">
        <v>3</v>
      </c>
      <c r="CZ115">
        <v>0</v>
      </c>
      <c r="DA115">
        <v>8</v>
      </c>
      <c r="DC115">
        <f>((10/14)*100)</f>
        <v>71.428571428571431</v>
      </c>
      <c r="DD115">
        <f>((8/14)*100)</f>
        <v>57.142857142857139</v>
      </c>
      <c r="DE115">
        <f>((9/14)*100)</f>
        <v>64.285714285714292</v>
      </c>
      <c r="DF115">
        <f>((10/13)*100)</f>
        <v>76.923076923076934</v>
      </c>
      <c r="DG115">
        <f>((4/13)*100)</f>
        <v>30.76923076923077</v>
      </c>
      <c r="DH115">
        <f>((5/13)*100)</f>
        <v>38.461538461538467</v>
      </c>
      <c r="DI115">
        <f>((8/14)*100)</f>
        <v>57.142857142857139</v>
      </c>
      <c r="DJ115">
        <f>((5/14)*100)</f>
        <v>35.714285714285715</v>
      </c>
      <c r="DK115">
        <f>((14/14)*100)</f>
        <v>100</v>
      </c>
      <c r="DL115">
        <f>((9/15)*100)</f>
        <v>60</v>
      </c>
      <c r="DM115">
        <f>((6/15)*100)</f>
        <v>40</v>
      </c>
      <c r="DN115">
        <f>((14/15)*100)</f>
        <v>93.333333333333329</v>
      </c>
      <c r="DP115">
        <f>((4/7)*100)</f>
        <v>57.142857142857139</v>
      </c>
      <c r="DQ115">
        <f>((3/7)*100)</f>
        <v>42.857142857142854</v>
      </c>
      <c r="DR115">
        <f>((3/7)*100)</f>
        <v>42.857142857142854</v>
      </c>
      <c r="DS115">
        <f>((4/8)*100)</f>
        <v>50</v>
      </c>
      <c r="DT115">
        <f>((0/8)*100)</f>
        <v>0</v>
      </c>
      <c r="DU115">
        <f>((0/8)*100)</f>
        <v>0</v>
      </c>
      <c r="DV115">
        <f>((3/9)*100)</f>
        <v>33.333333333333329</v>
      </c>
      <c r="DW115">
        <f>((0/9)*100)</f>
        <v>0</v>
      </c>
      <c r="DX115">
        <f>((8/9)*100)</f>
        <v>88.888888888888886</v>
      </c>
      <c r="DY115">
        <f>((3/8)*100)</f>
        <v>37.5</v>
      </c>
      <c r="DZ115">
        <f>((0/8)*100)</f>
        <v>0</v>
      </c>
      <c r="EA115">
        <f>((8/8)*100)</f>
        <v>100</v>
      </c>
    </row>
    <row r="116" spans="1:131" x14ac:dyDescent="0.25">
      <c r="A116">
        <v>170.29294300000001</v>
      </c>
      <c r="B116">
        <v>6.6440729999999997</v>
      </c>
      <c r="C116">
        <v>175.21938399999999</v>
      </c>
      <c r="D116">
        <v>8.2324739999999998</v>
      </c>
      <c r="E116">
        <v>170.936757</v>
      </c>
      <c r="F116">
        <v>5.8936080000000004</v>
      </c>
      <c r="G116">
        <v>169.93742800000001</v>
      </c>
      <c r="H116">
        <v>10.418815</v>
      </c>
      <c r="K116">
        <f>(14/200)</f>
        <v>7.0000000000000007E-2</v>
      </c>
      <c r="L116">
        <f>(13/200)</f>
        <v>6.5000000000000002E-2</v>
      </c>
      <c r="M116">
        <f>(15/200)</f>
        <v>7.4999999999999997E-2</v>
      </c>
      <c r="N116">
        <f>(14/200)</f>
        <v>7.0000000000000007E-2</v>
      </c>
      <c r="P116">
        <f>(8/200)</f>
        <v>0.04</v>
      </c>
      <c r="Q116">
        <f>(9/200)</f>
        <v>4.4999999999999998E-2</v>
      </c>
      <c r="R116">
        <f>(9/200)</f>
        <v>4.4999999999999998E-2</v>
      </c>
      <c r="S116">
        <f>(10/200)</f>
        <v>0.05</v>
      </c>
      <c r="U116">
        <f>0.07+0.04</f>
        <v>0.11000000000000001</v>
      </c>
      <c r="V116">
        <f>0.065+0.045</f>
        <v>0.11</v>
      </c>
      <c r="W116">
        <f>0.075+0.045</f>
        <v>0.12</v>
      </c>
      <c r="X116">
        <f>0.07+0.05</f>
        <v>0.12000000000000001</v>
      </c>
      <c r="Z116">
        <f>SQRT((ABS($A$117-$A$116)^2+(ABS($B$117-$B$116)^2)))</f>
        <v>34.564134016510138</v>
      </c>
      <c r="AA116">
        <f>SQRT((ABS($C$117-$C$116)^2+(ABS($D$117-$D$116)^2)))</f>
        <v>23.833917554414459</v>
      </c>
      <c r="AB116">
        <f>SQRT((ABS($E$117-$E$116)^2+(ABS($F$117-$F$116)^2)))</f>
        <v>36.018132336794622</v>
      </c>
      <c r="AC116">
        <f>SQRT((ABS($G$117-$G$116)^2+(ABS($H$117-$H$116)^2)))</f>
        <v>35.411667580832756</v>
      </c>
      <c r="AJ116">
        <f>1/0.11</f>
        <v>9.0909090909090917</v>
      </c>
      <c r="AK116">
        <f>1/0.11</f>
        <v>9.0909090909090917</v>
      </c>
      <c r="AL116">
        <f>1/0.12</f>
        <v>8.3333333333333339</v>
      </c>
      <c r="AM116">
        <f>1/0.12</f>
        <v>8.3333333333333339</v>
      </c>
      <c r="AO116">
        <f t="shared" si="46"/>
        <v>314.2194001500921</v>
      </c>
      <c r="AP116">
        <f t="shared" si="47"/>
        <v>216.67197776740417</v>
      </c>
      <c r="AQ116">
        <f t="shared" si="48"/>
        <v>300.15110280662185</v>
      </c>
      <c r="AR116">
        <f t="shared" si="49"/>
        <v>295.09722984027292</v>
      </c>
      <c r="AV116">
        <f>((0.07/0.11)*100)</f>
        <v>63.636363636363647</v>
      </c>
      <c r="AW116">
        <f>((0.065/0.11)*100)</f>
        <v>59.090909090909093</v>
      </c>
      <c r="AX116">
        <f>((0.075/0.12)*100)</f>
        <v>62.5</v>
      </c>
      <c r="AY116">
        <f>((0.07/0.12)*100)</f>
        <v>58.333333333333336</v>
      </c>
      <c r="BA116">
        <f>((0.04/0.11)*100)</f>
        <v>36.363636363636367</v>
      </c>
      <c r="BB116">
        <f>((0.045/0.11)*100)</f>
        <v>40.909090909090907</v>
      </c>
      <c r="BC116">
        <f>((0.045/0.12)*100)</f>
        <v>37.5</v>
      </c>
      <c r="BD116">
        <f>((0.05/0.12)*100)</f>
        <v>41.666666666666671</v>
      </c>
      <c r="BF116">
        <f>ABS($B$116-$D$116)</f>
        <v>1.5884010000000002</v>
      </c>
      <c r="BG116">
        <f>ABS($F$116-$H$116)</f>
        <v>4.525207</v>
      </c>
      <c r="BL116">
        <f>SQRT((ABS($A$116-$E$116)^2+(ABS($B$116-$F$116)^2)))</f>
        <v>0.98878419426131015</v>
      </c>
      <c r="BM116">
        <f>SQRT((ABS($C$116-$G$116)^2+(ABS($D$116-$H$116)^2)))</f>
        <v>5.716567689988179</v>
      </c>
      <c r="BO116">
        <f>SQRT((ABS($A$116-$G$116)^2+(ABS($B$116-$H$116)^2)))</f>
        <v>3.7914467003755972</v>
      </c>
      <c r="BP116">
        <f>SQRT((ABS($C$116-$E$116)^2+(ABS($D$116-$F$116)^2)))</f>
        <v>4.8796709097115265</v>
      </c>
      <c r="BR116">
        <f>DEGREES(ACOS((29.4791134122432^2+29.2518103643678^2-3.91606137892871^2)/(2*29.4791134122432*29.2518103643678)))</f>
        <v>7.6335572864300962</v>
      </c>
      <c r="BS116">
        <f>DEGREES(ACOS((12.2442252351927^2+17.4980625011378^2-6.32828985273786^2)/(2*12.2442252351927*17.4980625011378)))</f>
        <v>13.842243615884408</v>
      </c>
      <c r="BU116">
        <v>14</v>
      </c>
      <c r="BV116">
        <v>10</v>
      </c>
      <c r="BW116">
        <v>7</v>
      </c>
      <c r="BX116">
        <v>6</v>
      </c>
      <c r="BY116">
        <v>13</v>
      </c>
      <c r="BZ116">
        <v>10</v>
      </c>
      <c r="CA116">
        <v>4</v>
      </c>
      <c r="CB116">
        <v>3</v>
      </c>
      <c r="CC116">
        <v>15</v>
      </c>
      <c r="CD116">
        <v>7</v>
      </c>
      <c r="CE116">
        <v>6</v>
      </c>
      <c r="CF116">
        <v>14</v>
      </c>
      <c r="CG116">
        <v>14</v>
      </c>
      <c r="CH116">
        <v>6</v>
      </c>
      <c r="CI116">
        <v>5</v>
      </c>
      <c r="CJ116">
        <v>14</v>
      </c>
      <c r="CL116">
        <v>8</v>
      </c>
      <c r="CM116">
        <v>5</v>
      </c>
      <c r="CN116">
        <v>2</v>
      </c>
      <c r="CO116">
        <v>2</v>
      </c>
      <c r="CP116">
        <v>9</v>
      </c>
      <c r="CQ116">
        <v>5</v>
      </c>
      <c r="CR116">
        <v>0</v>
      </c>
      <c r="CS116">
        <v>0</v>
      </c>
      <c r="CT116">
        <v>9</v>
      </c>
      <c r="CU116">
        <v>2</v>
      </c>
      <c r="CV116">
        <v>0</v>
      </c>
      <c r="CW116">
        <v>9</v>
      </c>
      <c r="CX116">
        <v>10</v>
      </c>
      <c r="CY116">
        <v>2</v>
      </c>
      <c r="CZ116">
        <v>0</v>
      </c>
      <c r="DA116">
        <v>9</v>
      </c>
      <c r="DC116">
        <f>((10/14)*100)</f>
        <v>71.428571428571431</v>
      </c>
      <c r="DD116">
        <f>((7/14)*100)</f>
        <v>50</v>
      </c>
      <c r="DE116">
        <f>((6/14)*100)</f>
        <v>42.857142857142854</v>
      </c>
      <c r="DF116">
        <f>((10/13)*100)</f>
        <v>76.923076923076934</v>
      </c>
      <c r="DG116">
        <f>((4/13)*100)</f>
        <v>30.76923076923077</v>
      </c>
      <c r="DH116">
        <f>((3/13)*100)</f>
        <v>23.076923076923077</v>
      </c>
      <c r="DI116">
        <f>((7/15)*100)</f>
        <v>46.666666666666664</v>
      </c>
      <c r="DJ116">
        <f>((6/15)*100)</f>
        <v>40</v>
      </c>
      <c r="DK116">
        <f>((14/15)*100)</f>
        <v>93.333333333333329</v>
      </c>
      <c r="DL116">
        <f>((6/14)*100)</f>
        <v>42.857142857142854</v>
      </c>
      <c r="DM116">
        <f>((5/14)*100)</f>
        <v>35.714285714285715</v>
      </c>
      <c r="DN116">
        <f>((14/14)*100)</f>
        <v>100</v>
      </c>
      <c r="DP116">
        <f>((5/8)*100)</f>
        <v>62.5</v>
      </c>
      <c r="DQ116">
        <f>((2/8)*100)</f>
        <v>25</v>
      </c>
      <c r="DR116">
        <f>((2/8)*100)</f>
        <v>25</v>
      </c>
      <c r="DS116">
        <f>((5/9)*100)</f>
        <v>55.555555555555557</v>
      </c>
      <c r="DT116">
        <f>((0/9)*100)</f>
        <v>0</v>
      </c>
      <c r="DU116">
        <f>((0/9)*100)</f>
        <v>0</v>
      </c>
      <c r="DV116">
        <f>((2/9)*100)</f>
        <v>22.222222222222221</v>
      </c>
      <c r="DW116">
        <f>((0/9)*100)</f>
        <v>0</v>
      </c>
      <c r="DX116">
        <f>((9/9)*100)</f>
        <v>100</v>
      </c>
      <c r="DY116">
        <f>((2/10)*100)</f>
        <v>20</v>
      </c>
      <c r="DZ116">
        <f>((0/10)*100)</f>
        <v>0</v>
      </c>
      <c r="EA116">
        <f>((9/10)*100)</f>
        <v>90</v>
      </c>
    </row>
    <row r="117" spans="1:131" x14ac:dyDescent="0.25">
      <c r="A117">
        <v>135.79857100000001</v>
      </c>
      <c r="B117">
        <v>4.4491560000000003</v>
      </c>
      <c r="C117">
        <v>151.390469</v>
      </c>
      <c r="D117">
        <v>7.7441750000000003</v>
      </c>
      <c r="E117">
        <v>135.04162100000002</v>
      </c>
      <c r="F117">
        <v>2.9195419999999999</v>
      </c>
      <c r="G117">
        <v>134.69128599999999</v>
      </c>
      <c r="H117">
        <v>6.9989210000000002</v>
      </c>
      <c r="K117">
        <f>(15/200)</f>
        <v>7.4999999999999997E-2</v>
      </c>
      <c r="L117">
        <f>(15/200)</f>
        <v>7.4999999999999997E-2</v>
      </c>
      <c r="M117">
        <f>(15/200)</f>
        <v>7.4999999999999997E-2</v>
      </c>
      <c r="N117">
        <f>(15/200)</f>
        <v>7.4999999999999997E-2</v>
      </c>
      <c r="P117">
        <f>(8/200)</f>
        <v>0.04</v>
      </c>
      <c r="Q117">
        <f>(9/200)</f>
        <v>4.4999999999999998E-2</v>
      </c>
      <c r="R117">
        <f>(8/200)</f>
        <v>0.04</v>
      </c>
      <c r="S117">
        <f>(8/200)</f>
        <v>0.04</v>
      </c>
      <c r="U117">
        <f>0.075+0.04</f>
        <v>0.11499999999999999</v>
      </c>
      <c r="V117">
        <f>0.075+0.045</f>
        <v>0.12</v>
      </c>
      <c r="W117">
        <f>0.075+0.04</f>
        <v>0.11499999999999999</v>
      </c>
      <c r="X117">
        <f>0.075+0.04</f>
        <v>0.11499999999999999</v>
      </c>
      <c r="Z117">
        <f>SQRT((ABS($A$118-$A$117)^2+(ABS($B$118-$B$117)^2)))</f>
        <v>28.855354572772733</v>
      </c>
      <c r="AA117">
        <f>SQRT((ABS($C$118-$C$117)^2+(ABS($D$118-$D$117)^2)))</f>
        <v>39.844027385557695</v>
      </c>
      <c r="AB117">
        <f>SQRT((ABS($E$118-$E$117)^2+(ABS($F$118-$F$117)^2)))</f>
        <v>29.086384859245779</v>
      </c>
      <c r="AC117">
        <f>SQRT((ABS($G$118-$G$117)^2+(ABS($H$118-$H$117)^2)))</f>
        <v>29.465077241746169</v>
      </c>
      <c r="AJ117">
        <f>1/0.115</f>
        <v>8.695652173913043</v>
      </c>
      <c r="AK117">
        <f>1/0.12</f>
        <v>8.3333333333333339</v>
      </c>
      <c r="AL117">
        <f>1/0.115</f>
        <v>8.695652173913043</v>
      </c>
      <c r="AM117">
        <f>1/0.115</f>
        <v>8.695652173913043</v>
      </c>
      <c r="AO117">
        <f t="shared" si="46"/>
        <v>250.9161267197629</v>
      </c>
      <c r="AP117">
        <f t="shared" si="47"/>
        <v>332.03356154631416</v>
      </c>
      <c r="AQ117">
        <f t="shared" si="48"/>
        <v>252.925085732572</v>
      </c>
      <c r="AR117">
        <f t="shared" si="49"/>
        <v>256.21806297170582</v>
      </c>
      <c r="AV117">
        <f>((0.075/0.115)*100)</f>
        <v>65.217391304347814</v>
      </c>
      <c r="AW117">
        <f>((0.075/0.12)*100)</f>
        <v>62.5</v>
      </c>
      <c r="AX117">
        <f>((0.075/0.115)*100)</f>
        <v>65.217391304347814</v>
      </c>
      <c r="AY117">
        <f>((0.075/0.115)*100)</f>
        <v>65.217391304347814</v>
      </c>
      <c r="BA117">
        <f>((0.04/0.115)*100)</f>
        <v>34.782608695652172</v>
      </c>
      <c r="BB117">
        <f>((0.045/0.12)*100)</f>
        <v>37.5</v>
      </c>
      <c r="BC117">
        <f>((0.04/0.115)*100)</f>
        <v>34.782608695652172</v>
      </c>
      <c r="BD117">
        <f>((0.04/0.115)*100)</f>
        <v>34.782608695652172</v>
      </c>
      <c r="BF117">
        <f>ABS($B$117-$D$117)</f>
        <v>3.2950189999999999</v>
      </c>
      <c r="BG117">
        <f>ABS($F$117-$H$117)</f>
        <v>4.0793790000000003</v>
      </c>
      <c r="BL117">
        <f>SQRT((ABS($A$117-$E$117)^2+(ABS($B$117-$F$117)^2)))</f>
        <v>1.7066611530986415</v>
      </c>
      <c r="BM117">
        <f>SQRT((ABS($C$117-$G$117)^2+(ABS($D$117-$H$117)^2)))</f>
        <v>16.715804389618981</v>
      </c>
      <c r="BO117">
        <f>SQRT((ABS($A$117-$G$117)^2+(ABS($B$117-$H$117)^2)))</f>
        <v>2.779816833255393</v>
      </c>
      <c r="BP117">
        <f>SQRT((ABS($C$117-$E$117)^2+(ABS($D$117-$F$117)^2)))</f>
        <v>17.04587675984407</v>
      </c>
      <c r="BR117">
        <f>DEGREES(ACOS((28.3975274053007^2+28.4825848139449^2-4.21750158281618^2)/(2*28.3975274053007*28.4825848139449)))</f>
        <v>8.5027257464514818</v>
      </c>
      <c r="BS117">
        <f>DEGREES(ACOS((12.9445801111124^2+15.1966230925334^2-5.07864858642779^2)/(2*12.9445801111124*15.1966230925334)))</f>
        <v>18.678197868882876</v>
      </c>
      <c r="BU117">
        <v>15</v>
      </c>
      <c r="BV117">
        <v>12</v>
      </c>
      <c r="BW117">
        <v>7</v>
      </c>
      <c r="BX117">
        <v>7</v>
      </c>
      <c r="BY117">
        <v>15</v>
      </c>
      <c r="BZ117">
        <v>12</v>
      </c>
      <c r="CA117">
        <v>7</v>
      </c>
      <c r="CB117">
        <v>7</v>
      </c>
      <c r="CC117">
        <v>15</v>
      </c>
      <c r="CD117">
        <v>7</v>
      </c>
      <c r="CE117">
        <v>7</v>
      </c>
      <c r="CF117">
        <v>15</v>
      </c>
      <c r="CG117">
        <v>15</v>
      </c>
      <c r="CH117">
        <v>7</v>
      </c>
      <c r="CI117">
        <v>7</v>
      </c>
      <c r="CJ117">
        <v>15</v>
      </c>
      <c r="CL117">
        <v>8</v>
      </c>
      <c r="CM117">
        <v>5</v>
      </c>
      <c r="CN117">
        <v>0</v>
      </c>
      <c r="CO117">
        <v>0</v>
      </c>
      <c r="CP117">
        <v>9</v>
      </c>
      <c r="CQ117">
        <v>5</v>
      </c>
      <c r="CR117">
        <v>0</v>
      </c>
      <c r="CS117">
        <v>0</v>
      </c>
      <c r="CT117">
        <v>8</v>
      </c>
      <c r="CU117">
        <v>0</v>
      </c>
      <c r="CV117">
        <v>0</v>
      </c>
      <c r="CW117">
        <v>8</v>
      </c>
      <c r="CX117">
        <v>8</v>
      </c>
      <c r="CY117">
        <v>0</v>
      </c>
      <c r="CZ117">
        <v>0</v>
      </c>
      <c r="DA117">
        <v>8</v>
      </c>
      <c r="DC117">
        <f>((12/15)*100)</f>
        <v>80</v>
      </c>
      <c r="DD117">
        <f>((7/15)*100)</f>
        <v>46.666666666666664</v>
      </c>
      <c r="DE117">
        <f>((7/15)*100)</f>
        <v>46.666666666666664</v>
      </c>
      <c r="DF117">
        <f>((12/15)*100)</f>
        <v>80</v>
      </c>
      <c r="DG117">
        <f>((7/15)*100)</f>
        <v>46.666666666666664</v>
      </c>
      <c r="DH117">
        <f>((7/15)*100)</f>
        <v>46.666666666666664</v>
      </c>
      <c r="DI117">
        <f>((7/15)*100)</f>
        <v>46.666666666666664</v>
      </c>
      <c r="DJ117">
        <f>((7/15)*100)</f>
        <v>46.666666666666664</v>
      </c>
      <c r="DK117">
        <f>((15/15)*100)</f>
        <v>100</v>
      </c>
      <c r="DL117">
        <f>((7/15)*100)</f>
        <v>46.666666666666664</v>
      </c>
      <c r="DM117">
        <f>((7/15)*100)</f>
        <v>46.666666666666664</v>
      </c>
      <c r="DN117">
        <f>((15/15)*100)</f>
        <v>100</v>
      </c>
      <c r="DP117">
        <f>((5/8)*100)</f>
        <v>62.5</v>
      </c>
      <c r="DQ117">
        <f>((0/8)*100)</f>
        <v>0</v>
      </c>
      <c r="DR117">
        <f>((0/8)*100)</f>
        <v>0</v>
      </c>
      <c r="DS117">
        <f>((5/9)*100)</f>
        <v>55.555555555555557</v>
      </c>
      <c r="DT117">
        <f>((0/9)*100)</f>
        <v>0</v>
      </c>
      <c r="DU117">
        <f>((0/9)*100)</f>
        <v>0</v>
      </c>
      <c r="DV117">
        <f>((0/8)*100)</f>
        <v>0</v>
      </c>
      <c r="DW117">
        <f>((0/8)*100)</f>
        <v>0</v>
      </c>
      <c r="DX117">
        <f>((8/8)*100)</f>
        <v>100</v>
      </c>
      <c r="DY117">
        <f>((0/8)*100)</f>
        <v>0</v>
      </c>
      <c r="DZ117">
        <f>((0/8)*100)</f>
        <v>0</v>
      </c>
      <c r="EA117">
        <f>((8/8)*100)</f>
        <v>100</v>
      </c>
    </row>
    <row r="118" spans="1:131" x14ac:dyDescent="0.25">
      <c r="A118">
        <v>106.94666100000001</v>
      </c>
      <c r="B118">
        <v>4.0033120000000002</v>
      </c>
      <c r="C118">
        <v>111.59866200000002</v>
      </c>
      <c r="D118">
        <v>5.7049070000000004</v>
      </c>
      <c r="E118">
        <v>105.955996</v>
      </c>
      <c r="F118">
        <v>2.709298</v>
      </c>
      <c r="G118">
        <v>105.22715600000001</v>
      </c>
      <c r="H118">
        <v>6.7626580000000001</v>
      </c>
      <c r="K118">
        <f>(15/200)</f>
        <v>7.4999999999999997E-2</v>
      </c>
      <c r="L118">
        <f>(14/200)</f>
        <v>7.0000000000000007E-2</v>
      </c>
      <c r="M118">
        <f>(14/200)</f>
        <v>7.0000000000000007E-2</v>
      </c>
      <c r="N118">
        <f>(13/200)</f>
        <v>6.5000000000000002E-2</v>
      </c>
      <c r="P118">
        <f>(8/200)</f>
        <v>0.04</v>
      </c>
      <c r="Q118">
        <f>(8/200)</f>
        <v>0.04</v>
      </c>
      <c r="R118">
        <f>(9/200)</f>
        <v>4.4999999999999998E-2</v>
      </c>
      <c r="S118">
        <f>(9/200)</f>
        <v>4.4999999999999998E-2</v>
      </c>
      <c r="U118">
        <f>0.075+0.04</f>
        <v>0.11499999999999999</v>
      </c>
      <c r="V118">
        <f>0.07+0.04</f>
        <v>0.11000000000000001</v>
      </c>
      <c r="W118">
        <f>0.07+0.045</f>
        <v>0.115</v>
      </c>
      <c r="X118">
        <f>0.065+0.045</f>
        <v>0.11</v>
      </c>
      <c r="Z118">
        <f>SQRT((ABS($A$119-$A$118)^2+(ABS($B$119-$B$118)^2)))</f>
        <v>27.026860854365058</v>
      </c>
      <c r="AA118">
        <f>SQRT((ABS($C$119-$C$118)^2+(ABS($D$119-$D$118)^2)))</f>
        <v>27.62294924694606</v>
      </c>
      <c r="AB118">
        <f>SQRT((ABS($E$119-$E$118)^2+(ABS($F$119-$F$118)^2)))</f>
        <v>25.831795900887805</v>
      </c>
      <c r="AC118">
        <f>SQRT((ABS($G$119-$G$118)^2+(ABS($H$119-$H$118)^2)))</f>
        <v>25.419111731538457</v>
      </c>
      <c r="AJ118">
        <f>1/0.115</f>
        <v>8.695652173913043</v>
      </c>
      <c r="AK118">
        <f>1/0.11</f>
        <v>9.0909090909090917</v>
      </c>
      <c r="AL118">
        <f>1/0.115</f>
        <v>8.695652173913043</v>
      </c>
      <c r="AM118">
        <f>1/0.11</f>
        <v>9.0909090909090917</v>
      </c>
      <c r="AO118">
        <f t="shared" si="46"/>
        <v>235.01618134230486</v>
      </c>
      <c r="AP118">
        <f t="shared" si="47"/>
        <v>251.11772042678234</v>
      </c>
      <c r="AQ118">
        <f t="shared" si="48"/>
        <v>224.62431218163309</v>
      </c>
      <c r="AR118">
        <f t="shared" si="49"/>
        <v>231.08283392307689</v>
      </c>
      <c r="AV118">
        <f>((0.075/0.115)*100)</f>
        <v>65.217391304347814</v>
      </c>
      <c r="AW118">
        <f>((0.07/0.11)*100)</f>
        <v>63.636363636363647</v>
      </c>
      <c r="AX118">
        <f>((0.07/0.115)*100)</f>
        <v>60.869565217391312</v>
      </c>
      <c r="AY118">
        <f>((0.065/0.11)*100)</f>
        <v>59.090909090909093</v>
      </c>
      <c r="BA118">
        <f>((0.04/0.115)*100)</f>
        <v>34.782608695652172</v>
      </c>
      <c r="BB118">
        <f>((0.04/0.11)*100)</f>
        <v>36.363636363636367</v>
      </c>
      <c r="BC118">
        <f>((0.045/0.115)*100)</f>
        <v>39.130434782608688</v>
      </c>
      <c r="BD118">
        <f>((0.045/0.11)*100)</f>
        <v>40.909090909090907</v>
      </c>
      <c r="BF118">
        <f>ABS($B$118-$D$118)</f>
        <v>1.7015950000000002</v>
      </c>
      <c r="BG118">
        <f>ABS($F$118-$H$118)</f>
        <v>4.0533599999999996</v>
      </c>
      <c r="BL118">
        <f>SQRT((ABS($A$118-$E$118)^2+(ABS($B$118-$F$118)^2)))</f>
        <v>1.6296899626680574</v>
      </c>
      <c r="BM118">
        <f>SQRT((ABS($C$118-$G$118)^2+(ABS($D$118-$H$118)^2)))</f>
        <v>6.458709304964664</v>
      </c>
      <c r="BO118">
        <f>SQRT((ABS($A$118-$G$118)^2+(ABS($B$118-$H$118)^2)))</f>
        <v>3.2512594164017417</v>
      </c>
      <c r="BP118">
        <f>SQRT((ABS($C$118-$E$118)^2+(ABS($D$118-$F$118)^2)))</f>
        <v>6.3885329198836587</v>
      </c>
      <c r="BS118">
        <f>DEGREES(ACOS((18.5724760584982^2+20.7411731083548^2-5.31832513454113^2)/(2*18.5724760584982*20.7411731083548)))</f>
        <v>14.212460745385204</v>
      </c>
      <c r="BU118">
        <v>15</v>
      </c>
      <c r="BV118">
        <v>11</v>
      </c>
      <c r="BW118">
        <v>6</v>
      </c>
      <c r="BX118">
        <v>6</v>
      </c>
      <c r="BY118">
        <v>14</v>
      </c>
      <c r="BZ118">
        <v>11</v>
      </c>
      <c r="CA118">
        <v>5</v>
      </c>
      <c r="CB118">
        <v>5</v>
      </c>
      <c r="CC118">
        <v>14</v>
      </c>
      <c r="CD118">
        <v>6</v>
      </c>
      <c r="CE118">
        <v>5</v>
      </c>
      <c r="CF118">
        <v>13</v>
      </c>
      <c r="CG118">
        <v>13</v>
      </c>
      <c r="CH118">
        <v>6</v>
      </c>
      <c r="CI118">
        <v>4</v>
      </c>
      <c r="CJ118">
        <v>13</v>
      </c>
      <c r="CL118">
        <v>8</v>
      </c>
      <c r="CM118">
        <v>5</v>
      </c>
      <c r="CN118">
        <v>0</v>
      </c>
      <c r="CO118">
        <v>0</v>
      </c>
      <c r="CP118">
        <v>8</v>
      </c>
      <c r="CQ118">
        <v>5</v>
      </c>
      <c r="CR118">
        <v>0</v>
      </c>
      <c r="CS118">
        <v>0</v>
      </c>
      <c r="CT118">
        <v>9</v>
      </c>
      <c r="CU118">
        <v>0</v>
      </c>
      <c r="CV118">
        <v>0</v>
      </c>
      <c r="CW118">
        <v>9</v>
      </c>
      <c r="CX118">
        <v>9</v>
      </c>
      <c r="CY118">
        <v>0</v>
      </c>
      <c r="CZ118">
        <v>0</v>
      </c>
      <c r="DA118">
        <v>9</v>
      </c>
      <c r="DC118">
        <f>((11/15)*100)</f>
        <v>73.333333333333329</v>
      </c>
      <c r="DD118">
        <f>((6/15)*100)</f>
        <v>40</v>
      </c>
      <c r="DE118">
        <f>((6/15)*100)</f>
        <v>40</v>
      </c>
      <c r="DF118">
        <f>((11/14)*100)</f>
        <v>78.571428571428569</v>
      </c>
      <c r="DG118">
        <f>((5/14)*100)</f>
        <v>35.714285714285715</v>
      </c>
      <c r="DH118">
        <f>((5/14)*100)</f>
        <v>35.714285714285715</v>
      </c>
      <c r="DI118">
        <f>((6/14)*100)</f>
        <v>42.857142857142854</v>
      </c>
      <c r="DJ118">
        <f>((5/14)*100)</f>
        <v>35.714285714285715</v>
      </c>
      <c r="DK118">
        <f>((13/14)*100)</f>
        <v>92.857142857142861</v>
      </c>
      <c r="DL118">
        <f>((6/13)*100)</f>
        <v>46.153846153846153</v>
      </c>
      <c r="DM118">
        <f>((4/13)*100)</f>
        <v>30.76923076923077</v>
      </c>
      <c r="DN118">
        <f>((13/13)*100)</f>
        <v>100</v>
      </c>
      <c r="DP118">
        <f>((5/8)*100)</f>
        <v>62.5</v>
      </c>
      <c r="DQ118">
        <f>((0/8)*100)</f>
        <v>0</v>
      </c>
      <c r="DR118">
        <f>((0/8)*100)</f>
        <v>0</v>
      </c>
      <c r="DS118">
        <f>((5/8)*100)</f>
        <v>62.5</v>
      </c>
      <c r="DT118">
        <f>((0/8)*100)</f>
        <v>0</v>
      </c>
      <c r="DU118">
        <f>((0/8)*100)</f>
        <v>0</v>
      </c>
      <c r="DV118">
        <f>((0/9)*100)</f>
        <v>0</v>
      </c>
      <c r="DW118">
        <f>((0/9)*100)</f>
        <v>0</v>
      </c>
      <c r="DX118">
        <f>((9/9)*100)</f>
        <v>100</v>
      </c>
      <c r="DY118">
        <f>((0/9)*100)</f>
        <v>0</v>
      </c>
      <c r="DZ118">
        <f>((0/9)*100)</f>
        <v>0</v>
      </c>
      <c r="EA118">
        <f>((9/9)*100)</f>
        <v>100</v>
      </c>
    </row>
    <row r="119" spans="1:131" x14ac:dyDescent="0.25">
      <c r="A119">
        <v>79.924137999999999</v>
      </c>
      <c r="B119">
        <v>4.4875210000000001</v>
      </c>
      <c r="C119">
        <v>83.976376000000002</v>
      </c>
      <c r="D119">
        <v>5.8963260000000002</v>
      </c>
      <c r="E119">
        <v>80.151116000000002</v>
      </c>
      <c r="F119">
        <v>3.8882159999999999</v>
      </c>
      <c r="G119">
        <v>79.832000000000008</v>
      </c>
      <c r="H119">
        <v>7.8659679999999996</v>
      </c>
      <c r="K119">
        <f>(16/200)</f>
        <v>0.08</v>
      </c>
      <c r="L119">
        <f>(12/200)</f>
        <v>0.06</v>
      </c>
      <c r="M119">
        <f>(16/200)</f>
        <v>0.08</v>
      </c>
      <c r="N119">
        <f>(15/200)</f>
        <v>7.4999999999999997E-2</v>
      </c>
      <c r="P119">
        <f>(8/200)</f>
        <v>0.04</v>
      </c>
      <c r="Q119">
        <f>(9/200)</f>
        <v>4.4999999999999998E-2</v>
      </c>
      <c r="R119">
        <f>(8/200)</f>
        <v>0.04</v>
      </c>
      <c r="S119">
        <f>(9/200)</f>
        <v>4.4999999999999998E-2</v>
      </c>
      <c r="U119">
        <f>0.08+0.04</f>
        <v>0.12</v>
      </c>
      <c r="V119">
        <f>0.06+0.045</f>
        <v>0.105</v>
      </c>
      <c r="W119">
        <f>0.08+0.04</f>
        <v>0.12</v>
      </c>
      <c r="X119">
        <f>0.075+0.045</f>
        <v>0.12</v>
      </c>
      <c r="Z119">
        <f>SQRT((ABS($A$120-$A$119)^2+(ABS($B$120-$B$119)^2)))</f>
        <v>24.614912770091095</v>
      </c>
      <c r="AA119">
        <f>SQRT((ABS($C$120-$C$119)^2+(ABS($D$120-$D$119)^2)))</f>
        <v>21.283376710523211</v>
      </c>
      <c r="AB119">
        <f>SQRT((ABS($E$120-$E$119)^2+(ABS($F$120-$F$119)^2)))</f>
        <v>24.547723664372501</v>
      </c>
      <c r="AC119">
        <f>SQRT((ABS($G$120-$G$119)^2+(ABS($H$120-$H$119)^2)))</f>
        <v>23.211861585228529</v>
      </c>
      <c r="AJ119">
        <f>1/0.12</f>
        <v>8.3333333333333339</v>
      </c>
      <c r="AK119">
        <f>1/0.105</f>
        <v>9.5238095238095237</v>
      </c>
      <c r="AL119">
        <f>1/0.12</f>
        <v>8.3333333333333339</v>
      </c>
      <c r="AM119">
        <f>1/0.12</f>
        <v>8.3333333333333339</v>
      </c>
      <c r="AO119">
        <f t="shared" si="46"/>
        <v>205.12427308409247</v>
      </c>
      <c r="AP119">
        <f t="shared" si="47"/>
        <v>202.69882581450676</v>
      </c>
      <c r="AQ119">
        <f t="shared" si="48"/>
        <v>204.56436386977086</v>
      </c>
      <c r="AR119">
        <f t="shared" si="49"/>
        <v>193.43217987690443</v>
      </c>
      <c r="AV119">
        <f>((0.08/0.12)*100)</f>
        <v>66.666666666666671</v>
      </c>
      <c r="AW119">
        <f>((0.06/0.105)*100)</f>
        <v>57.142857142857139</v>
      </c>
      <c r="AX119">
        <f>((0.08/0.12)*100)</f>
        <v>66.666666666666671</v>
      </c>
      <c r="AY119">
        <f>((0.075/0.12)*100)</f>
        <v>62.5</v>
      </c>
      <c r="BA119">
        <f>((0.04/0.12)*100)</f>
        <v>33.333333333333336</v>
      </c>
      <c r="BB119">
        <f>((0.045/0.105)*100)</f>
        <v>42.857142857142854</v>
      </c>
      <c r="BC119">
        <f>((0.04/0.12)*100)</f>
        <v>33.333333333333336</v>
      </c>
      <c r="BD119">
        <f>((0.045/0.12)*100)</f>
        <v>37.5</v>
      </c>
      <c r="BF119">
        <f>ABS($B$119-$D$119)</f>
        <v>1.4088050000000001</v>
      </c>
      <c r="BG119">
        <f>ABS($F$119-$H$119)</f>
        <v>3.9777519999999997</v>
      </c>
      <c r="BL119">
        <f>SQRT((ABS($A$119-$E$119)^2+(ABS($B$119-$F$119)^2)))</f>
        <v>0.64084748225221377</v>
      </c>
      <c r="BM119">
        <f>SQRT((ABS($C$119-$G$119)^2+(ABS($D$119-$H$119)^2)))</f>
        <v>4.5886100332824045</v>
      </c>
      <c r="BO119">
        <f>SQRT((ABS($A$119-$G$119)^2+(ABS($B$119-$H$119)^2)))</f>
        <v>3.3797031737791698</v>
      </c>
      <c r="BP119">
        <f>SQRT((ABS($C$119-$E$119)^2+(ABS($D$119-$F$119)^2)))</f>
        <v>4.3203147847928864</v>
      </c>
      <c r="BS119">
        <f>DEGREES(ACOS((20.6972856618716^2+21.7788219601444^2-4.34332264473179^2)/(2*20.6972856618716*21.7788219601444)))</f>
        <v>11.370606713450039</v>
      </c>
      <c r="BU119">
        <v>16</v>
      </c>
      <c r="BV119">
        <v>9</v>
      </c>
      <c r="BW119">
        <v>8</v>
      </c>
      <c r="BX119">
        <v>8</v>
      </c>
      <c r="BY119">
        <v>12</v>
      </c>
      <c r="BZ119">
        <v>9</v>
      </c>
      <c r="CA119">
        <v>4</v>
      </c>
      <c r="CB119">
        <v>3</v>
      </c>
      <c r="CC119">
        <v>16</v>
      </c>
      <c r="CD119">
        <v>8</v>
      </c>
      <c r="CE119">
        <v>6</v>
      </c>
      <c r="CF119">
        <v>15</v>
      </c>
      <c r="CG119">
        <v>15</v>
      </c>
      <c r="CH119">
        <v>8</v>
      </c>
      <c r="CI119">
        <v>5</v>
      </c>
      <c r="CJ119">
        <v>15</v>
      </c>
      <c r="CL119">
        <v>8</v>
      </c>
      <c r="CM119">
        <v>5</v>
      </c>
      <c r="CN119">
        <v>0</v>
      </c>
      <c r="CO119">
        <v>1</v>
      </c>
      <c r="CP119">
        <v>9</v>
      </c>
      <c r="CQ119">
        <v>5</v>
      </c>
      <c r="CR119">
        <v>0</v>
      </c>
      <c r="CS119">
        <v>0</v>
      </c>
      <c r="CT119">
        <v>8</v>
      </c>
      <c r="CU119">
        <v>0</v>
      </c>
      <c r="CV119">
        <v>0</v>
      </c>
      <c r="CW119">
        <v>8</v>
      </c>
      <c r="CX119">
        <v>9</v>
      </c>
      <c r="CY119">
        <v>1</v>
      </c>
      <c r="CZ119">
        <v>0</v>
      </c>
      <c r="DA119">
        <v>8</v>
      </c>
      <c r="DC119">
        <f>((9/16)*100)</f>
        <v>56.25</v>
      </c>
      <c r="DD119">
        <f>((8/16)*100)</f>
        <v>50</v>
      </c>
      <c r="DE119">
        <f>((8/16)*100)</f>
        <v>50</v>
      </c>
      <c r="DF119">
        <f>((9/12)*100)</f>
        <v>75</v>
      </c>
      <c r="DG119">
        <f>((4/12)*100)</f>
        <v>33.333333333333329</v>
      </c>
      <c r="DH119">
        <f>((3/12)*100)</f>
        <v>25</v>
      </c>
      <c r="DI119">
        <f>((8/16)*100)</f>
        <v>50</v>
      </c>
      <c r="DJ119">
        <f>((6/16)*100)</f>
        <v>37.5</v>
      </c>
      <c r="DK119">
        <f>((15/16)*100)</f>
        <v>93.75</v>
      </c>
      <c r="DL119">
        <f>((8/15)*100)</f>
        <v>53.333333333333336</v>
      </c>
      <c r="DM119">
        <f>((5/15)*100)</f>
        <v>33.333333333333329</v>
      </c>
      <c r="DN119">
        <f>((15/15)*100)</f>
        <v>100</v>
      </c>
      <c r="DP119">
        <f>((5/8)*100)</f>
        <v>62.5</v>
      </c>
      <c r="DQ119">
        <f>((0/8)*100)</f>
        <v>0</v>
      </c>
      <c r="DR119">
        <f>((1/8)*100)</f>
        <v>12.5</v>
      </c>
      <c r="DS119">
        <f>((5/9)*100)</f>
        <v>55.555555555555557</v>
      </c>
      <c r="DT119">
        <f>((0/9)*100)</f>
        <v>0</v>
      </c>
      <c r="DU119">
        <f>((0/9)*100)</f>
        <v>0</v>
      </c>
      <c r="DV119">
        <f>((0/8)*100)</f>
        <v>0</v>
      </c>
      <c r="DW119">
        <f>((0/8)*100)</f>
        <v>0</v>
      </c>
      <c r="DX119">
        <f>((8/8)*100)</f>
        <v>100</v>
      </c>
      <c r="DY119">
        <f>((1/9)*100)</f>
        <v>11.111111111111111</v>
      </c>
      <c r="DZ119">
        <f>((0/9)*100)</f>
        <v>0</v>
      </c>
      <c r="EA119">
        <f>((8/9)*100)</f>
        <v>88.888888888888886</v>
      </c>
    </row>
    <row r="120" spans="1:131" x14ac:dyDescent="0.25">
      <c r="A120">
        <v>55.324875000000006</v>
      </c>
      <c r="B120">
        <v>5.3651260000000001</v>
      </c>
      <c r="C120">
        <v>62.694317000000005</v>
      </c>
      <c r="D120">
        <v>6.1331569999999997</v>
      </c>
      <c r="E120">
        <v>55.609131000000005</v>
      </c>
      <c r="F120">
        <v>4.4189790000000002</v>
      </c>
      <c r="G120">
        <v>56.630428000000009</v>
      </c>
      <c r="H120">
        <v>8.5570360000000001</v>
      </c>
      <c r="K120">
        <f>(14/200)</f>
        <v>7.0000000000000007E-2</v>
      </c>
      <c r="L120">
        <f>(12/200)</f>
        <v>0.06</v>
      </c>
      <c r="M120">
        <f>(15/200)</f>
        <v>7.4999999999999997E-2</v>
      </c>
      <c r="N120">
        <f>(13/200)</f>
        <v>6.5000000000000002E-2</v>
      </c>
      <c r="P120">
        <f>(8/200)</f>
        <v>0.04</v>
      </c>
      <c r="Q120">
        <f>(10/200)</f>
        <v>0.05</v>
      </c>
      <c r="R120">
        <f>(9/200)</f>
        <v>4.4999999999999998E-2</v>
      </c>
      <c r="S120">
        <f>(9/200)</f>
        <v>4.4999999999999998E-2</v>
      </c>
      <c r="U120">
        <f>0.07+0.04</f>
        <v>0.11000000000000001</v>
      </c>
      <c r="V120">
        <f>0.06+0.05</f>
        <v>0.11</v>
      </c>
      <c r="W120">
        <f>0.075+0.045</f>
        <v>0.12</v>
      </c>
      <c r="X120">
        <f>0.065+0.045</f>
        <v>0.11</v>
      </c>
      <c r="Z120">
        <f>SQRT((ABS($A$121-$A$120)^2+(ABS($B$121-$B$120)^2)))</f>
        <v>24.552197323364638</v>
      </c>
      <c r="AA120">
        <f>SQRT((ABS($C$121-$C$120)^2+(ABS($D$121-$D$120)^2)))</f>
        <v>24.259462215963172</v>
      </c>
      <c r="AB120">
        <f>SQRT((ABS($E$121-$E$120)^2+(ABS($F$121-$F$120)^2)))</f>
        <v>25.359020884561861</v>
      </c>
      <c r="AC120">
        <f>SQRT((ABS($G$121-$G$120)^2+(ABS($H$121-$H$120)^2)))</f>
        <v>22.987409821682586</v>
      </c>
      <c r="AJ120">
        <f>1/0.11</f>
        <v>9.0909090909090917</v>
      </c>
      <c r="AK120">
        <f>1/0.11</f>
        <v>9.0909090909090917</v>
      </c>
      <c r="AL120">
        <f>1/0.12</f>
        <v>8.3333333333333339</v>
      </c>
      <c r="AM120">
        <f>1/0.11</f>
        <v>9.0909090909090917</v>
      </c>
      <c r="AO120">
        <f t="shared" si="46"/>
        <v>223.2017938487694</v>
      </c>
      <c r="AP120">
        <f t="shared" si="47"/>
        <v>220.5405655996652</v>
      </c>
      <c r="AQ120">
        <f t="shared" si="48"/>
        <v>211.32517403801552</v>
      </c>
      <c r="AR120">
        <f t="shared" si="49"/>
        <v>208.97645292438716</v>
      </c>
      <c r="AV120">
        <f>((0.07/0.11)*100)</f>
        <v>63.636363636363647</v>
      </c>
      <c r="AW120">
        <f>((0.06/0.11)*100)</f>
        <v>54.54545454545454</v>
      </c>
      <c r="AX120">
        <f>((0.075/0.12)*100)</f>
        <v>62.5</v>
      </c>
      <c r="AY120">
        <f>((0.065/0.11)*100)</f>
        <v>59.090909090909093</v>
      </c>
      <c r="BA120">
        <f>((0.04/0.11)*100)</f>
        <v>36.363636363636367</v>
      </c>
      <c r="BB120">
        <f>((0.05/0.11)*100)</f>
        <v>45.45454545454546</v>
      </c>
      <c r="BC120">
        <f>((0.045/0.12)*100)</f>
        <v>37.5</v>
      </c>
      <c r="BD120">
        <f>((0.045/0.11)*100)</f>
        <v>40.909090909090907</v>
      </c>
      <c r="BF120">
        <f>ABS($B$120-$D$120)</f>
        <v>0.76803099999999969</v>
      </c>
      <c r="BG120">
        <f>ABS($F$120-$H$120)</f>
        <v>4.1380569999999999</v>
      </c>
      <c r="BL120">
        <f>SQRT((ABS($A$120-$E$120)^2+(ABS($B$120-$F$120)^2)))</f>
        <v>0.98792490562036106</v>
      </c>
      <c r="BM120">
        <f>SQRT((ABS($C$120-$G$120)^2+(ABS($D$120-$H$120)^2)))</f>
        <v>6.5303858393637011</v>
      </c>
      <c r="BO120">
        <f>SQRT((ABS($A$120-$G$120)^2+(ABS($B$120-$H$120)^2)))</f>
        <v>3.4485878390884883</v>
      </c>
      <c r="BP120">
        <f>SQRT((ABS($C$120-$E$120)^2+(ABS($D$120-$F$120)^2)))</f>
        <v>7.2895999115369836</v>
      </c>
      <c r="BR120">
        <f>DEGREES(ACOS((8.88839594991048^2+18.7120636248303^2-10.8964245524961^2)/(2*8.88839594991048*18.7120636248303)))</f>
        <v>21.064207953186482</v>
      </c>
      <c r="BS120">
        <f>DEGREES(ACOS((30.4489522688613^2+30.3099939766019^2-3.90698148648212^2)/(2*30.4489522688613*30.3099939766019)))</f>
        <v>7.369014147210784</v>
      </c>
      <c r="BU120">
        <v>14</v>
      </c>
      <c r="BV120">
        <v>7</v>
      </c>
      <c r="BW120">
        <v>5</v>
      </c>
      <c r="BX120">
        <v>6</v>
      </c>
      <c r="BY120">
        <v>12</v>
      </c>
      <c r="BZ120">
        <v>7</v>
      </c>
      <c r="CA120">
        <v>5</v>
      </c>
      <c r="CB120">
        <v>4</v>
      </c>
      <c r="CC120">
        <v>15</v>
      </c>
      <c r="CD120">
        <v>5</v>
      </c>
      <c r="CE120">
        <v>7</v>
      </c>
      <c r="CF120">
        <v>12</v>
      </c>
      <c r="CG120">
        <v>13</v>
      </c>
      <c r="CH120">
        <v>6</v>
      </c>
      <c r="CI120">
        <v>4</v>
      </c>
      <c r="CJ120">
        <v>12</v>
      </c>
      <c r="CL120">
        <v>8</v>
      </c>
      <c r="CM120">
        <v>3</v>
      </c>
      <c r="CN120">
        <v>0</v>
      </c>
      <c r="CO120">
        <v>1</v>
      </c>
      <c r="CP120">
        <v>10</v>
      </c>
      <c r="CQ120">
        <v>3</v>
      </c>
      <c r="CR120">
        <v>0</v>
      </c>
      <c r="CS120">
        <v>0</v>
      </c>
      <c r="CT120">
        <v>9</v>
      </c>
      <c r="CU120">
        <v>0</v>
      </c>
      <c r="CV120">
        <v>2</v>
      </c>
      <c r="CW120">
        <v>8</v>
      </c>
      <c r="CX120">
        <v>9</v>
      </c>
      <c r="CY120">
        <v>1</v>
      </c>
      <c r="CZ120">
        <v>1</v>
      </c>
      <c r="DA120">
        <v>8</v>
      </c>
      <c r="DC120">
        <f>((7/14)*100)</f>
        <v>50</v>
      </c>
      <c r="DD120">
        <f>((5/14)*100)</f>
        <v>35.714285714285715</v>
      </c>
      <c r="DE120">
        <f>((6/14)*100)</f>
        <v>42.857142857142854</v>
      </c>
      <c r="DF120">
        <f>((7/12)*100)</f>
        <v>58.333333333333336</v>
      </c>
      <c r="DG120">
        <f>((5/12)*100)</f>
        <v>41.666666666666671</v>
      </c>
      <c r="DH120">
        <f>((4/12)*100)</f>
        <v>33.333333333333329</v>
      </c>
      <c r="DI120">
        <f>((5/15)*100)</f>
        <v>33.333333333333329</v>
      </c>
      <c r="DJ120">
        <f>((7/15)*100)</f>
        <v>46.666666666666664</v>
      </c>
      <c r="DK120">
        <f>((12/15)*100)</f>
        <v>80</v>
      </c>
      <c r="DL120">
        <f>((6/13)*100)</f>
        <v>46.153846153846153</v>
      </c>
      <c r="DM120">
        <f>((4/13)*100)</f>
        <v>30.76923076923077</v>
      </c>
      <c r="DN120">
        <f>((12/13)*100)</f>
        <v>92.307692307692307</v>
      </c>
      <c r="DP120">
        <f>((3/8)*100)</f>
        <v>37.5</v>
      </c>
      <c r="DQ120">
        <f>((0/8)*100)</f>
        <v>0</v>
      </c>
      <c r="DR120">
        <f>((1/8)*100)</f>
        <v>12.5</v>
      </c>
      <c r="DS120">
        <f>((3/10)*100)</f>
        <v>30</v>
      </c>
      <c r="DT120">
        <f>((0/10)*100)</f>
        <v>0</v>
      </c>
      <c r="DU120">
        <f>((0/10)*100)</f>
        <v>0</v>
      </c>
      <c r="DV120">
        <f>((0/9)*100)</f>
        <v>0</v>
      </c>
      <c r="DW120">
        <f>((2/9)*100)</f>
        <v>22.222222222222221</v>
      </c>
      <c r="DX120">
        <f>((8/9)*100)</f>
        <v>88.888888888888886</v>
      </c>
      <c r="DY120">
        <f>((1/9)*100)</f>
        <v>11.111111111111111</v>
      </c>
      <c r="DZ120">
        <f>((1/9)*100)</f>
        <v>11.111111111111111</v>
      </c>
      <c r="EA120">
        <f>((8/9)*100)</f>
        <v>88.888888888888886</v>
      </c>
    </row>
    <row r="121" spans="1:131" x14ac:dyDescent="0.25">
      <c r="A121">
        <v>30.805370000000011</v>
      </c>
      <c r="B121">
        <v>6.631723</v>
      </c>
      <c r="C121">
        <v>38.473289000000008</v>
      </c>
      <c r="D121">
        <v>7.4981879999999999</v>
      </c>
      <c r="E121">
        <v>30.264358000000009</v>
      </c>
      <c r="F121">
        <v>5.2689329999999996</v>
      </c>
      <c r="G121">
        <v>33.654333000000008</v>
      </c>
      <c r="H121">
        <v>9.2781939999999992</v>
      </c>
      <c r="K121">
        <f>(13/200)</f>
        <v>6.5000000000000002E-2</v>
      </c>
      <c r="L121">
        <f>(11/200)</f>
        <v>5.5E-2</v>
      </c>
      <c r="P121">
        <f>(10/200)</f>
        <v>0.05</v>
      </c>
      <c r="Q121">
        <f>(10/200)</f>
        <v>0.05</v>
      </c>
      <c r="R121">
        <f>(12/200)</f>
        <v>0.06</v>
      </c>
      <c r="S121">
        <f>(9/200)</f>
        <v>4.4999999999999998E-2</v>
      </c>
      <c r="U121">
        <f>0.065+0.05</f>
        <v>0.115</v>
      </c>
      <c r="V121">
        <f>0.055+0.05</f>
        <v>0.10500000000000001</v>
      </c>
      <c r="Z121">
        <f>SQRT((ABS($A$122-$A$121)^2+(ABS($B$122-$B$121)^2)))</f>
        <v>17.916597431547128</v>
      </c>
      <c r="AA121">
        <f>SQRT((ABS($C$122-$C$121)^2+(ABS($D$122-$D$121)^2)))</f>
        <v>19.550345254921002</v>
      </c>
      <c r="AJ121">
        <f>1/0.115</f>
        <v>8.695652173913043</v>
      </c>
      <c r="AK121">
        <f>1/0.105</f>
        <v>9.5238095238095237</v>
      </c>
      <c r="AO121">
        <f t="shared" si="46"/>
        <v>155.79649940475764</v>
      </c>
      <c r="AP121">
        <f t="shared" si="47"/>
        <v>186.19376433258094</v>
      </c>
      <c r="AV121">
        <f>((0.065/0.115)*100)</f>
        <v>56.521739130434781</v>
      </c>
      <c r="AW121">
        <f>((0.055/0.105)*100)</f>
        <v>52.380952380952387</v>
      </c>
      <c r="BA121">
        <f>((0.05/0.115)*100)</f>
        <v>43.478260869565219</v>
      </c>
      <c r="BB121">
        <f>((0.05/0.105)*100)</f>
        <v>47.61904761904762</v>
      </c>
      <c r="BF121">
        <f>ABS($B$121-$D$121)</f>
        <v>0.86646499999999982</v>
      </c>
      <c r="BG121">
        <f>ABS($F$121-$H$121)</f>
        <v>4.0092609999999995</v>
      </c>
      <c r="BI121">
        <v>3.3430059999999999</v>
      </c>
      <c r="BJ121">
        <v>3.5016200000000008</v>
      </c>
      <c r="BL121">
        <f>SQRT((ABS($A$121-$E$121)^2+(ABS($B$121-$F$121)^2)))</f>
        <v>1.4662505134676009</v>
      </c>
      <c r="BM121">
        <f>SQRT((ABS($C$121-$G$121)^2+(ABS($D$121-$H$121)^2)))</f>
        <v>5.137193620058718</v>
      </c>
      <c r="BO121">
        <f>SQRT((ABS($A$121-$G$121)^2+(ABS($B$121-$H$121)^2)))</f>
        <v>3.888495715467613</v>
      </c>
      <c r="BP121">
        <f>SQRT((ABS($C$121-$E$121)^2+(ABS($D$121-$F$121)^2)))</f>
        <v>8.5062404161759986</v>
      </c>
      <c r="BR121">
        <f>DEGREES(ACOS((6.32828985273786^2+17.7797150788739^2-12.9445801111124^2)/(2*6.32828985273786*17.7797150788739)))</f>
        <v>33.057452756094236</v>
      </c>
      <c r="BS121">
        <f>DEGREES(ACOS((24.9555774442714^2+22.7120486437917^2-4.31134448631897^2)/(2*24.9555774442714*22.7120486437917)))</f>
        <v>8.8691585552250665</v>
      </c>
      <c r="BU121">
        <v>13</v>
      </c>
      <c r="BV121">
        <v>4</v>
      </c>
      <c r="BW121">
        <v>1</v>
      </c>
      <c r="BX121">
        <v>7</v>
      </c>
      <c r="BY121">
        <v>11</v>
      </c>
      <c r="BZ121">
        <v>4</v>
      </c>
      <c r="CA121">
        <v>7</v>
      </c>
      <c r="CB121">
        <v>4</v>
      </c>
      <c r="CL121">
        <v>10</v>
      </c>
      <c r="CM121">
        <v>3</v>
      </c>
      <c r="CN121">
        <v>0</v>
      </c>
      <c r="CO121">
        <v>3</v>
      </c>
      <c r="CP121">
        <v>10</v>
      </c>
      <c r="CQ121">
        <v>3</v>
      </c>
      <c r="CR121">
        <v>2</v>
      </c>
      <c r="CS121">
        <v>1</v>
      </c>
      <c r="CT121">
        <v>12</v>
      </c>
      <c r="CU121">
        <v>0</v>
      </c>
      <c r="CV121">
        <v>8</v>
      </c>
      <c r="CW121">
        <v>6</v>
      </c>
      <c r="CX121">
        <v>9</v>
      </c>
      <c r="CY121">
        <v>3</v>
      </c>
      <c r="CZ121">
        <v>2</v>
      </c>
      <c r="DA121">
        <v>6</v>
      </c>
      <c r="DC121">
        <f>((4/13)*100)</f>
        <v>30.76923076923077</v>
      </c>
      <c r="DD121">
        <f>((1/13)*100)</f>
        <v>7.6923076923076925</v>
      </c>
      <c r="DE121">
        <f>((7/13)*100)</f>
        <v>53.846153846153847</v>
      </c>
      <c r="DF121">
        <f>((4/11)*100)</f>
        <v>36.363636363636367</v>
      </c>
      <c r="DG121">
        <f>((7/11)*100)</f>
        <v>63.636363636363633</v>
      </c>
      <c r="DH121">
        <f>((4/11)*100)</f>
        <v>36.363636363636367</v>
      </c>
      <c r="DP121">
        <f>((3/10)*100)</f>
        <v>30</v>
      </c>
      <c r="DQ121">
        <f>((0/10)*100)</f>
        <v>0</v>
      </c>
      <c r="DR121">
        <f>((3/10)*100)</f>
        <v>30</v>
      </c>
      <c r="DS121">
        <f>((3/10)*100)</f>
        <v>30</v>
      </c>
      <c r="DT121">
        <f>((2/10)*100)</f>
        <v>20</v>
      </c>
      <c r="DU121">
        <f>((1/10)*100)</f>
        <v>10</v>
      </c>
      <c r="DV121">
        <f>((0/12)*100)</f>
        <v>0</v>
      </c>
      <c r="DW121">
        <f>((8/12)*100)</f>
        <v>66.666666666666657</v>
      </c>
      <c r="DX121">
        <f>((6/12)*100)</f>
        <v>50</v>
      </c>
      <c r="DY121">
        <f>((3/9)*100)</f>
        <v>33.333333333333329</v>
      </c>
      <c r="DZ121">
        <f>((2/9)*100)</f>
        <v>22.222222222222221</v>
      </c>
      <c r="EA121">
        <f>((6/9)*100)</f>
        <v>66.666666666666657</v>
      </c>
    </row>
    <row r="122" spans="1:131" x14ac:dyDescent="0.25">
      <c r="A122">
        <v>12.917175000000007</v>
      </c>
      <c r="B122">
        <v>7.6401589999999997</v>
      </c>
      <c r="C122">
        <v>18.956483000000006</v>
      </c>
      <c r="D122">
        <v>8.6428639999999994</v>
      </c>
      <c r="Q122">
        <f>(14/200)</f>
        <v>7.0000000000000007E-2</v>
      </c>
      <c r="BF122">
        <f>ABS($B$122-$D$122)</f>
        <v>1.0027049999999997</v>
      </c>
      <c r="BR122">
        <f>DEGREES(ACOS((5.07864858642779^2+20.9857426822614^2-18.5724760584982^2)/(2*5.07864858642779*20.9857426822614)))</f>
        <v>55.329264752608317</v>
      </c>
      <c r="BS122">
        <f>DEGREES(ACOS((5.2265427421217^2+20.6135917646462^2-17.3999397475785^2)/(2*5.2265427421217*20.6135917646462)))</f>
        <v>46.074970666606156</v>
      </c>
      <c r="CP122">
        <v>14</v>
      </c>
      <c r="CQ122">
        <v>5</v>
      </c>
      <c r="CR122">
        <v>8</v>
      </c>
      <c r="CS122">
        <v>2</v>
      </c>
      <c r="DS122">
        <f>((5/14)*100)</f>
        <v>35.714285714285715</v>
      </c>
      <c r="DT122">
        <f>((8/14)*100)</f>
        <v>57.142857142857139</v>
      </c>
      <c r="DU122">
        <f>((2/14)*100)</f>
        <v>14.285714285714285</v>
      </c>
    </row>
    <row r="123" spans="1:131" x14ac:dyDescent="0.25">
      <c r="A123" t="s">
        <v>22</v>
      </c>
      <c r="B123" t="s">
        <v>22</v>
      </c>
      <c r="C123" t="s">
        <v>22</v>
      </c>
      <c r="D123" t="s">
        <v>22</v>
      </c>
      <c r="E123" t="s">
        <v>22</v>
      </c>
      <c r="F123" t="s">
        <v>22</v>
      </c>
      <c r="G123" t="s">
        <v>22</v>
      </c>
      <c r="H123" t="s">
        <v>22</v>
      </c>
      <c r="BR123">
        <f>DEGREES(ACOS((4.34332264473179^2+31.4582474582778^2-30.4489522688613^2)/(2*4.34332264473179*31.4582474582778)))</f>
        <v>72.681451550819247</v>
      </c>
      <c r="BS123" t="e">
        <f>DEGREES(ACOS((6.34748161230089^2+0^2-6.34748161230089^2)/(2*6.34748161230089*0)))</f>
        <v>#DIV/0!</v>
      </c>
    </row>
    <row r="124" spans="1:131" x14ac:dyDescent="0.25">
      <c r="A124">
        <v>228.31728899999999</v>
      </c>
      <c r="B124">
        <v>6.9005590000000003</v>
      </c>
      <c r="C124">
        <v>224.493202</v>
      </c>
      <c r="D124">
        <v>8.6879650000000002</v>
      </c>
      <c r="E124">
        <v>226.94399300000001</v>
      </c>
      <c r="F124">
        <v>4.9018360000000003</v>
      </c>
      <c r="G124">
        <v>225.62339800000001</v>
      </c>
      <c r="H124">
        <v>9.4145610000000008</v>
      </c>
      <c r="K124">
        <f>(18/200)</f>
        <v>0.09</v>
      </c>
      <c r="L124">
        <f>(12/200)</f>
        <v>0.06</v>
      </c>
      <c r="M124">
        <f>(15/200)</f>
        <v>7.4999999999999997E-2</v>
      </c>
      <c r="N124">
        <f>(14/200)</f>
        <v>7.0000000000000007E-2</v>
      </c>
      <c r="P124">
        <f>(10/200)</f>
        <v>0.05</v>
      </c>
      <c r="Q124">
        <f>(8/200)</f>
        <v>0.04</v>
      </c>
      <c r="R124">
        <f>(7/200)</f>
        <v>3.5000000000000003E-2</v>
      </c>
      <c r="S124">
        <f>(8/200)</f>
        <v>0.04</v>
      </c>
      <c r="U124">
        <f>0.09+0.05</f>
        <v>0.14000000000000001</v>
      </c>
      <c r="V124">
        <f>0.06+0.04</f>
        <v>0.1</v>
      </c>
      <c r="W124">
        <f>0.075+0.035</f>
        <v>0.11</v>
      </c>
      <c r="X124">
        <f>0.07+0.04</f>
        <v>0.11000000000000001</v>
      </c>
      <c r="Z124">
        <f>SQRT((ABS($A$125-$A$124)^2+(ABS($B$125-$B$124)^2)))</f>
        <v>29.915928615609467</v>
      </c>
      <c r="AA124">
        <f>SQRT((ABS($C$125-$C$124)^2+(ABS($D$125-$D$124)^2)))</f>
        <v>22.850812427501122</v>
      </c>
      <c r="AB124">
        <f>SQRT((ABS($E$125-$E$124)^2+(ABS($F$125-$F$124)^2)))</f>
        <v>27.55330500305244</v>
      </c>
      <c r="AC124">
        <f>SQRT((ABS($G$125-$G$124)^2+(ABS($H$125-$H$124)^2)))</f>
        <v>27.633517531321505</v>
      </c>
      <c r="AJ124">
        <f>1/0.14</f>
        <v>7.1428571428571423</v>
      </c>
      <c r="AK124">
        <f>1/0.1</f>
        <v>10</v>
      </c>
      <c r="AL124">
        <f>1/0.11</f>
        <v>9.0909090909090917</v>
      </c>
      <c r="AM124">
        <f>1/0.11</f>
        <v>9.0909090909090917</v>
      </c>
      <c r="AO124">
        <f t="shared" ref="AO124:AO130" si="50">$Z124/$U124</f>
        <v>213.68520439721044</v>
      </c>
      <c r="AP124">
        <f t="shared" ref="AP124:AP130" si="51">$AA124/$V124</f>
        <v>228.5081242750112</v>
      </c>
      <c r="AQ124">
        <f t="shared" ref="AQ124:AQ129" si="52">$AB124/$W124</f>
        <v>250.48459093684036</v>
      </c>
      <c r="AR124">
        <f t="shared" ref="AR124:AR129" si="53">$AC124/$X124</f>
        <v>251.21379573928638</v>
      </c>
      <c r="AV124">
        <f>((0.09/0.14)*100)</f>
        <v>64.285714285714278</v>
      </c>
      <c r="AW124">
        <f>((0.06/0.1)*100)</f>
        <v>60</v>
      </c>
      <c r="AX124">
        <f>((0.075/0.11)*100)</f>
        <v>68.181818181818173</v>
      </c>
      <c r="AY124">
        <f>((0.07/0.11)*100)</f>
        <v>63.636363636363647</v>
      </c>
      <c r="BA124">
        <f>((0.05/0.14)*100)</f>
        <v>35.714285714285715</v>
      </c>
      <c r="BB124">
        <f>((0.04/0.1)*100)</f>
        <v>40</v>
      </c>
      <c r="BC124">
        <f>((0.035/0.11)*100)</f>
        <v>31.818181818181824</v>
      </c>
      <c r="BD124">
        <f>((0.04/0.11)*100)</f>
        <v>36.363636363636367</v>
      </c>
      <c r="BF124">
        <f>ABS($B$124-$D$124)</f>
        <v>1.7874059999999998</v>
      </c>
      <c r="BG124">
        <f>ABS($F$124-$H$124)</f>
        <v>4.5127250000000005</v>
      </c>
      <c r="BL124">
        <f>SQRT((ABS($A$124-$E$124)^2+(ABS($B$124-$F$124)^2)))</f>
        <v>2.4250434087547692</v>
      </c>
      <c r="BM124">
        <f>SQRT((ABS($C$124-$G$124)^2+(ABS($D$124-$H$124)^2)))</f>
        <v>1.3436088514266451</v>
      </c>
      <c r="BO124">
        <f>SQRT((ABS($A$124-$G$124)^2+(ABS($B$124-$H$124)^2)))</f>
        <v>3.6847326600290682</v>
      </c>
      <c r="BP124">
        <f>SQRT((ABS($C$124-$E$124)^2+(ABS($D$124-$F$124)^2)))</f>
        <v>4.5101163322382325</v>
      </c>
      <c r="BR124">
        <f>DEGREES(ACOS((24.9644210066265^2+24.5442604982077^2-3.96953739208097^2)/(2*24.9644210066265*24.5442604982077)))</f>
        <v>9.1462169133039897</v>
      </c>
      <c r="BU124">
        <v>18</v>
      </c>
      <c r="BV124">
        <v>12</v>
      </c>
      <c r="BW124">
        <v>11</v>
      </c>
      <c r="BX124">
        <v>10</v>
      </c>
      <c r="BY124">
        <v>12</v>
      </c>
      <c r="BZ124">
        <v>12</v>
      </c>
      <c r="CA124">
        <v>7</v>
      </c>
      <c r="CB124">
        <v>6</v>
      </c>
      <c r="CC124">
        <v>15</v>
      </c>
      <c r="CD124">
        <v>10</v>
      </c>
      <c r="CE124">
        <v>8</v>
      </c>
      <c r="CF124">
        <v>14</v>
      </c>
      <c r="CG124">
        <v>14</v>
      </c>
      <c r="CH124">
        <v>9</v>
      </c>
      <c r="CI124">
        <v>7</v>
      </c>
      <c r="CJ124">
        <v>14</v>
      </c>
      <c r="CL124">
        <v>10</v>
      </c>
      <c r="CM124">
        <v>5</v>
      </c>
      <c r="CN124">
        <v>0</v>
      </c>
      <c r="CO124">
        <v>0</v>
      </c>
      <c r="CP124">
        <v>8</v>
      </c>
      <c r="CQ124">
        <v>5</v>
      </c>
      <c r="CR124">
        <v>2</v>
      </c>
      <c r="CS124">
        <v>2</v>
      </c>
      <c r="CT124">
        <v>7</v>
      </c>
      <c r="CU124">
        <v>0</v>
      </c>
      <c r="CV124">
        <v>2</v>
      </c>
      <c r="CW124">
        <v>7</v>
      </c>
      <c r="CX124">
        <v>8</v>
      </c>
      <c r="CY124">
        <v>0</v>
      </c>
      <c r="CZ124">
        <v>2</v>
      </c>
      <c r="DA124">
        <v>7</v>
      </c>
      <c r="DC124">
        <f>((12/18)*100)</f>
        <v>66.666666666666657</v>
      </c>
      <c r="DD124">
        <f>((11/18)*100)</f>
        <v>61.111111111111114</v>
      </c>
      <c r="DE124">
        <f>((10/18)*100)</f>
        <v>55.555555555555557</v>
      </c>
      <c r="DF124">
        <f>((12/12)*100)</f>
        <v>100</v>
      </c>
      <c r="DG124">
        <f>((7/12)*100)</f>
        <v>58.333333333333336</v>
      </c>
      <c r="DH124">
        <f>((6/12)*100)</f>
        <v>50</v>
      </c>
      <c r="DI124">
        <f>((10/15)*100)</f>
        <v>66.666666666666657</v>
      </c>
      <c r="DJ124">
        <f>((8/15)*100)</f>
        <v>53.333333333333336</v>
      </c>
      <c r="DK124">
        <f>((14/15)*100)</f>
        <v>93.333333333333329</v>
      </c>
      <c r="DL124">
        <f>((9/14)*100)</f>
        <v>64.285714285714292</v>
      </c>
      <c r="DM124">
        <f>((7/14)*100)</f>
        <v>50</v>
      </c>
      <c r="DN124">
        <f>((14/14)*100)</f>
        <v>100</v>
      </c>
      <c r="DP124">
        <f>((5/10)*100)</f>
        <v>50</v>
      </c>
      <c r="DQ124">
        <f>((0/10)*100)</f>
        <v>0</v>
      </c>
      <c r="DR124">
        <f>((0/10)*100)</f>
        <v>0</v>
      </c>
      <c r="DS124">
        <f>((5/8)*100)</f>
        <v>62.5</v>
      </c>
      <c r="DT124">
        <f>((2/8)*100)</f>
        <v>25</v>
      </c>
      <c r="DU124">
        <f>((2/8)*100)</f>
        <v>25</v>
      </c>
      <c r="DV124">
        <f>((0/7)*100)</f>
        <v>0</v>
      </c>
      <c r="DW124">
        <f>((2/7)*100)</f>
        <v>28.571428571428569</v>
      </c>
      <c r="DX124">
        <f>((7/7)*100)</f>
        <v>100</v>
      </c>
      <c r="DY124">
        <f>((0/8)*100)</f>
        <v>0</v>
      </c>
      <c r="DZ124">
        <f>((2/8)*100)</f>
        <v>25</v>
      </c>
      <c r="EA124">
        <f>((7/8)*100)</f>
        <v>87.5</v>
      </c>
    </row>
    <row r="125" spans="1:131" x14ac:dyDescent="0.25">
      <c r="A125">
        <v>198.403098</v>
      </c>
      <c r="B125">
        <v>7.2229900000000002</v>
      </c>
      <c r="C125">
        <v>201.64242400000001</v>
      </c>
      <c r="D125">
        <v>8.6482989999999997</v>
      </c>
      <c r="E125">
        <v>199.409178</v>
      </c>
      <c r="F125">
        <v>5.9110829999999996</v>
      </c>
      <c r="G125">
        <v>198.01990000000001</v>
      </c>
      <c r="H125">
        <v>10.702268</v>
      </c>
      <c r="K125">
        <f>(14/200)</f>
        <v>7.0000000000000007E-2</v>
      </c>
      <c r="L125">
        <f>(13/200)</f>
        <v>6.5000000000000002E-2</v>
      </c>
      <c r="M125">
        <f>(14/200)</f>
        <v>7.0000000000000007E-2</v>
      </c>
      <c r="N125">
        <f>(14/200)</f>
        <v>7.0000000000000007E-2</v>
      </c>
      <c r="P125">
        <f>(6/200)</f>
        <v>0.03</v>
      </c>
      <c r="Q125">
        <f>(7/200)</f>
        <v>3.5000000000000003E-2</v>
      </c>
      <c r="R125">
        <f>(7/200)</f>
        <v>3.5000000000000003E-2</v>
      </c>
      <c r="S125">
        <f>(7/200)</f>
        <v>3.5000000000000003E-2</v>
      </c>
      <c r="U125">
        <f>0.07+0.03</f>
        <v>0.1</v>
      </c>
      <c r="V125">
        <f>0.065+0.035</f>
        <v>0.1</v>
      </c>
      <c r="W125">
        <f>0.07+0.035</f>
        <v>0.10500000000000001</v>
      </c>
      <c r="X125">
        <f>0.07+0.035</f>
        <v>0.10500000000000001</v>
      </c>
      <c r="Z125">
        <f>SQRT((ABS($A$126-$A$125)^2+(ABS($B$126-$B$125)^2)))</f>
        <v>32.035370840621937</v>
      </c>
      <c r="AA125">
        <f>SQRT((ABS($C$126-$C$125)^2+(ABS($D$126-$D$125)^2)))</f>
        <v>30.672869111966442</v>
      </c>
      <c r="AB125">
        <f>SQRT((ABS($E$126-$E$125)^2+(ABS($F$126-$F$125)^2)))</f>
        <v>33.810658576692902</v>
      </c>
      <c r="AC125">
        <f>SQRT((ABS($G$126-$G$125)^2+(ABS($H$126-$H$125)^2)))</f>
        <v>32.162497016848334</v>
      </c>
      <c r="AJ125">
        <f>1/0.1</f>
        <v>10</v>
      </c>
      <c r="AK125">
        <f>1/0.1</f>
        <v>10</v>
      </c>
      <c r="AL125">
        <f>1/0.105</f>
        <v>9.5238095238095237</v>
      </c>
      <c r="AM125">
        <f>1/0.105</f>
        <v>9.5238095238095237</v>
      </c>
      <c r="AO125">
        <f t="shared" si="50"/>
        <v>320.35370840621937</v>
      </c>
      <c r="AP125">
        <f t="shared" si="51"/>
        <v>306.7286911196644</v>
      </c>
      <c r="AQ125">
        <f t="shared" si="52"/>
        <v>322.00627215897998</v>
      </c>
      <c r="AR125">
        <f t="shared" si="53"/>
        <v>306.30949539855555</v>
      </c>
      <c r="AV125">
        <f>((0.07/0.1)*100)</f>
        <v>70</v>
      </c>
      <c r="AW125">
        <f>((0.065/0.1)*100)</f>
        <v>65</v>
      </c>
      <c r="AX125">
        <f>((0.07/0.105)*100)</f>
        <v>66.666666666666671</v>
      </c>
      <c r="AY125">
        <f>((0.07/0.105)*100)</f>
        <v>66.666666666666671</v>
      </c>
      <c r="BA125">
        <f>((0.03/0.1)*100)</f>
        <v>30</v>
      </c>
      <c r="BB125">
        <f>((0.035/0.1)*100)</f>
        <v>35</v>
      </c>
      <c r="BC125">
        <f>((0.035/0.105)*100)</f>
        <v>33.333333333333336</v>
      </c>
      <c r="BD125">
        <f>((0.035/0.105)*100)</f>
        <v>33.333333333333336</v>
      </c>
      <c r="BF125">
        <f>ABS($B$125-$D$125)</f>
        <v>1.4253089999999995</v>
      </c>
      <c r="BG125">
        <f>ABS($F$125-$H$125)</f>
        <v>4.7911850000000005</v>
      </c>
      <c r="BL125">
        <f>SQRT((ABS($A$125-$E$125)^2+(ABS($B$125-$F$125)^2)))</f>
        <v>1.6532685634974724</v>
      </c>
      <c r="BM125">
        <f>SQRT((ABS($C$125-$G$125)^2+(ABS($D$125-$H$125)^2)))</f>
        <v>4.1643089202816101</v>
      </c>
      <c r="BO125">
        <f>SQRT((ABS($A$125-$G$125)^2+(ABS($B$125-$H$125)^2)))</f>
        <v>3.5003165726099681</v>
      </c>
      <c r="BP125">
        <f>SQRT((ABS($C$125-$E$125)^2+(ABS($D$125-$F$125)^2)))</f>
        <v>3.5326674237991949</v>
      </c>
      <c r="BR125">
        <f>DEGREES(ACOS((17.0029921281365^2+19.9576308614729^2-5.2265427421217^2)/(2*17.0029921281365*19.9576308614729)))</f>
        <v>13.440166270248383</v>
      </c>
      <c r="BU125">
        <v>14</v>
      </c>
      <c r="BV125">
        <v>11</v>
      </c>
      <c r="BW125">
        <v>8</v>
      </c>
      <c r="BX125">
        <v>8</v>
      </c>
      <c r="BY125">
        <v>13</v>
      </c>
      <c r="BZ125">
        <v>11</v>
      </c>
      <c r="CA125">
        <v>6</v>
      </c>
      <c r="CB125">
        <v>6</v>
      </c>
      <c r="CC125">
        <v>14</v>
      </c>
      <c r="CD125">
        <v>8</v>
      </c>
      <c r="CE125">
        <v>7</v>
      </c>
      <c r="CF125">
        <v>14</v>
      </c>
      <c r="CG125">
        <v>14</v>
      </c>
      <c r="CH125">
        <v>8</v>
      </c>
      <c r="CI125">
        <v>7</v>
      </c>
      <c r="CJ125">
        <v>14</v>
      </c>
      <c r="CL125">
        <v>6</v>
      </c>
      <c r="CM125">
        <v>4</v>
      </c>
      <c r="CN125">
        <v>1</v>
      </c>
      <c r="CO125">
        <v>1</v>
      </c>
      <c r="CP125">
        <v>7</v>
      </c>
      <c r="CQ125">
        <v>4</v>
      </c>
      <c r="CR125">
        <v>0</v>
      </c>
      <c r="CS125">
        <v>0</v>
      </c>
      <c r="CT125">
        <v>7</v>
      </c>
      <c r="CU125">
        <v>1</v>
      </c>
      <c r="CV125">
        <v>0</v>
      </c>
      <c r="CW125">
        <v>7</v>
      </c>
      <c r="CX125">
        <v>7</v>
      </c>
      <c r="CY125">
        <v>1</v>
      </c>
      <c r="CZ125">
        <v>0</v>
      </c>
      <c r="DA125">
        <v>7</v>
      </c>
      <c r="DC125">
        <f>((11/14)*100)</f>
        <v>78.571428571428569</v>
      </c>
      <c r="DD125">
        <f>((8/14)*100)</f>
        <v>57.142857142857139</v>
      </c>
      <c r="DE125">
        <f>((8/14)*100)</f>
        <v>57.142857142857139</v>
      </c>
      <c r="DF125">
        <f>((11/13)*100)</f>
        <v>84.615384615384613</v>
      </c>
      <c r="DG125">
        <f>((6/13)*100)</f>
        <v>46.153846153846153</v>
      </c>
      <c r="DH125">
        <f>((6/13)*100)</f>
        <v>46.153846153846153</v>
      </c>
      <c r="DI125">
        <f>((8/14)*100)</f>
        <v>57.142857142857139</v>
      </c>
      <c r="DJ125">
        <f>((7/14)*100)</f>
        <v>50</v>
      </c>
      <c r="DK125">
        <f>((14/14)*100)</f>
        <v>100</v>
      </c>
      <c r="DL125">
        <f>((8/14)*100)</f>
        <v>57.142857142857139</v>
      </c>
      <c r="DM125">
        <f>((7/14)*100)</f>
        <v>50</v>
      </c>
      <c r="DN125">
        <f>((14/14)*100)</f>
        <v>100</v>
      </c>
      <c r="DP125">
        <f>((4/6)*100)</f>
        <v>66.666666666666657</v>
      </c>
      <c r="DQ125">
        <f>((1/6)*100)</f>
        <v>16.666666666666664</v>
      </c>
      <c r="DR125">
        <f>((1/6)*100)</f>
        <v>16.666666666666664</v>
      </c>
      <c r="DS125">
        <f>((4/7)*100)</f>
        <v>57.142857142857139</v>
      </c>
      <c r="DT125">
        <f t="shared" ref="DT125:DU128" si="54">((0/7)*100)</f>
        <v>0</v>
      </c>
      <c r="DU125">
        <f t="shared" si="54"/>
        <v>0</v>
      </c>
      <c r="DV125">
        <f>((1/7)*100)</f>
        <v>14.285714285714285</v>
      </c>
      <c r="DW125">
        <f>((0/7)*100)</f>
        <v>0</v>
      </c>
      <c r="DX125">
        <f>((7/7)*100)</f>
        <v>100</v>
      </c>
      <c r="DY125">
        <f>((1/7)*100)</f>
        <v>14.285714285714285</v>
      </c>
      <c r="DZ125">
        <f>((0/7)*100)</f>
        <v>0</v>
      </c>
      <c r="EA125">
        <f>((7/7)*100)</f>
        <v>100</v>
      </c>
    </row>
    <row r="126" spans="1:131" x14ac:dyDescent="0.25">
      <c r="A126">
        <v>166.372479</v>
      </c>
      <c r="B126">
        <v>6.6712369999999996</v>
      </c>
      <c r="C126">
        <v>170.97211900000002</v>
      </c>
      <c r="D126">
        <v>8.2516999999999996</v>
      </c>
      <c r="E126">
        <v>165.600314</v>
      </c>
      <c r="F126">
        <v>5.5627319999999996</v>
      </c>
      <c r="G126">
        <v>165.86371700000001</v>
      </c>
      <c r="H126">
        <v>10.065001000000001</v>
      </c>
      <c r="K126">
        <f>(15/200)</f>
        <v>7.4999999999999997E-2</v>
      </c>
      <c r="L126">
        <f>(13/200)</f>
        <v>6.5000000000000002E-2</v>
      </c>
      <c r="M126">
        <f>(14/200)</f>
        <v>7.0000000000000007E-2</v>
      </c>
      <c r="N126">
        <f>(15/200)</f>
        <v>7.4999999999999997E-2</v>
      </c>
      <c r="P126">
        <f>(6/200)</f>
        <v>0.03</v>
      </c>
      <c r="Q126">
        <f>(7/200)</f>
        <v>3.5000000000000003E-2</v>
      </c>
      <c r="R126">
        <f>(7/200)</f>
        <v>3.5000000000000003E-2</v>
      </c>
      <c r="S126">
        <f>(7/200)</f>
        <v>3.5000000000000003E-2</v>
      </c>
      <c r="U126">
        <f>0.075+0.03</f>
        <v>0.105</v>
      </c>
      <c r="V126">
        <f>0.065+0.035</f>
        <v>0.1</v>
      </c>
      <c r="W126">
        <f>0.07+0.035</f>
        <v>0.10500000000000001</v>
      </c>
      <c r="X126">
        <f>0.075+0.035</f>
        <v>0.11</v>
      </c>
      <c r="Z126">
        <f>SQRT((ABS($A$127-$A$126)^2+(ABS($B$127-$B$126)^2)))</f>
        <v>38.035702209385946</v>
      </c>
      <c r="AA126">
        <f>SQRT((ABS($C$127-$C$126)^2+(ABS($D$127-$D$126)^2)))</f>
        <v>38.232918921607052</v>
      </c>
      <c r="AB126">
        <f>SQRT((ABS($E$127-$E$126)^2+(ABS($F$127-$F$126)^2)))</f>
        <v>38.653643373590029</v>
      </c>
      <c r="AC126">
        <f>SQRT((ABS($G$127-$G$126)^2+(ABS($H$127-$H$126)^2)))</f>
        <v>40.272222883429734</v>
      </c>
      <c r="AJ126">
        <f>1/0.105</f>
        <v>9.5238095238095237</v>
      </c>
      <c r="AK126">
        <f>1/0.1</f>
        <v>10</v>
      </c>
      <c r="AL126">
        <f>1/0.105</f>
        <v>9.5238095238095237</v>
      </c>
      <c r="AM126">
        <f>1/0.11</f>
        <v>9.0909090909090917</v>
      </c>
      <c r="AO126">
        <f t="shared" si="50"/>
        <v>362.24478294653284</v>
      </c>
      <c r="AP126">
        <f t="shared" si="51"/>
        <v>382.32918921607052</v>
      </c>
      <c r="AQ126">
        <f t="shared" si="52"/>
        <v>368.12993689133356</v>
      </c>
      <c r="AR126">
        <f t="shared" si="53"/>
        <v>366.1111171220885</v>
      </c>
      <c r="AV126">
        <f>((0.075/0.105)*100)</f>
        <v>71.428571428571431</v>
      </c>
      <c r="AW126">
        <f>((0.065/0.1)*100)</f>
        <v>65</v>
      </c>
      <c r="AX126">
        <f>((0.07/0.105)*100)</f>
        <v>66.666666666666671</v>
      </c>
      <c r="AY126">
        <f>((0.075/0.11)*100)</f>
        <v>68.181818181818173</v>
      </c>
      <c r="BA126">
        <f>((0.03/0.105)*100)</f>
        <v>28.571428571428569</v>
      </c>
      <c r="BB126">
        <f>((0.035/0.1)*100)</f>
        <v>35</v>
      </c>
      <c r="BC126">
        <f>((0.035/0.105)*100)</f>
        <v>33.333333333333336</v>
      </c>
      <c r="BD126">
        <f>((0.035/0.11)*100)</f>
        <v>31.818181818181824</v>
      </c>
      <c r="BF126">
        <f>ABS($B$126-$D$126)</f>
        <v>1.580463</v>
      </c>
      <c r="BG126">
        <f>ABS($F$126-$H$126)</f>
        <v>4.502269000000001</v>
      </c>
      <c r="BL126">
        <f>SQRT((ABS($A$126-$E$126)^2+(ABS($B$126-$F$126)^2)))</f>
        <v>1.3509337963978849</v>
      </c>
      <c r="BM126">
        <f>SQRT((ABS($C$126-$G$126)^2+(ABS($D$126-$H$126)^2)))</f>
        <v>5.4206855203198359</v>
      </c>
      <c r="BO126">
        <f>SQRT((ABS($A$126-$G$126)^2+(ABS($B$126-$H$126)^2)))</f>
        <v>3.4316865912172103</v>
      </c>
      <c r="BP126">
        <f>SQRT((ABS($C$126-$E$126)^2+(ABS($D$126-$F$126)^2)))</f>
        <v>6.007232129945475</v>
      </c>
      <c r="BR126">
        <f>DEGREES(ACOS((17.3999397475785^2+21.8928723621299^2-6.34748161230089^2)/(2*17.3999397475785*21.8928723621299)))</f>
        <v>13.191650721977215</v>
      </c>
      <c r="BS126">
        <f>DEGREES(ACOS((26.2866420594655^2+26.0014659283527^2-4.69630350265153^2)/(2*26.2866420594655*26.0014659283527)))</f>
        <v>10.287115745236456</v>
      </c>
      <c r="BU126">
        <v>15</v>
      </c>
      <c r="BV126">
        <v>11</v>
      </c>
      <c r="BW126">
        <v>8</v>
      </c>
      <c r="BX126">
        <v>8</v>
      </c>
      <c r="BY126">
        <v>13</v>
      </c>
      <c r="BZ126">
        <v>11</v>
      </c>
      <c r="CA126">
        <v>6</v>
      </c>
      <c r="CB126">
        <v>6</v>
      </c>
      <c r="CC126">
        <v>14</v>
      </c>
      <c r="CD126">
        <v>8</v>
      </c>
      <c r="CE126">
        <v>7</v>
      </c>
      <c r="CF126">
        <v>14</v>
      </c>
      <c r="CG126">
        <v>15</v>
      </c>
      <c r="CH126">
        <v>9</v>
      </c>
      <c r="CI126">
        <v>8</v>
      </c>
      <c r="CJ126">
        <v>14</v>
      </c>
      <c r="CL126">
        <v>6</v>
      </c>
      <c r="CM126">
        <v>4</v>
      </c>
      <c r="CN126">
        <v>0</v>
      </c>
      <c r="CO126">
        <v>0</v>
      </c>
      <c r="CP126">
        <v>7</v>
      </c>
      <c r="CQ126">
        <v>4</v>
      </c>
      <c r="CR126">
        <v>0</v>
      </c>
      <c r="CS126">
        <v>0</v>
      </c>
      <c r="CT126">
        <v>7</v>
      </c>
      <c r="CU126">
        <v>0</v>
      </c>
      <c r="CV126">
        <v>0</v>
      </c>
      <c r="CW126">
        <v>7</v>
      </c>
      <c r="CX126">
        <v>7</v>
      </c>
      <c r="CY126">
        <v>0</v>
      </c>
      <c r="CZ126">
        <v>0</v>
      </c>
      <c r="DA126">
        <v>7</v>
      </c>
      <c r="DC126">
        <f>((11/15)*100)</f>
        <v>73.333333333333329</v>
      </c>
      <c r="DD126">
        <f>((8/15)*100)</f>
        <v>53.333333333333336</v>
      </c>
      <c r="DE126">
        <f>((8/15)*100)</f>
        <v>53.333333333333336</v>
      </c>
      <c r="DF126">
        <f>((11/13)*100)</f>
        <v>84.615384615384613</v>
      </c>
      <c r="DG126">
        <f>((6/13)*100)</f>
        <v>46.153846153846153</v>
      </c>
      <c r="DH126">
        <f>((6/13)*100)</f>
        <v>46.153846153846153</v>
      </c>
      <c r="DI126">
        <f>((8/14)*100)</f>
        <v>57.142857142857139</v>
      </c>
      <c r="DJ126">
        <f>((7/14)*100)</f>
        <v>50</v>
      </c>
      <c r="DK126">
        <f>((14/14)*100)</f>
        <v>100</v>
      </c>
      <c r="DL126">
        <f>((9/15)*100)</f>
        <v>60</v>
      </c>
      <c r="DM126">
        <f>((8/15)*100)</f>
        <v>53.333333333333336</v>
      </c>
      <c r="DN126">
        <f>((14/15)*100)</f>
        <v>93.333333333333329</v>
      </c>
      <c r="DP126">
        <f>((4/6)*100)</f>
        <v>66.666666666666657</v>
      </c>
      <c r="DQ126">
        <f t="shared" ref="DQ126:DR128" si="55">((0/6)*100)</f>
        <v>0</v>
      </c>
      <c r="DR126">
        <f t="shared" si="55"/>
        <v>0</v>
      </c>
      <c r="DS126">
        <f>((4/7)*100)</f>
        <v>57.142857142857139</v>
      </c>
      <c r="DT126">
        <f t="shared" si="54"/>
        <v>0</v>
      </c>
      <c r="DU126">
        <f t="shared" si="54"/>
        <v>0</v>
      </c>
      <c r="DV126">
        <f>((0/7)*100)</f>
        <v>0</v>
      </c>
      <c r="DW126">
        <f>((0/7)*100)</f>
        <v>0</v>
      </c>
      <c r="DX126">
        <f>((7/7)*100)</f>
        <v>100</v>
      </c>
      <c r="DY126">
        <f>((0/7)*100)</f>
        <v>0</v>
      </c>
      <c r="DZ126">
        <f>((0/7)*100)</f>
        <v>0</v>
      </c>
      <c r="EA126">
        <f>((7/7)*100)</f>
        <v>100</v>
      </c>
    </row>
    <row r="127" spans="1:131" x14ac:dyDescent="0.25">
      <c r="A127">
        <v>128.42604700000001</v>
      </c>
      <c r="B127">
        <v>4.0668290000000002</v>
      </c>
      <c r="C127">
        <v>132.83281200000002</v>
      </c>
      <c r="D127">
        <v>5.5778730000000003</v>
      </c>
      <c r="E127">
        <v>127.06780500000001</v>
      </c>
      <c r="F127">
        <v>2.504972</v>
      </c>
      <c r="G127">
        <v>125.737212</v>
      </c>
      <c r="H127">
        <v>6.6422049999999997</v>
      </c>
      <c r="K127">
        <f>(15/200)</f>
        <v>7.4999999999999997E-2</v>
      </c>
      <c r="L127">
        <f>(15/200)</f>
        <v>7.4999999999999997E-2</v>
      </c>
      <c r="M127">
        <f>(14/200)</f>
        <v>7.0000000000000007E-2</v>
      </c>
      <c r="N127">
        <f>(14/200)</f>
        <v>7.0000000000000007E-2</v>
      </c>
      <c r="P127">
        <f>(6/200)</f>
        <v>0.03</v>
      </c>
      <c r="Q127">
        <f>(7/200)</f>
        <v>3.5000000000000003E-2</v>
      </c>
      <c r="R127">
        <f>(7/200)</f>
        <v>3.5000000000000003E-2</v>
      </c>
      <c r="S127">
        <f>(7/200)</f>
        <v>3.5000000000000003E-2</v>
      </c>
      <c r="U127">
        <f>0.075+0.03</f>
        <v>0.105</v>
      </c>
      <c r="V127">
        <f>0.075+0.035</f>
        <v>0.11</v>
      </c>
      <c r="W127">
        <f>0.07+0.035</f>
        <v>0.10500000000000001</v>
      </c>
      <c r="X127">
        <f>0.07+0.035</f>
        <v>0.10500000000000001</v>
      </c>
      <c r="Z127">
        <f>SQRT((ABS($A$128-$A$127)^2+(ABS($B$128-$B$127)^2)))</f>
        <v>34.319328052749015</v>
      </c>
      <c r="AA127">
        <f>SQRT((ABS($C$128-$C$127)^2+(ABS($D$128-$D$127)^2)))</f>
        <v>34.020790492524334</v>
      </c>
      <c r="AB127">
        <f>SQRT((ABS($E$128-$E$127)^2+(ABS($F$128-$F$127)^2)))</f>
        <v>34.326251828304237</v>
      </c>
      <c r="AC127">
        <f>SQRT((ABS($G$128-$G$127)^2+(ABS($H$128-$H$127)^2)))</f>
        <v>34.122256403030441</v>
      </c>
      <c r="AJ127">
        <f>1/0.105</f>
        <v>9.5238095238095237</v>
      </c>
      <c r="AK127">
        <f>1/0.11</f>
        <v>9.0909090909090917</v>
      </c>
      <c r="AL127">
        <f>1/0.105</f>
        <v>9.5238095238095237</v>
      </c>
      <c r="AM127">
        <f>1/0.105</f>
        <v>9.5238095238095237</v>
      </c>
      <c r="AO127">
        <f t="shared" si="50"/>
        <v>326.85074335951441</v>
      </c>
      <c r="AP127">
        <f t="shared" si="51"/>
        <v>309.27991356840306</v>
      </c>
      <c r="AQ127">
        <f t="shared" si="52"/>
        <v>326.91668407908793</v>
      </c>
      <c r="AR127">
        <f t="shared" si="53"/>
        <v>324.97387050505176</v>
      </c>
      <c r="AV127">
        <f>((0.075/0.105)*100)</f>
        <v>71.428571428571431</v>
      </c>
      <c r="AW127">
        <f>((0.075/0.11)*100)</f>
        <v>68.181818181818173</v>
      </c>
      <c r="AX127">
        <f>((0.07/0.105)*100)</f>
        <v>66.666666666666671</v>
      </c>
      <c r="AY127">
        <f>((0.07/0.105)*100)</f>
        <v>66.666666666666671</v>
      </c>
      <c r="BA127">
        <f>((0.03/0.105)*100)</f>
        <v>28.571428571428569</v>
      </c>
      <c r="BB127">
        <f>((0.035/0.11)*100)</f>
        <v>31.818181818181824</v>
      </c>
      <c r="BC127">
        <f>((0.035/0.105)*100)</f>
        <v>33.333333333333336</v>
      </c>
      <c r="BD127">
        <f>((0.035/0.105)*100)</f>
        <v>33.333333333333336</v>
      </c>
      <c r="BF127">
        <f>ABS($B$127-$D$127)</f>
        <v>1.5110440000000001</v>
      </c>
      <c r="BG127">
        <f>ABS($F$127-$H$127)</f>
        <v>4.1372330000000002</v>
      </c>
      <c r="BL127">
        <f>SQRT((ABS($A$127-$E$127)^2+(ABS($B$127-$F$127)^2)))</f>
        <v>2.0698354086769828</v>
      </c>
      <c r="BM127">
        <f>SQRT((ABS($C$127-$G$127)^2+(ABS($D$127-$H$127)^2)))</f>
        <v>7.1749802763648258</v>
      </c>
      <c r="BO127">
        <f>SQRT((ABS($A$127-$G$127)^2+(ABS($B$127-$H$127)^2)))</f>
        <v>3.7232237642399442</v>
      </c>
      <c r="BP127">
        <f>SQRT((ABS($C$127-$E$127)^2+(ABS($D$127-$F$127)^2)))</f>
        <v>6.5328421277304827</v>
      </c>
      <c r="BR127">
        <f>DEGREES(ACOS((6.34748161230089^2+0.0393616127972484^2-6.33422977466969^2)/(2*6.34748161230089*0.0393616127972484)))</f>
        <v>70.158568149887785</v>
      </c>
      <c r="BS127">
        <f>DEGREES(ACOS((30.261037410471^2+30.393395708452^2-4.67360737060293^2)/(2*30.261037410471*30.393395708452)))</f>
        <v>8.8348554478541299</v>
      </c>
      <c r="BU127">
        <v>15</v>
      </c>
      <c r="BV127">
        <v>12</v>
      </c>
      <c r="BW127">
        <v>8</v>
      </c>
      <c r="BX127">
        <v>8</v>
      </c>
      <c r="BY127">
        <v>15</v>
      </c>
      <c r="BZ127">
        <v>12</v>
      </c>
      <c r="CA127">
        <v>8</v>
      </c>
      <c r="CB127">
        <v>8</v>
      </c>
      <c r="CC127">
        <v>14</v>
      </c>
      <c r="CD127">
        <v>8</v>
      </c>
      <c r="CE127">
        <v>7</v>
      </c>
      <c r="CF127">
        <v>13</v>
      </c>
      <c r="CG127">
        <v>14</v>
      </c>
      <c r="CH127">
        <v>8</v>
      </c>
      <c r="CI127">
        <v>7</v>
      </c>
      <c r="CJ127">
        <v>13</v>
      </c>
      <c r="CL127">
        <v>6</v>
      </c>
      <c r="CM127">
        <v>3</v>
      </c>
      <c r="CN127">
        <v>0</v>
      </c>
      <c r="CO127">
        <v>0</v>
      </c>
      <c r="CP127">
        <v>7</v>
      </c>
      <c r="CQ127">
        <v>3</v>
      </c>
      <c r="CR127">
        <v>0</v>
      </c>
      <c r="CS127">
        <v>0</v>
      </c>
      <c r="CT127">
        <v>7</v>
      </c>
      <c r="CU127">
        <v>0</v>
      </c>
      <c r="CV127">
        <v>0</v>
      </c>
      <c r="CW127">
        <v>6</v>
      </c>
      <c r="CX127">
        <v>7</v>
      </c>
      <c r="CY127">
        <v>0</v>
      </c>
      <c r="CZ127">
        <v>0</v>
      </c>
      <c r="DA127">
        <v>6</v>
      </c>
      <c r="DC127">
        <f>((12/15)*100)</f>
        <v>80</v>
      </c>
      <c r="DD127">
        <f>((8/15)*100)</f>
        <v>53.333333333333336</v>
      </c>
      <c r="DE127">
        <f>((8/15)*100)</f>
        <v>53.333333333333336</v>
      </c>
      <c r="DF127">
        <f>((12/15)*100)</f>
        <v>80</v>
      </c>
      <c r="DG127">
        <f>((8/15)*100)</f>
        <v>53.333333333333336</v>
      </c>
      <c r="DH127">
        <f>((8/15)*100)</f>
        <v>53.333333333333336</v>
      </c>
      <c r="DI127">
        <f>((8/14)*100)</f>
        <v>57.142857142857139</v>
      </c>
      <c r="DJ127">
        <f>((7/14)*100)</f>
        <v>50</v>
      </c>
      <c r="DK127">
        <f>((13/14)*100)</f>
        <v>92.857142857142861</v>
      </c>
      <c r="DL127">
        <f>((8/14)*100)</f>
        <v>57.142857142857139</v>
      </c>
      <c r="DM127">
        <f>((7/14)*100)</f>
        <v>50</v>
      </c>
      <c r="DN127">
        <f>((13/14)*100)</f>
        <v>92.857142857142861</v>
      </c>
      <c r="DP127">
        <f>((3/6)*100)</f>
        <v>50</v>
      </c>
      <c r="DQ127">
        <f t="shared" si="55"/>
        <v>0</v>
      </c>
      <c r="DR127">
        <f t="shared" si="55"/>
        <v>0</v>
      </c>
      <c r="DS127">
        <f>((3/7)*100)</f>
        <v>42.857142857142854</v>
      </c>
      <c r="DT127">
        <f t="shared" si="54"/>
        <v>0</v>
      </c>
      <c r="DU127">
        <f t="shared" si="54"/>
        <v>0</v>
      </c>
      <c r="DV127">
        <f>((0/7)*100)</f>
        <v>0</v>
      </c>
      <c r="DW127">
        <f>((0/7)*100)</f>
        <v>0</v>
      </c>
      <c r="DX127">
        <f>((6/7)*100)</f>
        <v>85.714285714285708</v>
      </c>
      <c r="DY127">
        <f>((0/7)*100)</f>
        <v>0</v>
      </c>
      <c r="DZ127">
        <f>((0/7)*100)</f>
        <v>0</v>
      </c>
      <c r="EA127">
        <f>((6/7)*100)</f>
        <v>85.714285714285708</v>
      </c>
    </row>
    <row r="128" spans="1:131" x14ac:dyDescent="0.25">
      <c r="A128">
        <v>94.113245000000006</v>
      </c>
      <c r="B128">
        <v>3.3975780000000002</v>
      </c>
      <c r="C128">
        <v>98.820345000000003</v>
      </c>
      <c r="D128">
        <v>4.825361</v>
      </c>
      <c r="E128">
        <v>92.742501000000004</v>
      </c>
      <c r="F128">
        <v>2.7600600000000002</v>
      </c>
      <c r="G128">
        <v>91.614958000000001</v>
      </c>
      <c r="H128">
        <v>6.6293990000000003</v>
      </c>
      <c r="K128">
        <f>(13/200)</f>
        <v>6.5000000000000002E-2</v>
      </c>
      <c r="L128">
        <f>(12/200)</f>
        <v>0.06</v>
      </c>
      <c r="M128">
        <f>(13/200)</f>
        <v>6.5000000000000002E-2</v>
      </c>
      <c r="N128">
        <f>(13/200)</f>
        <v>6.5000000000000002E-2</v>
      </c>
      <c r="P128">
        <f>(6/200)</f>
        <v>0.03</v>
      </c>
      <c r="Q128">
        <f>(7/200)</f>
        <v>3.5000000000000003E-2</v>
      </c>
      <c r="R128">
        <f>(8/200)</f>
        <v>0.04</v>
      </c>
      <c r="S128">
        <f>(7/200)</f>
        <v>3.5000000000000003E-2</v>
      </c>
      <c r="U128">
        <f>0.065+0.03</f>
        <v>9.5000000000000001E-2</v>
      </c>
      <c r="V128">
        <f>0.06+0.035</f>
        <v>9.5000000000000001E-2</v>
      </c>
      <c r="W128">
        <f>0.065+0.04</f>
        <v>0.10500000000000001</v>
      </c>
      <c r="X128">
        <f>0.065+0.035</f>
        <v>0.1</v>
      </c>
      <c r="Z128">
        <f>SQRT((ABS($A$129-$A$128)^2+(ABS($B$129-$B$128)^2)))</f>
        <v>25.951389369149869</v>
      </c>
      <c r="AA128">
        <f>SQRT((ABS($C$129-$C$128)^2+(ABS($D$129-$D$128)^2)))</f>
        <v>25.545361392508912</v>
      </c>
      <c r="AB128">
        <f>SQRT((ABS($E$129-$E$128)^2+(ABS($F$129-$F$128)^2)))</f>
        <v>26.506006743131053</v>
      </c>
      <c r="AC128">
        <f>SQRT((ABS($G$129-$G$128)^2+(ABS($H$129-$H$128)^2)))</f>
        <v>25.381107230289558</v>
      </c>
      <c r="AJ128">
        <f>1/0.095</f>
        <v>10.526315789473685</v>
      </c>
      <c r="AK128">
        <f>1/0.095</f>
        <v>10.526315789473685</v>
      </c>
      <c r="AL128">
        <f>1/0.105</f>
        <v>9.5238095238095237</v>
      </c>
      <c r="AM128">
        <f>1/0.1</f>
        <v>10</v>
      </c>
      <c r="AO128">
        <f t="shared" si="50"/>
        <v>273.17251967526175</v>
      </c>
      <c r="AP128">
        <f t="shared" si="51"/>
        <v>268.89854097377804</v>
      </c>
      <c r="AQ128">
        <f t="shared" si="52"/>
        <v>252.43815945839094</v>
      </c>
      <c r="AR128">
        <f t="shared" si="53"/>
        <v>253.81107230289558</v>
      </c>
      <c r="AV128">
        <f>((0.065/0.095)*100)</f>
        <v>68.421052631578945</v>
      </c>
      <c r="AW128">
        <f>((0.06/0.095)*100)</f>
        <v>63.157894736842103</v>
      </c>
      <c r="AX128">
        <f>((0.065/0.105)*100)</f>
        <v>61.904761904761905</v>
      </c>
      <c r="AY128">
        <f>((0.065/0.1)*100)</f>
        <v>65</v>
      </c>
      <c r="BA128">
        <f>((0.03/0.095)*100)</f>
        <v>31.578947368421051</v>
      </c>
      <c r="BB128">
        <f>((0.035/0.095)*100)</f>
        <v>36.842105263157897</v>
      </c>
      <c r="BC128">
        <f>((0.04/0.105)*100)</f>
        <v>38.095238095238102</v>
      </c>
      <c r="BD128">
        <f>((0.035/0.1)*100)</f>
        <v>35</v>
      </c>
      <c r="BF128">
        <f>ABS($B$128-$D$128)</f>
        <v>1.4277829999999998</v>
      </c>
      <c r="BG128">
        <f>ABS($F$128-$H$128)</f>
        <v>3.8693390000000001</v>
      </c>
      <c r="BL128">
        <f>SQRT((ABS($A$128-$E$128)^2+(ABS($B$128-$F$128)^2)))</f>
        <v>1.5117434682709914</v>
      </c>
      <c r="BM128">
        <f>SQRT((ABS($C$128-$G$128)^2+(ABS($D$128-$H$128)^2)))</f>
        <v>7.4277961014834695</v>
      </c>
      <c r="BO128">
        <f>SQRT((ABS($A$128-$G$128)^2+(ABS($B$128-$H$128)^2)))</f>
        <v>4.084862899830302</v>
      </c>
      <c r="BP128">
        <f>SQRT((ABS($C$128-$E$128)^2+(ABS($D$128-$F$128)^2)))</f>
        <v>6.419163178245042</v>
      </c>
      <c r="BS128">
        <f>DEGREES(ACOS((40.3705420352806^2+39.1626298282885^2-4.63505288030126^2)/(2*40.3705420352806*39.1626298282885)))</f>
        <v>6.4515859797271746</v>
      </c>
      <c r="BU128">
        <v>13</v>
      </c>
      <c r="BV128">
        <v>10</v>
      </c>
      <c r="BW128">
        <v>5</v>
      </c>
      <c r="BX128">
        <v>6</v>
      </c>
      <c r="BY128">
        <v>12</v>
      </c>
      <c r="BZ128">
        <v>10</v>
      </c>
      <c r="CA128">
        <v>4</v>
      </c>
      <c r="CB128">
        <v>5</v>
      </c>
      <c r="CC128">
        <v>13</v>
      </c>
      <c r="CD128">
        <v>5</v>
      </c>
      <c r="CE128">
        <v>5</v>
      </c>
      <c r="CF128">
        <v>13</v>
      </c>
      <c r="CG128">
        <v>13</v>
      </c>
      <c r="CH128">
        <v>5</v>
      </c>
      <c r="CI128">
        <v>5</v>
      </c>
      <c r="CJ128">
        <v>13</v>
      </c>
      <c r="CL128">
        <v>6</v>
      </c>
      <c r="CM128">
        <v>4</v>
      </c>
      <c r="CN128">
        <v>0</v>
      </c>
      <c r="CO128">
        <v>0</v>
      </c>
      <c r="CP128">
        <v>7</v>
      </c>
      <c r="CQ128">
        <v>4</v>
      </c>
      <c r="CR128">
        <v>0</v>
      </c>
      <c r="CS128">
        <v>0</v>
      </c>
      <c r="CT128">
        <v>8</v>
      </c>
      <c r="CU128">
        <v>0</v>
      </c>
      <c r="CV128">
        <v>0</v>
      </c>
      <c r="CW128">
        <v>7</v>
      </c>
      <c r="CX128">
        <v>7</v>
      </c>
      <c r="CY128">
        <v>0</v>
      </c>
      <c r="CZ128">
        <v>0</v>
      </c>
      <c r="DA128">
        <v>7</v>
      </c>
      <c r="DC128">
        <f>((10/13)*100)</f>
        <v>76.923076923076934</v>
      </c>
      <c r="DD128">
        <f>((5/13)*100)</f>
        <v>38.461538461538467</v>
      </c>
      <c r="DE128">
        <f>((6/13)*100)</f>
        <v>46.153846153846153</v>
      </c>
      <c r="DF128">
        <f>((10/12)*100)</f>
        <v>83.333333333333343</v>
      </c>
      <c r="DG128">
        <f>((4/12)*100)</f>
        <v>33.333333333333329</v>
      </c>
      <c r="DH128">
        <f>((5/12)*100)</f>
        <v>41.666666666666671</v>
      </c>
      <c r="DI128">
        <f>((5/13)*100)</f>
        <v>38.461538461538467</v>
      </c>
      <c r="DJ128">
        <f>((5/13)*100)</f>
        <v>38.461538461538467</v>
      </c>
      <c r="DK128">
        <f>((13/13)*100)</f>
        <v>100</v>
      </c>
      <c r="DL128">
        <f>((5/13)*100)</f>
        <v>38.461538461538467</v>
      </c>
      <c r="DM128">
        <f>((5/13)*100)</f>
        <v>38.461538461538467</v>
      </c>
      <c r="DN128">
        <f>((13/13)*100)</f>
        <v>100</v>
      </c>
      <c r="DP128">
        <f>((4/6)*100)</f>
        <v>66.666666666666657</v>
      </c>
      <c r="DQ128">
        <f t="shared" si="55"/>
        <v>0</v>
      </c>
      <c r="DR128">
        <f t="shared" si="55"/>
        <v>0</v>
      </c>
      <c r="DS128">
        <f>((4/7)*100)</f>
        <v>57.142857142857139</v>
      </c>
      <c r="DT128">
        <f t="shared" si="54"/>
        <v>0</v>
      </c>
      <c r="DU128">
        <f t="shared" si="54"/>
        <v>0</v>
      </c>
      <c r="DV128">
        <f>((0/8)*100)</f>
        <v>0</v>
      </c>
      <c r="DW128">
        <f>((0/8)*100)</f>
        <v>0</v>
      </c>
      <c r="DX128">
        <f>((7/8)*100)</f>
        <v>87.5</v>
      </c>
      <c r="DY128">
        <f>((0/7)*100)</f>
        <v>0</v>
      </c>
      <c r="DZ128">
        <f>((0/7)*100)</f>
        <v>0</v>
      </c>
      <c r="EA128">
        <f>((7/7)*100)</f>
        <v>100</v>
      </c>
    </row>
    <row r="129" spans="1:131" x14ac:dyDescent="0.25">
      <c r="A129">
        <v>68.206104000000011</v>
      </c>
      <c r="B129">
        <v>4.9123900000000003</v>
      </c>
      <c r="C129">
        <v>73.316371000000004</v>
      </c>
      <c r="D129">
        <v>6.2789080000000004</v>
      </c>
      <c r="E129">
        <v>66.253498000000008</v>
      </c>
      <c r="F129">
        <v>3.70933</v>
      </c>
      <c r="G129">
        <v>66.254074000000003</v>
      </c>
      <c r="H129">
        <v>7.642398</v>
      </c>
      <c r="K129">
        <f>(15/200)</f>
        <v>7.4999999999999997E-2</v>
      </c>
      <c r="L129">
        <f>(10/200)</f>
        <v>0.05</v>
      </c>
      <c r="M129">
        <f>(14/200)</f>
        <v>7.0000000000000007E-2</v>
      </c>
      <c r="N129">
        <f>(11/200)</f>
        <v>5.5E-2</v>
      </c>
      <c r="P129">
        <f>(8/200)</f>
        <v>0.04</v>
      </c>
      <c r="Q129">
        <f>(8/200)</f>
        <v>0.04</v>
      </c>
      <c r="R129">
        <f>(9/200)</f>
        <v>4.4999999999999998E-2</v>
      </c>
      <c r="S129">
        <f>(9/200)</f>
        <v>4.4999999999999998E-2</v>
      </c>
      <c r="U129">
        <f>0.075+0.04</f>
        <v>0.11499999999999999</v>
      </c>
      <c r="V129">
        <f>0.05+0.04</f>
        <v>0.09</v>
      </c>
      <c r="W129">
        <f>0.07+0.045</f>
        <v>0.115</v>
      </c>
      <c r="X129">
        <f>0.055+0.045</f>
        <v>0.1</v>
      </c>
      <c r="Z129">
        <f>SQRT((ABS($A$130-$A$129)^2+(ABS($B$130-$B$129)^2)))</f>
        <v>27.486853255493124</v>
      </c>
      <c r="AA129">
        <f>SQRT((ABS($C$130-$C$129)^2+(ABS($D$130-$D$129)^2)))</f>
        <v>25.114967368278414</v>
      </c>
      <c r="AB129">
        <f>SQRT((ABS($E$130-$E$129)^2+(ABS($F$130-$F$129)^2)))</f>
        <v>25.566500189026048</v>
      </c>
      <c r="AC129">
        <f>SQRT((ABS($G$130-$G$129)^2+(ABS($H$130-$H$129)^2)))</f>
        <v>23.293287790245877</v>
      </c>
      <c r="AJ129">
        <f>1/0.115</f>
        <v>8.695652173913043</v>
      </c>
      <c r="AK129">
        <f>1/0.09</f>
        <v>11.111111111111111</v>
      </c>
      <c r="AL129">
        <f>1/0.115</f>
        <v>8.695652173913043</v>
      </c>
      <c r="AM129">
        <f>1/0.1</f>
        <v>10</v>
      </c>
      <c r="AO129">
        <f t="shared" si="50"/>
        <v>239.01611526515762</v>
      </c>
      <c r="AP129">
        <f t="shared" si="51"/>
        <v>279.05519298087125</v>
      </c>
      <c r="AQ129">
        <f t="shared" si="52"/>
        <v>222.31739294805257</v>
      </c>
      <c r="AR129">
        <f t="shared" si="53"/>
        <v>232.93287790245876</v>
      </c>
      <c r="AV129">
        <f>((0.075/0.115)*100)</f>
        <v>65.217391304347814</v>
      </c>
      <c r="AW129">
        <f>((0.05/0.09)*100)</f>
        <v>55.555555555555557</v>
      </c>
      <c r="AX129">
        <f>((0.07/0.115)*100)</f>
        <v>60.869565217391312</v>
      </c>
      <c r="AY129">
        <f>((0.055/0.1)*100)</f>
        <v>54.999999999999993</v>
      </c>
      <c r="BA129">
        <f>((0.04/0.115)*100)</f>
        <v>34.782608695652172</v>
      </c>
      <c r="BB129">
        <f>((0.04/0.09)*100)</f>
        <v>44.44444444444445</v>
      </c>
      <c r="BC129">
        <f>((0.045/0.115)*100)</f>
        <v>39.130434782608688</v>
      </c>
      <c r="BD129">
        <f>((0.045/0.1)*100)</f>
        <v>44.999999999999993</v>
      </c>
      <c r="BF129">
        <f>ABS($B$129-$D$129)</f>
        <v>1.3665180000000001</v>
      </c>
      <c r="BG129">
        <f>ABS($F$129-$H$129)</f>
        <v>3.933068</v>
      </c>
      <c r="BL129">
        <f>SQRT((ABS($A$129-$E$129)^2+(ABS($B$129-$F$129)^2)))</f>
        <v>2.2934741234284752</v>
      </c>
      <c r="BM129">
        <f>SQRT((ABS($C$129-$G$129)^2+(ABS($D$129-$H$129)^2)))</f>
        <v>7.1927146402668454</v>
      </c>
      <c r="BO129">
        <f>SQRT((ABS($A$129-$G$129)^2+(ABS($B$129-$H$129)^2)))</f>
        <v>3.3560936817919771</v>
      </c>
      <c r="BP129">
        <f>SQRT((ABS($C$129-$E$129)^2+(ABS($D$129-$F$129)^2)))</f>
        <v>7.5157771462579266</v>
      </c>
      <c r="BS129">
        <f>DEGREES(ACOS((23.5897986715326^2+22.3808294011822^2-4.07219995910134^2)/(2*23.5897986715326*22.3808294011822)))</f>
        <v>9.7081231923008424</v>
      </c>
      <c r="BU129">
        <v>15</v>
      </c>
      <c r="BV129">
        <v>7</v>
      </c>
      <c r="BW129">
        <v>6</v>
      </c>
      <c r="BX129">
        <v>6</v>
      </c>
      <c r="BY129">
        <v>10</v>
      </c>
      <c r="BZ129">
        <v>7</v>
      </c>
      <c r="CA129">
        <v>3</v>
      </c>
      <c r="CB129">
        <v>3</v>
      </c>
      <c r="CC129">
        <v>14</v>
      </c>
      <c r="CD129">
        <v>6</v>
      </c>
      <c r="CE129">
        <v>6</v>
      </c>
      <c r="CF129">
        <v>11</v>
      </c>
      <c r="CG129">
        <v>11</v>
      </c>
      <c r="CH129">
        <v>6</v>
      </c>
      <c r="CI129">
        <v>3</v>
      </c>
      <c r="CJ129">
        <v>11</v>
      </c>
      <c r="CL129">
        <v>8</v>
      </c>
      <c r="CM129">
        <v>5</v>
      </c>
      <c r="CN129">
        <v>0</v>
      </c>
      <c r="CO129">
        <v>0</v>
      </c>
      <c r="CP129">
        <v>8</v>
      </c>
      <c r="CQ129">
        <v>5</v>
      </c>
      <c r="CR129">
        <v>0</v>
      </c>
      <c r="CS129">
        <v>0</v>
      </c>
      <c r="CT129">
        <v>9</v>
      </c>
      <c r="CU129">
        <v>0</v>
      </c>
      <c r="CV129">
        <v>2</v>
      </c>
      <c r="CW129">
        <v>9</v>
      </c>
      <c r="CX129">
        <v>9</v>
      </c>
      <c r="CY129">
        <v>0</v>
      </c>
      <c r="CZ129">
        <v>2</v>
      </c>
      <c r="DA129">
        <v>9</v>
      </c>
      <c r="DC129">
        <f>((7/15)*100)</f>
        <v>46.666666666666664</v>
      </c>
      <c r="DD129">
        <f>((6/15)*100)</f>
        <v>40</v>
      </c>
      <c r="DE129">
        <f>((6/15)*100)</f>
        <v>40</v>
      </c>
      <c r="DF129">
        <f>((7/10)*100)</f>
        <v>70</v>
      </c>
      <c r="DG129">
        <f>((3/10)*100)</f>
        <v>30</v>
      </c>
      <c r="DH129">
        <f>((3/10)*100)</f>
        <v>30</v>
      </c>
      <c r="DI129">
        <f>((6/14)*100)</f>
        <v>42.857142857142854</v>
      </c>
      <c r="DJ129">
        <f>((6/14)*100)</f>
        <v>42.857142857142854</v>
      </c>
      <c r="DK129">
        <f>((11/14)*100)</f>
        <v>78.571428571428569</v>
      </c>
      <c r="DL129">
        <f>((6/11)*100)</f>
        <v>54.54545454545454</v>
      </c>
      <c r="DM129">
        <f>((3/11)*100)</f>
        <v>27.27272727272727</v>
      </c>
      <c r="DN129">
        <f>((11/11)*100)</f>
        <v>100</v>
      </c>
      <c r="DP129">
        <f>((5/8)*100)</f>
        <v>62.5</v>
      </c>
      <c r="DQ129">
        <f>((0/8)*100)</f>
        <v>0</v>
      </c>
      <c r="DR129">
        <f>((0/8)*100)</f>
        <v>0</v>
      </c>
      <c r="DS129">
        <f>((5/8)*100)</f>
        <v>62.5</v>
      </c>
      <c r="DT129">
        <f>((0/8)*100)</f>
        <v>0</v>
      </c>
      <c r="DU129">
        <f>((0/8)*100)</f>
        <v>0</v>
      </c>
      <c r="DV129">
        <f>((0/9)*100)</f>
        <v>0</v>
      </c>
      <c r="DW129">
        <f>((2/9)*100)</f>
        <v>22.222222222222221</v>
      </c>
      <c r="DX129">
        <f>((9/9)*100)</f>
        <v>100</v>
      </c>
      <c r="DY129">
        <f>((0/9)*100)</f>
        <v>0</v>
      </c>
      <c r="DZ129">
        <f>((2/9)*100)</f>
        <v>22.222222222222221</v>
      </c>
      <c r="EA129">
        <f>((9/9)*100)</f>
        <v>100</v>
      </c>
    </row>
    <row r="130" spans="1:131" x14ac:dyDescent="0.25">
      <c r="A130">
        <v>40.72300700000001</v>
      </c>
      <c r="B130">
        <v>5.3667920000000002</v>
      </c>
      <c r="C130">
        <v>48.201404000000011</v>
      </c>
      <c r="D130">
        <v>6.2746069999999996</v>
      </c>
      <c r="E130">
        <v>40.697960000000009</v>
      </c>
      <c r="F130">
        <v>4.457935</v>
      </c>
      <c r="G130">
        <v>42.988201000000011</v>
      </c>
      <c r="H130">
        <v>8.7721809999999998</v>
      </c>
      <c r="K130">
        <f>(12/200)</f>
        <v>0.06</v>
      </c>
      <c r="L130">
        <f>(11/200)</f>
        <v>5.5E-2</v>
      </c>
      <c r="P130">
        <f>(8/200)</f>
        <v>0.04</v>
      </c>
      <c r="Q130">
        <f>(10/200)</f>
        <v>0.05</v>
      </c>
      <c r="R130">
        <f>(9/200)</f>
        <v>4.4999999999999998E-2</v>
      </c>
      <c r="S130">
        <f>(9/200)</f>
        <v>4.4999999999999998E-2</v>
      </c>
      <c r="U130">
        <f>0.06+0.04</f>
        <v>0.1</v>
      </c>
      <c r="V130">
        <f>0.055+0.05</f>
        <v>0.10500000000000001</v>
      </c>
      <c r="Z130">
        <f>SQRT((ABS($A$131-$A$130)^2+(ABS($B$131-$B$130)^2)))</f>
        <v>21.976525170442621</v>
      </c>
      <c r="AA130">
        <f>SQRT((ABS($C$131-$C$130)^2+(ABS($D$131-$D$130)^2)))</f>
        <v>23.692408222251895</v>
      </c>
      <c r="AJ130">
        <f>1/0.1</f>
        <v>10</v>
      </c>
      <c r="AK130">
        <f>1/0.105</f>
        <v>9.5238095238095237</v>
      </c>
      <c r="AO130">
        <f t="shared" si="50"/>
        <v>219.76525170442619</v>
      </c>
      <c r="AP130">
        <f t="shared" si="51"/>
        <v>225.64198306906565</v>
      </c>
      <c r="AV130">
        <f>((0.06/0.1)*100)</f>
        <v>60</v>
      </c>
      <c r="AW130">
        <f>((0.055/0.105)*100)</f>
        <v>52.380952380952387</v>
      </c>
      <c r="BA130">
        <f>((0.04/0.1)*100)</f>
        <v>40</v>
      </c>
      <c r="BB130">
        <f>((0.05/0.105)*100)</f>
        <v>47.61904761904762</v>
      </c>
      <c r="BF130">
        <f>ABS($B$130-$D$130)</f>
        <v>0.90781499999999937</v>
      </c>
      <c r="BG130">
        <f>ABS($F$130-$H$130)</f>
        <v>4.3142459999999998</v>
      </c>
      <c r="BI130">
        <v>3.9443605000000002</v>
      </c>
      <c r="BJ130">
        <v>3.9365059999999996</v>
      </c>
      <c r="BL130">
        <f>SQRT((ABS($A$130-$E$130)^2+(ABS($B$130-$F$130)^2)))</f>
        <v>0.90920206701150896</v>
      </c>
      <c r="BM130">
        <f>SQRT((ABS($C$130-$G$130)^2+(ABS($D$130-$H$130)^2)))</f>
        <v>5.780602166269964</v>
      </c>
      <c r="BO130">
        <f>SQRT((ABS($A$130-$G$130)^2+(ABS($B$130-$H$130)^2)))</f>
        <v>4.0899606476049382</v>
      </c>
      <c r="BP130">
        <f>SQRT((ABS($C$130-$E$130)^2+(ABS($D$130-$F$130)^2)))</f>
        <v>7.7202311504721166</v>
      </c>
      <c r="BR130">
        <f>DEGREES(ACOS((27.0914547254648^2+26.5290988106917^2-4.69630350265153^2)/(2*27.0914547254648*26.5290988106917)))</f>
        <v>9.9773243604589226</v>
      </c>
      <c r="BS130" t="e">
        <f>DEGREES(ACOS((4.90792167615794^2+0^2-4.90792167615794^2)/(2*4.90792167615794*0)))</f>
        <v>#DIV/0!</v>
      </c>
      <c r="BU130">
        <v>12</v>
      </c>
      <c r="BV130">
        <v>5</v>
      </c>
      <c r="BW130">
        <v>3</v>
      </c>
      <c r="BX130">
        <v>6</v>
      </c>
      <c r="BY130">
        <v>11</v>
      </c>
      <c r="BZ130">
        <v>5</v>
      </c>
      <c r="CA130">
        <v>6</v>
      </c>
      <c r="CB130">
        <v>3</v>
      </c>
      <c r="CL130">
        <v>8</v>
      </c>
      <c r="CM130">
        <v>2</v>
      </c>
      <c r="CN130">
        <v>0</v>
      </c>
      <c r="CO130">
        <v>3</v>
      </c>
      <c r="CP130">
        <v>10</v>
      </c>
      <c r="CQ130">
        <v>2</v>
      </c>
      <c r="CR130">
        <v>2</v>
      </c>
      <c r="CS130">
        <v>2</v>
      </c>
      <c r="CT130">
        <v>9</v>
      </c>
      <c r="CU130">
        <v>0</v>
      </c>
      <c r="CV130">
        <v>4</v>
      </c>
      <c r="CW130">
        <v>6</v>
      </c>
      <c r="CX130">
        <v>9</v>
      </c>
      <c r="CY130">
        <v>3</v>
      </c>
      <c r="CZ130">
        <v>1</v>
      </c>
      <c r="DA130">
        <v>6</v>
      </c>
      <c r="DC130">
        <f>((5/12)*100)</f>
        <v>41.666666666666671</v>
      </c>
      <c r="DD130">
        <f>((3/12)*100)</f>
        <v>25</v>
      </c>
      <c r="DE130">
        <f>((6/12)*100)</f>
        <v>50</v>
      </c>
      <c r="DF130">
        <f>((5/11)*100)</f>
        <v>45.454545454545453</v>
      </c>
      <c r="DG130">
        <f>((6/11)*100)</f>
        <v>54.54545454545454</v>
      </c>
      <c r="DH130">
        <f>((3/11)*100)</f>
        <v>27.27272727272727</v>
      </c>
      <c r="DP130">
        <f>((2/8)*100)</f>
        <v>25</v>
      </c>
      <c r="DQ130">
        <f>((0/8)*100)</f>
        <v>0</v>
      </c>
      <c r="DR130">
        <f>((3/8)*100)</f>
        <v>37.5</v>
      </c>
      <c r="DS130">
        <f>((2/10)*100)</f>
        <v>20</v>
      </c>
      <c r="DT130">
        <f>((2/10)*100)</f>
        <v>20</v>
      </c>
      <c r="DU130">
        <f>((2/10)*100)</f>
        <v>20</v>
      </c>
      <c r="DV130">
        <f>((0/9)*100)</f>
        <v>0</v>
      </c>
      <c r="DW130">
        <f>((4/9)*100)</f>
        <v>44.444444444444443</v>
      </c>
      <c r="DX130">
        <f>((6/9)*100)</f>
        <v>66.666666666666657</v>
      </c>
      <c r="DY130">
        <f>((3/9)*100)</f>
        <v>33.333333333333329</v>
      </c>
      <c r="DZ130">
        <f>((1/9)*100)</f>
        <v>11.111111111111111</v>
      </c>
      <c r="EA130">
        <f>((6/9)*100)</f>
        <v>66.666666666666657</v>
      </c>
    </row>
    <row r="131" spans="1:131" x14ac:dyDescent="0.25">
      <c r="A131">
        <v>18.747380000000007</v>
      </c>
      <c r="B131">
        <v>5.1681049999999997</v>
      </c>
      <c r="C131">
        <v>24.509931000000009</v>
      </c>
      <c r="D131">
        <v>6.4851169999999998</v>
      </c>
      <c r="Q131">
        <f>(12/200)</f>
        <v>0.06</v>
      </c>
      <c r="BF131">
        <f>ABS($B$131-$D$131)</f>
        <v>1.3170120000000001</v>
      </c>
      <c r="BR131">
        <f>DEGREES(ACOS((26.5745856055416^2+26.0179899710522^2-3.97447516558614^2)/(2*26.5745856055416*26.0179899710522)))</f>
        <v>8.5829673082183451</v>
      </c>
      <c r="CP131">
        <v>12</v>
      </c>
      <c r="CQ131">
        <v>5</v>
      </c>
      <c r="CR131">
        <v>4</v>
      </c>
      <c r="CS131">
        <v>1</v>
      </c>
      <c r="DS131">
        <f>((5/12)*100)</f>
        <v>41.666666666666671</v>
      </c>
      <c r="DT131">
        <f>((4/12)*100)</f>
        <v>33.333333333333329</v>
      </c>
      <c r="DU131">
        <f>((1/12)*100)</f>
        <v>8.3333333333333321</v>
      </c>
    </row>
    <row r="132" spans="1:131" x14ac:dyDescent="0.25">
      <c r="A132" t="s">
        <v>22</v>
      </c>
      <c r="B132" t="s">
        <v>22</v>
      </c>
      <c r="C132" t="s">
        <v>22</v>
      </c>
      <c r="D132" t="s">
        <v>22</v>
      </c>
      <c r="E132" t="s">
        <v>22</v>
      </c>
      <c r="F132" t="s">
        <v>22</v>
      </c>
      <c r="G132" t="s">
        <v>22</v>
      </c>
      <c r="H132" t="s">
        <v>22</v>
      </c>
      <c r="BR132">
        <f>DEGREES(ACOS((29.1968502010023^2+28.4998449612115^2-4.2015933930653^2)/(2*29.1968502010023*28.4998449612115)))</f>
        <v>8.2368631919216373</v>
      </c>
    </row>
    <row r="133" spans="1:131" x14ac:dyDescent="0.25">
      <c r="A133">
        <v>62.868370000000006</v>
      </c>
      <c r="B133">
        <v>8.0126910000000002</v>
      </c>
      <c r="C133">
        <v>59.158363000000008</v>
      </c>
      <c r="D133">
        <v>6.7175520000000004</v>
      </c>
      <c r="E133">
        <v>60.40959500000001</v>
      </c>
      <c r="F133">
        <v>10.26085</v>
      </c>
      <c r="G133">
        <v>59.645576000000005</v>
      </c>
      <c r="H133">
        <v>5.3690319999999998</v>
      </c>
      <c r="K133">
        <f>(15/200)</f>
        <v>7.4999999999999997E-2</v>
      </c>
      <c r="L133">
        <f>(13/200)</f>
        <v>6.5000000000000002E-2</v>
      </c>
      <c r="M133">
        <f>(16/200)</f>
        <v>0.08</v>
      </c>
      <c r="N133">
        <f>(17/200)</f>
        <v>8.5000000000000006E-2</v>
      </c>
      <c r="P133">
        <f>(7/200)</f>
        <v>3.5000000000000003E-2</v>
      </c>
      <c r="Q133">
        <f>(9/200)</f>
        <v>4.4999999999999998E-2</v>
      </c>
      <c r="R133">
        <f>(8/200)</f>
        <v>0.04</v>
      </c>
      <c r="S133">
        <f>(7/200)</f>
        <v>3.5000000000000003E-2</v>
      </c>
      <c r="U133">
        <f>0.075+0.035</f>
        <v>0.11</v>
      </c>
      <c r="V133">
        <f>0.065+0.045</f>
        <v>0.11</v>
      </c>
      <c r="W133">
        <f>0.08+0.04</f>
        <v>0.12</v>
      </c>
      <c r="X133">
        <f>0.085+0.035</f>
        <v>0.12000000000000001</v>
      </c>
      <c r="Z133">
        <f>SQRT((ABS($A$134-$A$133)^2+(ABS($B$134-$B$133)^2)))</f>
        <v>25.493922567500295</v>
      </c>
      <c r="AA133">
        <f>SQRT((ABS($C$134-$C$133)^2+(ABS($D$134-$D$133)^2)))</f>
        <v>24.267114056768122</v>
      </c>
      <c r="AB133">
        <f>SQRT((ABS($E$134-$E$133)^2+(ABS($F$134-$F$133)^2)))</f>
        <v>26.418007333459659</v>
      </c>
      <c r="AC133">
        <f>SQRT((ABS($G$134-$G$133)^2+(ABS($H$134-$H$133)^2)))</f>
        <v>27.536097623322778</v>
      </c>
      <c r="AJ133">
        <f>1/0.11</f>
        <v>9.0909090909090917</v>
      </c>
      <c r="AK133">
        <f>1/0.11</f>
        <v>9.0909090909090917</v>
      </c>
      <c r="AL133">
        <f>1/0.12</f>
        <v>8.3333333333333339</v>
      </c>
      <c r="AM133">
        <f>1/0.12</f>
        <v>8.3333333333333339</v>
      </c>
      <c r="AO133">
        <f t="shared" ref="AO133:AO139" si="56">$Z133/$U133</f>
        <v>231.76293243182087</v>
      </c>
      <c r="AP133">
        <f t="shared" ref="AP133:AP139" si="57">$AA133/$V133</f>
        <v>220.61012778880112</v>
      </c>
      <c r="AQ133">
        <f t="shared" ref="AQ133:AQ139" si="58">$AB133/$W133</f>
        <v>220.15006111216383</v>
      </c>
      <c r="AR133">
        <f t="shared" ref="AR133:AR139" si="59">$AC133/$X133</f>
        <v>229.46748019435645</v>
      </c>
      <c r="AV133">
        <f>((0.075/0.11)*100)</f>
        <v>68.181818181818173</v>
      </c>
      <c r="AW133">
        <f>((0.065/0.11)*100)</f>
        <v>59.090909090909093</v>
      </c>
      <c r="AX133">
        <f>((0.08/0.12)*100)</f>
        <v>66.666666666666671</v>
      </c>
      <c r="AY133">
        <f>((0.085/0.12)*100)</f>
        <v>70.833333333333343</v>
      </c>
      <c r="BA133">
        <f>((0.035/0.11)*100)</f>
        <v>31.818181818181824</v>
      </c>
      <c r="BB133">
        <f>((0.045/0.11)*100)</f>
        <v>40.909090909090907</v>
      </c>
      <c r="BC133">
        <f>((0.04/0.12)*100)</f>
        <v>33.333333333333336</v>
      </c>
      <c r="BD133">
        <f>((0.035/0.12)*100)</f>
        <v>29.166666666666668</v>
      </c>
      <c r="BF133">
        <f>ABS($B$133-$D$133)</f>
        <v>1.2951389999999998</v>
      </c>
      <c r="BG133">
        <f>ABS($F$133-$H$133)</f>
        <v>4.8918179999999998</v>
      </c>
      <c r="BL133">
        <f>SQRT((ABS($A$133-$E$133)^2+(ABS($B$133-$F$133)^2)))</f>
        <v>3.3316352426257554</v>
      </c>
      <c r="BM133">
        <f>SQRT((ABS($C$133-$G$133)^2+(ABS($D$133-$H$133)^2)))</f>
        <v>1.4338349618310327</v>
      </c>
      <c r="BO133">
        <f>SQRT((ABS($A$133-$G$133)^2+(ABS($B$133-$H$133)^2)))</f>
        <v>4.1683730728807138</v>
      </c>
      <c r="BP133">
        <f>SQRT((ABS($C$133-$E$133)^2+(ABS($D$133-$F$133)^2)))</f>
        <v>3.7577309955115199</v>
      </c>
      <c r="BR133">
        <f>DEGREES(ACOS((22.4650340451184^2+24.7667611812791^2-4.90792167615794^2)/(2*22.4650340451184*24.7667611812791)))</f>
        <v>10.544062279462757</v>
      </c>
      <c r="BU133">
        <v>15</v>
      </c>
      <c r="BV133">
        <v>11</v>
      </c>
      <c r="BW133">
        <v>10</v>
      </c>
      <c r="BX133">
        <v>11</v>
      </c>
      <c r="BY133">
        <v>13</v>
      </c>
      <c r="BZ133">
        <v>11</v>
      </c>
      <c r="CA133">
        <v>6</v>
      </c>
      <c r="CB133">
        <v>7</v>
      </c>
      <c r="CC133">
        <v>16</v>
      </c>
      <c r="CD133">
        <v>10</v>
      </c>
      <c r="CE133">
        <v>8</v>
      </c>
      <c r="CF133">
        <v>16</v>
      </c>
      <c r="CG133">
        <v>17</v>
      </c>
      <c r="CH133">
        <v>11</v>
      </c>
      <c r="CI133">
        <v>9</v>
      </c>
      <c r="CJ133">
        <v>16</v>
      </c>
      <c r="CL133">
        <v>7</v>
      </c>
      <c r="CM133">
        <v>5</v>
      </c>
      <c r="CN133">
        <v>3</v>
      </c>
      <c r="CO133">
        <v>3</v>
      </c>
      <c r="CP133">
        <v>9</v>
      </c>
      <c r="CQ133">
        <v>5</v>
      </c>
      <c r="CR133">
        <v>1</v>
      </c>
      <c r="CS133">
        <v>1</v>
      </c>
      <c r="CT133">
        <v>8</v>
      </c>
      <c r="CU133">
        <v>3</v>
      </c>
      <c r="CV133">
        <v>1</v>
      </c>
      <c r="CW133">
        <v>7</v>
      </c>
      <c r="CX133">
        <v>7</v>
      </c>
      <c r="CY133">
        <v>3</v>
      </c>
      <c r="CZ133">
        <v>1</v>
      </c>
      <c r="DA133">
        <v>7</v>
      </c>
      <c r="DC133">
        <f>((11/15)*100)</f>
        <v>73.333333333333329</v>
      </c>
      <c r="DD133">
        <f>((10/15)*100)</f>
        <v>66.666666666666657</v>
      </c>
      <c r="DE133">
        <f>((11/15)*100)</f>
        <v>73.333333333333329</v>
      </c>
      <c r="DF133">
        <f>((11/13)*100)</f>
        <v>84.615384615384613</v>
      </c>
      <c r="DG133">
        <f>((6/13)*100)</f>
        <v>46.153846153846153</v>
      </c>
      <c r="DH133">
        <f>((7/13)*100)</f>
        <v>53.846153846153847</v>
      </c>
      <c r="DI133">
        <f>((10/16)*100)</f>
        <v>62.5</v>
      </c>
      <c r="DJ133">
        <f>((8/16)*100)</f>
        <v>50</v>
      </c>
      <c r="DK133">
        <f>((16/16)*100)</f>
        <v>100</v>
      </c>
      <c r="DL133">
        <f>((11/17)*100)</f>
        <v>64.705882352941174</v>
      </c>
      <c r="DM133">
        <f>((9/17)*100)</f>
        <v>52.941176470588239</v>
      </c>
      <c r="DN133">
        <f>((16/17)*100)</f>
        <v>94.117647058823522</v>
      </c>
      <c r="DP133">
        <f>((5/7)*100)</f>
        <v>71.428571428571431</v>
      </c>
      <c r="DQ133">
        <f>((3/7)*100)</f>
        <v>42.857142857142854</v>
      </c>
      <c r="DR133">
        <f>((3/7)*100)</f>
        <v>42.857142857142854</v>
      </c>
      <c r="DS133">
        <f>((5/9)*100)</f>
        <v>55.555555555555557</v>
      </c>
      <c r="DT133">
        <f>((1/9)*100)</f>
        <v>11.111111111111111</v>
      </c>
      <c r="DU133">
        <f>((1/9)*100)</f>
        <v>11.111111111111111</v>
      </c>
      <c r="DV133">
        <f>((3/8)*100)</f>
        <v>37.5</v>
      </c>
      <c r="DW133">
        <f>((1/8)*100)</f>
        <v>12.5</v>
      </c>
      <c r="DX133">
        <f>((7/8)*100)</f>
        <v>87.5</v>
      </c>
      <c r="DY133">
        <f>((3/7)*100)</f>
        <v>42.857142857142854</v>
      </c>
      <c r="DZ133">
        <f>((1/7)*100)</f>
        <v>14.285714285714285</v>
      </c>
      <c r="EA133">
        <f>((7/7)*100)</f>
        <v>100</v>
      </c>
    </row>
    <row r="134" spans="1:131" x14ac:dyDescent="0.25">
      <c r="A134">
        <v>88.334721000000002</v>
      </c>
      <c r="B134">
        <v>9.1980409999999999</v>
      </c>
      <c r="C134">
        <v>83.41569100000001</v>
      </c>
      <c r="D134">
        <v>7.4066549999999998</v>
      </c>
      <c r="E134">
        <v>86.827095</v>
      </c>
      <c r="F134">
        <v>10.097127</v>
      </c>
      <c r="G134">
        <v>87.181107000000011</v>
      </c>
      <c r="H134">
        <v>5.5456810000000001</v>
      </c>
      <c r="K134">
        <f>(12/200)</f>
        <v>0.06</v>
      </c>
      <c r="L134">
        <f>(12/200)</f>
        <v>0.06</v>
      </c>
      <c r="M134">
        <f>(14/200)</f>
        <v>7.0000000000000007E-2</v>
      </c>
      <c r="N134">
        <f>(14/200)</f>
        <v>7.0000000000000007E-2</v>
      </c>
      <c r="P134">
        <f>(8/200)</f>
        <v>0.04</v>
      </c>
      <c r="Q134">
        <f>(8/200)</f>
        <v>0.04</v>
      </c>
      <c r="R134">
        <f>(7/200)</f>
        <v>3.5000000000000003E-2</v>
      </c>
      <c r="S134">
        <f>(7/200)</f>
        <v>3.5000000000000003E-2</v>
      </c>
      <c r="U134">
        <f>0.06+0.04</f>
        <v>0.1</v>
      </c>
      <c r="V134">
        <f>0.06+0.04</f>
        <v>0.1</v>
      </c>
      <c r="W134">
        <f>0.07+0.035</f>
        <v>0.10500000000000001</v>
      </c>
      <c r="X134">
        <f>0.07+0.035</f>
        <v>0.10500000000000001</v>
      </c>
      <c r="Z134">
        <f>SQRT((ABS($A$135-$A$134)^2+(ABS($B$135-$B$134)^2)))</f>
        <v>27.157920531160439</v>
      </c>
      <c r="AA134">
        <f>SQRT((ABS($C$135-$C$134)^2+(ABS($D$135-$D$134)^2)))</f>
        <v>26.133467749003998</v>
      </c>
      <c r="AB134">
        <f>SQRT((ABS($E$135-$E$134)^2+(ABS($F$135-$F$134)^2)))</f>
        <v>27.100156149041098</v>
      </c>
      <c r="AC134">
        <f>SQRT((ABS($G$135-$G$134)^2+(ABS($H$135-$H$134)^2)))</f>
        <v>27.355066116108244</v>
      </c>
      <c r="AJ134">
        <f>1/0.1</f>
        <v>10</v>
      </c>
      <c r="AK134">
        <f>1/0.1</f>
        <v>10</v>
      </c>
      <c r="AL134">
        <f>1/0.105</f>
        <v>9.5238095238095237</v>
      </c>
      <c r="AM134">
        <f>1/0.105</f>
        <v>9.5238095238095237</v>
      </c>
      <c r="AO134">
        <f t="shared" si="56"/>
        <v>271.57920531160437</v>
      </c>
      <c r="AP134">
        <f t="shared" si="57"/>
        <v>261.33467749003995</v>
      </c>
      <c r="AQ134">
        <f t="shared" si="58"/>
        <v>258.09672522896284</v>
      </c>
      <c r="AR134">
        <f t="shared" si="59"/>
        <v>260.52443920103087</v>
      </c>
      <c r="AV134">
        <f>((0.06/0.1)*100)</f>
        <v>60</v>
      </c>
      <c r="AW134">
        <f>((0.06/0.1)*100)</f>
        <v>60</v>
      </c>
      <c r="AX134">
        <f>((0.07/0.105)*100)</f>
        <v>66.666666666666671</v>
      </c>
      <c r="AY134">
        <f>((0.07/0.105)*100)</f>
        <v>66.666666666666671</v>
      </c>
      <c r="BA134">
        <f>((0.04/0.1)*100)</f>
        <v>40</v>
      </c>
      <c r="BB134">
        <f>((0.04/0.1)*100)</f>
        <v>40</v>
      </c>
      <c r="BC134">
        <f>((0.035/0.105)*100)</f>
        <v>33.333333333333336</v>
      </c>
      <c r="BD134">
        <f>((0.035/0.105)*100)</f>
        <v>33.333333333333336</v>
      </c>
      <c r="BF134">
        <f>ABS($B$134-$D$134)</f>
        <v>1.7913860000000001</v>
      </c>
      <c r="BG134">
        <f>ABS($F$134-$H$134)</f>
        <v>4.5514460000000003</v>
      </c>
      <c r="BL134">
        <f>SQRT((ABS($A$134-$E$134)^2+(ABS($B$134-$F$134)^2)))</f>
        <v>1.7553608720921197</v>
      </c>
      <c r="BM134">
        <f>SQRT((ABS($C$134-$G$134)^2+(ABS($D$134-$H$134)^2)))</f>
        <v>4.2001883150320785</v>
      </c>
      <c r="BO134">
        <f>SQRT((ABS($A$134-$G$134)^2+(ABS($B$134-$H$134)^2)))</f>
        <v>3.8302165513970583</v>
      </c>
      <c r="BP134">
        <f>SQRT((ABS($C$134-$E$134)^2+(ABS($D$134-$F$134)^2)))</f>
        <v>4.344688347165989</v>
      </c>
      <c r="BR134" t="e">
        <f>DEGREES(ACOS((4.90792167615794^2+0^2-4.90792167615794^2)/(2*4.90792167615794*0)))</f>
        <v>#DIV/0!</v>
      </c>
      <c r="BU134">
        <v>12</v>
      </c>
      <c r="BV134">
        <v>8</v>
      </c>
      <c r="BW134">
        <v>7</v>
      </c>
      <c r="BX134">
        <v>7</v>
      </c>
      <c r="BY134">
        <v>12</v>
      </c>
      <c r="BZ134">
        <v>8</v>
      </c>
      <c r="CA134">
        <v>5</v>
      </c>
      <c r="CB134">
        <v>5</v>
      </c>
      <c r="CC134">
        <v>14</v>
      </c>
      <c r="CD134">
        <v>7</v>
      </c>
      <c r="CE134">
        <v>6</v>
      </c>
      <c r="CF134">
        <v>14</v>
      </c>
      <c r="CG134">
        <v>14</v>
      </c>
      <c r="CH134">
        <v>7</v>
      </c>
      <c r="CI134">
        <v>6</v>
      </c>
      <c r="CJ134">
        <v>14</v>
      </c>
      <c r="CL134">
        <v>8</v>
      </c>
      <c r="CM134">
        <v>4</v>
      </c>
      <c r="CN134">
        <v>2</v>
      </c>
      <c r="CO134">
        <v>2</v>
      </c>
      <c r="CP134">
        <v>8</v>
      </c>
      <c r="CQ134">
        <v>4</v>
      </c>
      <c r="CR134">
        <v>0</v>
      </c>
      <c r="CS134">
        <v>0</v>
      </c>
      <c r="CT134">
        <v>7</v>
      </c>
      <c r="CU134">
        <v>2</v>
      </c>
      <c r="CV134">
        <v>0</v>
      </c>
      <c r="CW134">
        <v>7</v>
      </c>
      <c r="CX134">
        <v>7</v>
      </c>
      <c r="CY134">
        <v>2</v>
      </c>
      <c r="CZ134">
        <v>0</v>
      </c>
      <c r="DA134">
        <v>7</v>
      </c>
      <c r="DC134">
        <f>((8/12)*100)</f>
        <v>66.666666666666657</v>
      </c>
      <c r="DD134">
        <f>((7/12)*100)</f>
        <v>58.333333333333336</v>
      </c>
      <c r="DE134">
        <f>((7/12)*100)</f>
        <v>58.333333333333336</v>
      </c>
      <c r="DF134">
        <f>((8/12)*100)</f>
        <v>66.666666666666657</v>
      </c>
      <c r="DG134">
        <f>((5/12)*100)</f>
        <v>41.666666666666671</v>
      </c>
      <c r="DH134">
        <f>((5/12)*100)</f>
        <v>41.666666666666671</v>
      </c>
      <c r="DI134">
        <f>((7/14)*100)</f>
        <v>50</v>
      </c>
      <c r="DJ134">
        <f>((6/14)*100)</f>
        <v>42.857142857142854</v>
      </c>
      <c r="DK134">
        <f>((14/14)*100)</f>
        <v>100</v>
      </c>
      <c r="DL134">
        <f>((7/14)*100)</f>
        <v>50</v>
      </c>
      <c r="DM134">
        <f>((6/14)*100)</f>
        <v>42.857142857142854</v>
      </c>
      <c r="DN134">
        <f>((14/14)*100)</f>
        <v>100</v>
      </c>
      <c r="DP134">
        <f>((4/8)*100)</f>
        <v>50</v>
      </c>
      <c r="DQ134">
        <f>((2/8)*100)</f>
        <v>25</v>
      </c>
      <c r="DR134">
        <f>((2/8)*100)</f>
        <v>25</v>
      </c>
      <c r="DS134">
        <f>((4/8)*100)</f>
        <v>50</v>
      </c>
      <c r="DT134">
        <f>((0/8)*100)</f>
        <v>0</v>
      </c>
      <c r="DU134">
        <f>((0/8)*100)</f>
        <v>0</v>
      </c>
      <c r="DV134">
        <f>((2/7)*100)</f>
        <v>28.571428571428569</v>
      </c>
      <c r="DW134">
        <f>((0/7)*100)</f>
        <v>0</v>
      </c>
      <c r="DX134">
        <f>((7/7)*100)</f>
        <v>100</v>
      </c>
      <c r="DY134">
        <f>((2/7)*100)</f>
        <v>28.571428571428569</v>
      </c>
      <c r="DZ134">
        <f>((0/7)*100)</f>
        <v>0</v>
      </c>
      <c r="EA134">
        <f>((7/7)*100)</f>
        <v>100</v>
      </c>
    </row>
    <row r="135" spans="1:131" x14ac:dyDescent="0.25">
      <c r="A135">
        <v>115.48948100000001</v>
      </c>
      <c r="B135">
        <v>9.6123560000000001</v>
      </c>
      <c r="C135">
        <v>109.53815700000001</v>
      </c>
      <c r="D135">
        <v>8.1648809999999994</v>
      </c>
      <c r="E135">
        <v>113.913184</v>
      </c>
      <c r="F135">
        <v>10.970193999999999</v>
      </c>
      <c r="G135">
        <v>114.52381400000002</v>
      </c>
      <c r="H135">
        <v>6.367883</v>
      </c>
      <c r="K135">
        <f>(15/200)</f>
        <v>7.4999999999999997E-2</v>
      </c>
      <c r="L135">
        <f>(14/200)</f>
        <v>7.0000000000000007E-2</v>
      </c>
      <c r="M135">
        <f>(16/200)</f>
        <v>0.08</v>
      </c>
      <c r="N135">
        <f>(15/200)</f>
        <v>7.4999999999999997E-2</v>
      </c>
      <c r="P135">
        <f>(9/200)</f>
        <v>4.4999999999999998E-2</v>
      </c>
      <c r="Q135">
        <f>(8/200)</f>
        <v>0.04</v>
      </c>
      <c r="R135">
        <f>(8/200)</f>
        <v>0.04</v>
      </c>
      <c r="S135">
        <f>(8/200)</f>
        <v>0.04</v>
      </c>
      <c r="U135">
        <f>0.075+0.045</f>
        <v>0.12</v>
      </c>
      <c r="V135">
        <f>0.07+0.04</f>
        <v>0.11000000000000001</v>
      </c>
      <c r="W135">
        <f>0.08+0.04</f>
        <v>0.12</v>
      </c>
      <c r="X135">
        <f>0.075+0.04</f>
        <v>0.11499999999999999</v>
      </c>
      <c r="Z135">
        <f>SQRT((ABS($A$136-$A$135)^2+(ABS($B$136-$B$135)^2)))</f>
        <v>35.264431125705819</v>
      </c>
      <c r="AA135">
        <f>SQRT((ABS($C$136-$C$135)^2+(ABS($D$136-$D$135)^2)))</f>
        <v>25.891210502062851</v>
      </c>
      <c r="AB135">
        <f>SQRT((ABS($E$136-$E$135)^2+(ABS($F$136-$F$135)^2)))</f>
        <v>36.948302657266744</v>
      </c>
      <c r="AC135">
        <f>SQRT((ABS($G$136-$G$135)^2+(ABS($H$136-$H$135)^2)))</f>
        <v>35.662569691793365</v>
      </c>
      <c r="AJ135">
        <f>1/0.12</f>
        <v>8.3333333333333339</v>
      </c>
      <c r="AK135">
        <f>1/0.11</f>
        <v>9.0909090909090917</v>
      </c>
      <c r="AL135">
        <f>1/0.12</f>
        <v>8.3333333333333339</v>
      </c>
      <c r="AM135">
        <f>1/0.115</f>
        <v>8.695652173913043</v>
      </c>
      <c r="AO135">
        <f t="shared" si="56"/>
        <v>293.87025938088186</v>
      </c>
      <c r="AP135">
        <f t="shared" si="57"/>
        <v>235.37464092784407</v>
      </c>
      <c r="AQ135">
        <f t="shared" si="58"/>
        <v>307.90252214388954</v>
      </c>
      <c r="AR135">
        <f t="shared" si="59"/>
        <v>310.10930166776842</v>
      </c>
      <c r="AV135">
        <f>((0.075/0.12)*100)</f>
        <v>62.5</v>
      </c>
      <c r="AW135">
        <f>((0.07/0.11)*100)</f>
        <v>63.636363636363647</v>
      </c>
      <c r="AX135">
        <f>((0.08/0.12)*100)</f>
        <v>66.666666666666671</v>
      </c>
      <c r="AY135">
        <f>((0.075/0.115)*100)</f>
        <v>65.217391304347814</v>
      </c>
      <c r="BA135">
        <f>((0.045/0.12)*100)</f>
        <v>37.5</v>
      </c>
      <c r="BB135">
        <f>((0.04/0.11)*100)</f>
        <v>36.363636363636367</v>
      </c>
      <c r="BC135">
        <f>((0.04/0.12)*100)</f>
        <v>33.333333333333336</v>
      </c>
      <c r="BD135">
        <f>((0.04/0.115)*100)</f>
        <v>34.782608695652172</v>
      </c>
      <c r="BF135">
        <f>ABS($B$135-$D$135)</f>
        <v>1.4474750000000007</v>
      </c>
      <c r="BG135">
        <f>ABS($F$135-$H$135)</f>
        <v>4.6023109999999994</v>
      </c>
      <c r="BL135">
        <f>SQRT((ABS($A$135-$E$135)^2+(ABS($B$135-$F$135)^2)))</f>
        <v>2.0804894295460943</v>
      </c>
      <c r="BM135">
        <f>SQRT((ABS($C$135-$G$135)^2+(ABS($D$135-$H$135)^2)))</f>
        <v>5.2996205084565284</v>
      </c>
      <c r="BO135">
        <f>SQRT((ABS($A$135-$G$135)^2+(ABS($B$135-$H$135)^2)))</f>
        <v>3.3851318737411096</v>
      </c>
      <c r="BP135">
        <f>SQRT((ABS($C$135-$E$135)^2+(ABS($D$135-$F$135)^2)))</f>
        <v>5.1971763755618205</v>
      </c>
      <c r="BU135">
        <v>15</v>
      </c>
      <c r="BV135">
        <v>9</v>
      </c>
      <c r="BW135">
        <v>9</v>
      </c>
      <c r="BX135">
        <v>9</v>
      </c>
      <c r="BY135">
        <v>14</v>
      </c>
      <c r="BZ135">
        <v>9</v>
      </c>
      <c r="CA135">
        <v>6</v>
      </c>
      <c r="CB135">
        <v>6</v>
      </c>
      <c r="CC135">
        <v>16</v>
      </c>
      <c r="CD135">
        <v>9</v>
      </c>
      <c r="CE135">
        <v>6</v>
      </c>
      <c r="CF135">
        <v>15</v>
      </c>
      <c r="CG135">
        <v>15</v>
      </c>
      <c r="CH135">
        <v>9</v>
      </c>
      <c r="CI135">
        <v>5</v>
      </c>
      <c r="CJ135">
        <v>15</v>
      </c>
      <c r="CL135">
        <v>9</v>
      </c>
      <c r="CM135">
        <v>4</v>
      </c>
      <c r="CN135">
        <v>2</v>
      </c>
      <c r="CO135">
        <v>2</v>
      </c>
      <c r="CP135">
        <v>8</v>
      </c>
      <c r="CQ135">
        <v>4</v>
      </c>
      <c r="CR135">
        <v>0</v>
      </c>
      <c r="CS135">
        <v>0</v>
      </c>
      <c r="CT135">
        <v>8</v>
      </c>
      <c r="CU135">
        <v>2</v>
      </c>
      <c r="CV135">
        <v>0</v>
      </c>
      <c r="CW135">
        <v>8</v>
      </c>
      <c r="CX135">
        <v>8</v>
      </c>
      <c r="CY135">
        <v>2</v>
      </c>
      <c r="CZ135">
        <v>0</v>
      </c>
      <c r="DA135">
        <v>8</v>
      </c>
      <c r="DC135">
        <f>((9/15)*100)</f>
        <v>60</v>
      </c>
      <c r="DD135">
        <f>((9/15)*100)</f>
        <v>60</v>
      </c>
      <c r="DE135">
        <f>((9/15)*100)</f>
        <v>60</v>
      </c>
      <c r="DF135">
        <f>((9/14)*100)</f>
        <v>64.285714285714292</v>
      </c>
      <c r="DG135">
        <f>((6/14)*100)</f>
        <v>42.857142857142854</v>
      </c>
      <c r="DH135">
        <f>((6/14)*100)</f>
        <v>42.857142857142854</v>
      </c>
      <c r="DI135">
        <f>((9/16)*100)</f>
        <v>56.25</v>
      </c>
      <c r="DJ135">
        <f>((6/16)*100)</f>
        <v>37.5</v>
      </c>
      <c r="DK135">
        <f>((15/16)*100)</f>
        <v>93.75</v>
      </c>
      <c r="DL135">
        <f>((9/15)*100)</f>
        <v>60</v>
      </c>
      <c r="DM135">
        <f>((5/15)*100)</f>
        <v>33.333333333333329</v>
      </c>
      <c r="DN135">
        <f>((15/15)*100)</f>
        <v>100</v>
      </c>
      <c r="DP135">
        <f>((4/9)*100)</f>
        <v>44.444444444444443</v>
      </c>
      <c r="DQ135">
        <f>((2/9)*100)</f>
        <v>22.222222222222221</v>
      </c>
      <c r="DR135">
        <f>((2/9)*100)</f>
        <v>22.222222222222221</v>
      </c>
      <c r="DS135">
        <f>((4/8)*100)</f>
        <v>50</v>
      </c>
      <c r="DT135">
        <f>((0/8)*100)</f>
        <v>0</v>
      </c>
      <c r="DU135">
        <f>((0/8)*100)</f>
        <v>0</v>
      </c>
      <c r="DV135">
        <f>((2/8)*100)</f>
        <v>25</v>
      </c>
      <c r="DW135">
        <f>((0/8)*100)</f>
        <v>0</v>
      </c>
      <c r="DX135">
        <f>((8/8)*100)</f>
        <v>100</v>
      </c>
      <c r="DY135">
        <f>((2/8)*100)</f>
        <v>25</v>
      </c>
      <c r="DZ135">
        <f>((0/8)*100)</f>
        <v>0</v>
      </c>
      <c r="EA135">
        <f>((8/8)*100)</f>
        <v>100</v>
      </c>
    </row>
    <row r="136" spans="1:131" x14ac:dyDescent="0.25">
      <c r="A136">
        <v>150.751912</v>
      </c>
      <c r="B136">
        <v>9.9879390000000008</v>
      </c>
      <c r="C136">
        <v>135.41334000000001</v>
      </c>
      <c r="D136">
        <v>7.2540100000000001</v>
      </c>
      <c r="E136">
        <v>150.861088</v>
      </c>
      <c r="F136">
        <v>10.798557000000001</v>
      </c>
      <c r="G136">
        <v>150.17155100000002</v>
      </c>
      <c r="H136">
        <v>7.3963400000000004</v>
      </c>
      <c r="K136">
        <f>(14/200)</f>
        <v>7.0000000000000007E-2</v>
      </c>
      <c r="L136">
        <f>(11/200)</f>
        <v>5.5E-2</v>
      </c>
      <c r="M136">
        <f>(14/200)</f>
        <v>7.0000000000000007E-2</v>
      </c>
      <c r="N136">
        <f>(15/200)</f>
        <v>7.4999999999999997E-2</v>
      </c>
      <c r="P136">
        <f>(7/200)</f>
        <v>3.5000000000000003E-2</v>
      </c>
      <c r="Q136">
        <f>(10/200)</f>
        <v>0.05</v>
      </c>
      <c r="R136">
        <f>(7/200)</f>
        <v>3.5000000000000003E-2</v>
      </c>
      <c r="S136">
        <f>(7/200)</f>
        <v>3.5000000000000003E-2</v>
      </c>
      <c r="U136">
        <f>0.07+0.035</f>
        <v>0.10500000000000001</v>
      </c>
      <c r="V136">
        <f>0.055+0.05</f>
        <v>0.10500000000000001</v>
      </c>
      <c r="W136">
        <f>0.07+0.035</f>
        <v>0.10500000000000001</v>
      </c>
      <c r="X136">
        <f>0.075+0.035</f>
        <v>0.11</v>
      </c>
      <c r="Z136">
        <f>SQRT((ABS($A$137-$A$136)^2+(ABS($B$137-$B$136)^2)))</f>
        <v>20.79488096367437</v>
      </c>
      <c r="AA136">
        <f>SQRT((ABS($C$137-$C$136)^2+(ABS($D$137-$D$136)^2)))</f>
        <v>30.449202323852688</v>
      </c>
      <c r="AB136">
        <f>SQRT((ABS($E$137-$E$136)^2+(ABS($F$137-$F$136)^2)))</f>
        <v>19.955748727854552</v>
      </c>
      <c r="AC136">
        <f>SQRT((ABS($G$137-$G$136)^2+(ABS($H$137-$H$136)^2)))</f>
        <v>20.015648973431869</v>
      </c>
      <c r="AJ136">
        <f>1/0.105</f>
        <v>9.5238095238095237</v>
      </c>
      <c r="AK136">
        <f>1/0.105</f>
        <v>9.5238095238095237</v>
      </c>
      <c r="AL136">
        <f>1/0.105</f>
        <v>9.5238095238095237</v>
      </c>
      <c r="AM136">
        <f>1/0.11</f>
        <v>9.0909090909090917</v>
      </c>
      <c r="AO136">
        <f t="shared" si="56"/>
        <v>198.04648536832732</v>
      </c>
      <c r="AP136">
        <f t="shared" si="57"/>
        <v>289.99240308431126</v>
      </c>
      <c r="AQ136">
        <f t="shared" si="58"/>
        <v>190.05474978909095</v>
      </c>
      <c r="AR136">
        <f t="shared" si="59"/>
        <v>181.96044521301698</v>
      </c>
      <c r="AV136">
        <f>((0.07/0.105)*100)</f>
        <v>66.666666666666671</v>
      </c>
      <c r="AW136">
        <f>((0.055/0.105)*100)</f>
        <v>52.380952380952387</v>
      </c>
      <c r="AX136">
        <f>((0.07/0.105)*100)</f>
        <v>66.666666666666671</v>
      </c>
      <c r="AY136">
        <f>((0.075/0.11)*100)</f>
        <v>68.181818181818173</v>
      </c>
      <c r="BA136">
        <f>((0.035/0.105)*100)</f>
        <v>33.333333333333336</v>
      </c>
      <c r="BB136">
        <f>((0.05/0.105)*100)</f>
        <v>47.61904761904762</v>
      </c>
      <c r="BC136">
        <f>((0.035/0.105)*100)</f>
        <v>33.333333333333336</v>
      </c>
      <c r="BD136">
        <f>((0.035/0.11)*100)</f>
        <v>31.818181818181824</v>
      </c>
      <c r="BF136">
        <f>ABS($B$136-$D$136)</f>
        <v>2.7339290000000007</v>
      </c>
      <c r="BG136">
        <f>ABS($F$136-$H$136)</f>
        <v>3.4022170000000003</v>
      </c>
      <c r="BL136">
        <f>SQRT((ABS($A$136-$E$136)^2+(ABS($B$136-$F$136)^2)))</f>
        <v>0.8179370030142894</v>
      </c>
      <c r="BM136">
        <f>SQRT((ABS($C$136-$G$136)^2+(ABS($D$136-$H$136)^2)))</f>
        <v>14.758897308045119</v>
      </c>
      <c r="BO136">
        <f>SQRT((ABS($A$136-$G$136)^2+(ABS($B$136-$H$136)^2)))</f>
        <v>2.6557869393311622</v>
      </c>
      <c r="BP136">
        <f>SQRT((ABS($C$136-$E$136)^2+(ABS($D$136-$F$136)^2)))</f>
        <v>15.849187099239906</v>
      </c>
      <c r="BU136">
        <v>14</v>
      </c>
      <c r="BV136">
        <v>8</v>
      </c>
      <c r="BW136">
        <v>7</v>
      </c>
      <c r="BX136">
        <v>8</v>
      </c>
      <c r="BY136">
        <v>11</v>
      </c>
      <c r="BZ136">
        <v>8</v>
      </c>
      <c r="CA136">
        <v>4</v>
      </c>
      <c r="CB136">
        <v>4</v>
      </c>
      <c r="CC136">
        <v>14</v>
      </c>
      <c r="CD136">
        <v>7</v>
      </c>
      <c r="CE136">
        <v>4</v>
      </c>
      <c r="CF136">
        <v>14</v>
      </c>
      <c r="CG136">
        <v>15</v>
      </c>
      <c r="CH136">
        <v>8</v>
      </c>
      <c r="CI136">
        <v>5</v>
      </c>
      <c r="CJ136">
        <v>14</v>
      </c>
      <c r="CL136">
        <v>7</v>
      </c>
      <c r="CM136">
        <v>4</v>
      </c>
      <c r="CN136">
        <v>0</v>
      </c>
      <c r="CO136">
        <v>1</v>
      </c>
      <c r="CP136">
        <v>10</v>
      </c>
      <c r="CQ136">
        <v>4</v>
      </c>
      <c r="CR136">
        <v>0</v>
      </c>
      <c r="CS136">
        <v>0</v>
      </c>
      <c r="CT136">
        <v>7</v>
      </c>
      <c r="CU136">
        <v>0</v>
      </c>
      <c r="CV136">
        <v>0</v>
      </c>
      <c r="CW136">
        <v>6</v>
      </c>
      <c r="CX136">
        <v>7</v>
      </c>
      <c r="CY136">
        <v>1</v>
      </c>
      <c r="CZ136">
        <v>0</v>
      </c>
      <c r="DA136">
        <v>6</v>
      </c>
      <c r="DC136">
        <f>((8/14)*100)</f>
        <v>57.142857142857139</v>
      </c>
      <c r="DD136">
        <f>((7/14)*100)</f>
        <v>50</v>
      </c>
      <c r="DE136">
        <f>((8/14)*100)</f>
        <v>57.142857142857139</v>
      </c>
      <c r="DF136">
        <f>((8/11)*100)</f>
        <v>72.727272727272734</v>
      </c>
      <c r="DG136">
        <f>((4/11)*100)</f>
        <v>36.363636363636367</v>
      </c>
      <c r="DH136">
        <f>((4/11)*100)</f>
        <v>36.363636363636367</v>
      </c>
      <c r="DI136">
        <f>((7/14)*100)</f>
        <v>50</v>
      </c>
      <c r="DJ136">
        <f>((4/14)*100)</f>
        <v>28.571428571428569</v>
      </c>
      <c r="DK136">
        <f>((14/14)*100)</f>
        <v>100</v>
      </c>
      <c r="DL136">
        <f>((8/15)*100)</f>
        <v>53.333333333333336</v>
      </c>
      <c r="DM136">
        <f>((5/15)*100)</f>
        <v>33.333333333333329</v>
      </c>
      <c r="DN136">
        <f>((14/15)*100)</f>
        <v>93.333333333333329</v>
      </c>
      <c r="DP136">
        <f>((4/7)*100)</f>
        <v>57.142857142857139</v>
      </c>
      <c r="DQ136">
        <f>((0/7)*100)</f>
        <v>0</v>
      </c>
      <c r="DR136">
        <f>((1/7)*100)</f>
        <v>14.285714285714285</v>
      </c>
      <c r="DS136">
        <f>((4/10)*100)</f>
        <v>40</v>
      </c>
      <c r="DT136">
        <f t="shared" ref="DT136:DU138" si="60">((0/10)*100)</f>
        <v>0</v>
      </c>
      <c r="DU136">
        <f t="shared" si="60"/>
        <v>0</v>
      </c>
      <c r="DV136">
        <f>((0/7)*100)</f>
        <v>0</v>
      </c>
      <c r="DW136">
        <f>((0/7)*100)</f>
        <v>0</v>
      </c>
      <c r="DX136">
        <f>((6/7)*100)</f>
        <v>85.714285714285708</v>
      </c>
      <c r="DY136">
        <f>((1/7)*100)</f>
        <v>14.285714285714285</v>
      </c>
      <c r="DZ136">
        <f>((0/7)*100)</f>
        <v>0</v>
      </c>
      <c r="EA136">
        <f>((6/7)*100)</f>
        <v>85.714285714285708</v>
      </c>
    </row>
    <row r="137" spans="1:131" x14ac:dyDescent="0.25">
      <c r="A137">
        <v>171.54459300000002</v>
      </c>
      <c r="B137">
        <v>9.6854639999999996</v>
      </c>
      <c r="C137">
        <v>165.85155</v>
      </c>
      <c r="D137">
        <v>8.0721139999999991</v>
      </c>
      <c r="E137">
        <v>170.81634600000001</v>
      </c>
      <c r="F137">
        <v>10.938504999999999</v>
      </c>
      <c r="G137">
        <v>170.172324</v>
      </c>
      <c r="H137">
        <v>6.6247939999999996</v>
      </c>
      <c r="K137">
        <f>(16/200)</f>
        <v>0.08</v>
      </c>
      <c r="L137">
        <f>(15/200)</f>
        <v>7.4999999999999997E-2</v>
      </c>
      <c r="M137">
        <f>(17/200)</f>
        <v>8.5000000000000006E-2</v>
      </c>
      <c r="N137">
        <f>(16/200)</f>
        <v>0.08</v>
      </c>
      <c r="P137">
        <f>(9/200)</f>
        <v>4.4999999999999998E-2</v>
      </c>
      <c r="Q137">
        <f>(10/200)</f>
        <v>0.05</v>
      </c>
      <c r="R137">
        <f>(9/200)</f>
        <v>4.4999999999999998E-2</v>
      </c>
      <c r="S137">
        <f>(8/200)</f>
        <v>0.04</v>
      </c>
      <c r="U137">
        <f>0.08+0.045</f>
        <v>0.125</v>
      </c>
      <c r="V137">
        <f>0.075+0.05</f>
        <v>0.125</v>
      </c>
      <c r="W137">
        <f>0.085+0.045</f>
        <v>0.13</v>
      </c>
      <c r="X137">
        <f>0.08+0.04</f>
        <v>0.12</v>
      </c>
      <c r="Z137">
        <f>SQRT((ABS($A$138-$A$137)^2+(ABS($B$138-$B$137)^2)))</f>
        <v>27.284740848357274</v>
      </c>
      <c r="AA137">
        <f>SQRT((ABS($C$138-$C$137)^2+(ABS($D$138-$D$137)^2)))</f>
        <v>27.041578762955776</v>
      </c>
      <c r="AB137">
        <f>SQRT((ABS($E$138-$E$137)^2+(ABS($F$138-$F$137)^2)))</f>
        <v>27.156732711288161</v>
      </c>
      <c r="AC137">
        <f>SQRT((ABS($G$138-$G$137)^2+(ABS($H$138-$H$137)^2)))</f>
        <v>27.205452017780033</v>
      </c>
      <c r="AJ137">
        <f>1/0.125</f>
        <v>8</v>
      </c>
      <c r="AK137">
        <f>1/0.125</f>
        <v>8</v>
      </c>
      <c r="AL137">
        <f>1/0.13</f>
        <v>7.6923076923076916</v>
      </c>
      <c r="AM137">
        <f>1/0.12</f>
        <v>8.3333333333333339</v>
      </c>
      <c r="AO137">
        <f t="shared" si="56"/>
        <v>218.27792678685819</v>
      </c>
      <c r="AP137">
        <f t="shared" si="57"/>
        <v>216.33263010364621</v>
      </c>
      <c r="AQ137">
        <f t="shared" si="58"/>
        <v>208.89794393298584</v>
      </c>
      <c r="AR137">
        <f t="shared" si="59"/>
        <v>226.71210014816694</v>
      </c>
      <c r="AV137">
        <f>((0.08/0.125)*100)</f>
        <v>64</v>
      </c>
      <c r="AW137">
        <f>((0.075/0.125)*100)</f>
        <v>60</v>
      </c>
      <c r="AX137">
        <f>((0.085/0.13)*100)</f>
        <v>65.384615384615387</v>
      </c>
      <c r="AY137">
        <f>((0.08/0.12)*100)</f>
        <v>66.666666666666671</v>
      </c>
      <c r="BA137">
        <f>((0.045/0.125)*100)</f>
        <v>36</v>
      </c>
      <c r="BB137">
        <f>((0.05/0.125)*100)</f>
        <v>40</v>
      </c>
      <c r="BC137">
        <f>((0.045/0.13)*100)</f>
        <v>34.615384615384613</v>
      </c>
      <c r="BD137">
        <f>((0.04/0.12)*100)</f>
        <v>33.333333333333336</v>
      </c>
      <c r="BF137">
        <f>ABS($B$137-$D$137)</f>
        <v>1.6133500000000005</v>
      </c>
      <c r="BG137">
        <f>ABS($F$137-$H$137)</f>
        <v>4.3137109999999996</v>
      </c>
      <c r="BL137">
        <f>SQRT((ABS($A$137-$E$137)^2+(ABS($B$137-$F$137)^2)))</f>
        <v>1.4492948080670178</v>
      </c>
      <c r="BM137">
        <f>SQRT((ABS($C$137-$G$137)^2+(ABS($D$137-$H$137)^2)))</f>
        <v>4.5567338238562938</v>
      </c>
      <c r="BO137">
        <f>SQRT((ABS($A$137-$G$137)^2+(ABS($B$137-$H$137)^2)))</f>
        <v>3.3542246581380097</v>
      </c>
      <c r="BP137">
        <f>SQRT((ABS($C$137-$E$137)^2+(ABS($D$137-$F$137)^2)))</f>
        <v>5.7328349606889137</v>
      </c>
      <c r="BU137">
        <v>16</v>
      </c>
      <c r="BV137">
        <v>10</v>
      </c>
      <c r="BW137">
        <v>9</v>
      </c>
      <c r="BX137">
        <v>10</v>
      </c>
      <c r="BY137">
        <v>15</v>
      </c>
      <c r="BZ137">
        <v>10</v>
      </c>
      <c r="CA137">
        <v>6</v>
      </c>
      <c r="CB137">
        <v>7</v>
      </c>
      <c r="CC137">
        <v>17</v>
      </c>
      <c r="CD137">
        <v>9</v>
      </c>
      <c r="CE137">
        <v>7</v>
      </c>
      <c r="CF137">
        <v>15</v>
      </c>
      <c r="CG137">
        <v>16</v>
      </c>
      <c r="CH137">
        <v>10</v>
      </c>
      <c r="CI137">
        <v>6</v>
      </c>
      <c r="CJ137">
        <v>15</v>
      </c>
      <c r="CL137">
        <v>9</v>
      </c>
      <c r="CM137">
        <v>4</v>
      </c>
      <c r="CN137">
        <v>2</v>
      </c>
      <c r="CO137">
        <v>2</v>
      </c>
      <c r="CP137">
        <v>10</v>
      </c>
      <c r="CQ137">
        <v>4</v>
      </c>
      <c r="CR137">
        <v>0</v>
      </c>
      <c r="CS137">
        <v>0</v>
      </c>
      <c r="CT137">
        <v>9</v>
      </c>
      <c r="CU137">
        <v>2</v>
      </c>
      <c r="CV137">
        <v>0</v>
      </c>
      <c r="CW137">
        <v>8</v>
      </c>
      <c r="CX137">
        <v>8</v>
      </c>
      <c r="CY137">
        <v>2</v>
      </c>
      <c r="CZ137">
        <v>0</v>
      </c>
      <c r="DA137">
        <v>8</v>
      </c>
      <c r="DC137">
        <f>((10/16)*100)</f>
        <v>62.5</v>
      </c>
      <c r="DD137">
        <f>((9/16)*100)</f>
        <v>56.25</v>
      </c>
      <c r="DE137">
        <f>((10/16)*100)</f>
        <v>62.5</v>
      </c>
      <c r="DF137">
        <f>((10/15)*100)</f>
        <v>66.666666666666657</v>
      </c>
      <c r="DG137">
        <f>((6/15)*100)</f>
        <v>40</v>
      </c>
      <c r="DH137">
        <f>((7/15)*100)</f>
        <v>46.666666666666664</v>
      </c>
      <c r="DI137">
        <f>((9/17)*100)</f>
        <v>52.941176470588239</v>
      </c>
      <c r="DJ137">
        <f>((7/17)*100)</f>
        <v>41.17647058823529</v>
      </c>
      <c r="DK137">
        <f>((15/17)*100)</f>
        <v>88.235294117647058</v>
      </c>
      <c r="DL137">
        <f>((10/16)*100)</f>
        <v>62.5</v>
      </c>
      <c r="DM137">
        <f>((6/16)*100)</f>
        <v>37.5</v>
      </c>
      <c r="DN137">
        <f>((15/16)*100)</f>
        <v>93.75</v>
      </c>
      <c r="DP137">
        <f>((4/9)*100)</f>
        <v>44.444444444444443</v>
      </c>
      <c r="DQ137">
        <f>((2/9)*100)</f>
        <v>22.222222222222221</v>
      </c>
      <c r="DR137">
        <f>((2/9)*100)</f>
        <v>22.222222222222221</v>
      </c>
      <c r="DS137">
        <f>((4/10)*100)</f>
        <v>40</v>
      </c>
      <c r="DT137">
        <f t="shared" si="60"/>
        <v>0</v>
      </c>
      <c r="DU137">
        <f t="shared" si="60"/>
        <v>0</v>
      </c>
      <c r="DV137">
        <f>((2/9)*100)</f>
        <v>22.222222222222221</v>
      </c>
      <c r="DW137">
        <f>((0/9)*100)</f>
        <v>0</v>
      </c>
      <c r="DX137">
        <f>((8/9)*100)</f>
        <v>88.888888888888886</v>
      </c>
      <c r="DY137">
        <f>((2/8)*100)</f>
        <v>25</v>
      </c>
      <c r="DZ137">
        <f>((0/8)*100)</f>
        <v>0</v>
      </c>
      <c r="EA137">
        <f>((8/8)*100)</f>
        <v>100</v>
      </c>
    </row>
    <row r="138" spans="1:131" x14ac:dyDescent="0.25">
      <c r="A138">
        <v>198.82933300000002</v>
      </c>
      <c r="B138">
        <v>9.6786600000000007</v>
      </c>
      <c r="C138">
        <v>192.89021200000002</v>
      </c>
      <c r="D138">
        <v>8.4692779999999992</v>
      </c>
      <c r="E138">
        <v>197.968356</v>
      </c>
      <c r="F138">
        <v>10.432062</v>
      </c>
      <c r="G138">
        <v>197.37588</v>
      </c>
      <c r="H138">
        <v>6.3036079999999997</v>
      </c>
      <c r="K138">
        <f>(13/200)</f>
        <v>6.5000000000000002E-2</v>
      </c>
      <c r="L138">
        <f>(11/200)</f>
        <v>5.5E-2</v>
      </c>
      <c r="M138">
        <f>(14/200)</f>
        <v>7.0000000000000007E-2</v>
      </c>
      <c r="N138">
        <f>(13/200)</f>
        <v>6.5000000000000002E-2</v>
      </c>
      <c r="P138">
        <f>(9/200)</f>
        <v>4.4999999999999998E-2</v>
      </c>
      <c r="Q138">
        <f>(10/200)</f>
        <v>0.05</v>
      </c>
      <c r="R138">
        <f>(9/200)</f>
        <v>4.4999999999999998E-2</v>
      </c>
      <c r="S138">
        <f>(10/200)</f>
        <v>0.05</v>
      </c>
      <c r="U138">
        <f>0.065+0.045</f>
        <v>0.11</v>
      </c>
      <c r="V138">
        <f>0.055+0.05</f>
        <v>0.10500000000000001</v>
      </c>
      <c r="W138">
        <f>0.07+0.045</f>
        <v>0.115</v>
      </c>
      <c r="X138">
        <f>0.065+0.05</f>
        <v>0.115</v>
      </c>
      <c r="Z138">
        <f>SQRT((ABS($A$139-$A$138)^2+(ABS($B$139-$B$138)^2)))</f>
        <v>21.755146191944029</v>
      </c>
      <c r="AA138">
        <f>SQRT((ABS($C$139-$C$138)^2+(ABS($D$139-$D$138)^2)))</f>
        <v>22.052304138987456</v>
      </c>
      <c r="AB138">
        <f>SQRT((ABS($E$139-$E$138)^2+(ABS($F$139-$F$138)^2)))</f>
        <v>22.262024472020023</v>
      </c>
      <c r="AC138">
        <f>SQRT((ABS($G$139-$G$138)^2+(ABS($H$139-$H$138)^2)))</f>
        <v>20.336291391604032</v>
      </c>
      <c r="AJ138">
        <f>1/0.11</f>
        <v>9.0909090909090917</v>
      </c>
      <c r="AK138">
        <f>1/0.105</f>
        <v>9.5238095238095237</v>
      </c>
      <c r="AL138">
        <f>1/0.115</f>
        <v>8.695652173913043</v>
      </c>
      <c r="AM138">
        <f>1/0.115</f>
        <v>8.695652173913043</v>
      </c>
      <c r="AO138">
        <f t="shared" si="56"/>
        <v>197.77405629040027</v>
      </c>
      <c r="AP138">
        <f t="shared" si="57"/>
        <v>210.02194418083289</v>
      </c>
      <c r="AQ138">
        <f t="shared" si="58"/>
        <v>193.58282149582629</v>
      </c>
      <c r="AR138">
        <f t="shared" si="59"/>
        <v>176.83731644873072</v>
      </c>
      <c r="AV138">
        <f>((0.065/0.11)*100)</f>
        <v>59.090909090909093</v>
      </c>
      <c r="AW138">
        <f>((0.055/0.105)*100)</f>
        <v>52.380952380952387</v>
      </c>
      <c r="AX138">
        <f>((0.07/0.115)*100)</f>
        <v>60.869565217391312</v>
      </c>
      <c r="AY138">
        <f>((0.065/0.115)*100)</f>
        <v>56.521739130434781</v>
      </c>
      <c r="BA138">
        <f>((0.045/0.11)*100)</f>
        <v>40.909090909090907</v>
      </c>
      <c r="BB138">
        <f>((0.05/0.105)*100)</f>
        <v>47.61904761904762</v>
      </c>
      <c r="BC138">
        <f>((0.045/0.115)*100)</f>
        <v>39.130434782608688</v>
      </c>
      <c r="BD138">
        <f>((0.05/0.115)*100)</f>
        <v>43.478260869565219</v>
      </c>
      <c r="BF138">
        <f>ABS($B$138-$D$138)</f>
        <v>1.2093820000000015</v>
      </c>
      <c r="BG138">
        <f>ABS($F$138-$H$138)</f>
        <v>4.1284540000000005</v>
      </c>
      <c r="BL138">
        <f>SQRT((ABS($A$138-$E$138)^2+(ABS($B$138-$F$138)^2)))</f>
        <v>1.1440699140057102</v>
      </c>
      <c r="BM138">
        <f>SQRT((ABS($C$138-$G$138)^2+(ABS($D$138-$H$138)^2)))</f>
        <v>4.9810986694828463</v>
      </c>
      <c r="BO138">
        <f>SQRT((ABS($A$138-$G$138)^2+(ABS($B$138-$H$138)^2)))</f>
        <v>3.6747110942104113</v>
      </c>
      <c r="BP138">
        <f>SQRT((ABS($C$138-$E$138)^2+(ABS($D$138-$F$138)^2)))</f>
        <v>5.4442692361226781</v>
      </c>
      <c r="BU138">
        <v>13</v>
      </c>
      <c r="BV138">
        <v>6</v>
      </c>
      <c r="BW138">
        <v>5</v>
      </c>
      <c r="BX138">
        <v>6</v>
      </c>
      <c r="BY138">
        <v>11</v>
      </c>
      <c r="BZ138">
        <v>6</v>
      </c>
      <c r="CA138">
        <v>4</v>
      </c>
      <c r="CB138">
        <v>2</v>
      </c>
      <c r="CC138">
        <v>14</v>
      </c>
      <c r="CD138">
        <v>5</v>
      </c>
      <c r="CE138">
        <v>5</v>
      </c>
      <c r="CF138">
        <v>12</v>
      </c>
      <c r="CG138">
        <v>13</v>
      </c>
      <c r="CH138">
        <v>6</v>
      </c>
      <c r="CI138">
        <v>3</v>
      </c>
      <c r="CJ138">
        <v>12</v>
      </c>
      <c r="CL138">
        <v>9</v>
      </c>
      <c r="CM138">
        <v>4</v>
      </c>
      <c r="CN138">
        <v>1</v>
      </c>
      <c r="CO138">
        <v>3</v>
      </c>
      <c r="CP138">
        <v>10</v>
      </c>
      <c r="CQ138">
        <v>4</v>
      </c>
      <c r="CR138">
        <v>0</v>
      </c>
      <c r="CS138">
        <v>0</v>
      </c>
      <c r="CT138">
        <v>9</v>
      </c>
      <c r="CU138">
        <v>1</v>
      </c>
      <c r="CV138">
        <v>2</v>
      </c>
      <c r="CW138">
        <v>8</v>
      </c>
      <c r="CX138">
        <v>10</v>
      </c>
      <c r="CY138">
        <v>3</v>
      </c>
      <c r="CZ138">
        <v>1</v>
      </c>
      <c r="DA138">
        <v>8</v>
      </c>
      <c r="DC138">
        <f>((6/13)*100)</f>
        <v>46.153846153846153</v>
      </c>
      <c r="DD138">
        <f>((5/13)*100)</f>
        <v>38.461538461538467</v>
      </c>
      <c r="DE138">
        <f>((6/13)*100)</f>
        <v>46.153846153846153</v>
      </c>
      <c r="DF138">
        <f>((6/11)*100)</f>
        <v>54.54545454545454</v>
      </c>
      <c r="DG138">
        <f>((4/11)*100)</f>
        <v>36.363636363636367</v>
      </c>
      <c r="DH138">
        <f>((2/11)*100)</f>
        <v>18.181818181818183</v>
      </c>
      <c r="DI138">
        <f>((5/14)*100)</f>
        <v>35.714285714285715</v>
      </c>
      <c r="DJ138">
        <f>((5/14)*100)</f>
        <v>35.714285714285715</v>
      </c>
      <c r="DK138">
        <f>((12/14)*100)</f>
        <v>85.714285714285708</v>
      </c>
      <c r="DL138">
        <f>((6/13)*100)</f>
        <v>46.153846153846153</v>
      </c>
      <c r="DM138">
        <f>((3/13)*100)</f>
        <v>23.076923076923077</v>
      </c>
      <c r="DN138">
        <f>((12/13)*100)</f>
        <v>92.307692307692307</v>
      </c>
      <c r="DP138">
        <f>((4/9)*100)</f>
        <v>44.444444444444443</v>
      </c>
      <c r="DQ138">
        <f>((1/9)*100)</f>
        <v>11.111111111111111</v>
      </c>
      <c r="DR138">
        <f>((3/9)*100)</f>
        <v>33.333333333333329</v>
      </c>
      <c r="DS138">
        <f>((4/10)*100)</f>
        <v>40</v>
      </c>
      <c r="DT138">
        <f t="shared" si="60"/>
        <v>0</v>
      </c>
      <c r="DU138">
        <f t="shared" si="60"/>
        <v>0</v>
      </c>
      <c r="DV138">
        <f>((1/9)*100)</f>
        <v>11.111111111111111</v>
      </c>
      <c r="DW138">
        <f>((2/9)*100)</f>
        <v>22.222222222222221</v>
      </c>
      <c r="DX138">
        <f>((8/9)*100)</f>
        <v>88.888888888888886</v>
      </c>
      <c r="DY138">
        <f>((3/10)*100)</f>
        <v>30</v>
      </c>
      <c r="DZ138">
        <f>((1/10)*100)</f>
        <v>10</v>
      </c>
      <c r="EA138">
        <f>((8/10)*100)</f>
        <v>80</v>
      </c>
    </row>
    <row r="139" spans="1:131" x14ac:dyDescent="0.25">
      <c r="A139">
        <v>220.58141599999999</v>
      </c>
      <c r="B139">
        <v>9.3135969999999997</v>
      </c>
      <c r="C139">
        <v>214.936914</v>
      </c>
      <c r="D139">
        <v>7.9722379999999999</v>
      </c>
      <c r="E139">
        <v>220.22883300000001</v>
      </c>
      <c r="F139">
        <v>10.694545</v>
      </c>
      <c r="G139">
        <v>217.707178</v>
      </c>
      <c r="H139">
        <v>6.7542400000000002</v>
      </c>
      <c r="K139">
        <f>(14/200)</f>
        <v>7.0000000000000007E-2</v>
      </c>
      <c r="L139">
        <f>(13/200)</f>
        <v>6.5000000000000002E-2</v>
      </c>
      <c r="M139">
        <f>(15/200)</f>
        <v>7.4999999999999997E-2</v>
      </c>
      <c r="N139">
        <f>(16/200)</f>
        <v>0.08</v>
      </c>
      <c r="P139">
        <f>(11/200)</f>
        <v>5.5E-2</v>
      </c>
      <c r="Q139">
        <f>(11/200)</f>
        <v>5.5E-2</v>
      </c>
      <c r="R139">
        <f>(12/200)</f>
        <v>0.06</v>
      </c>
      <c r="S139">
        <f>(9/200)</f>
        <v>4.4999999999999998E-2</v>
      </c>
      <c r="U139">
        <f>0.07+0.055</f>
        <v>0.125</v>
      </c>
      <c r="V139">
        <f>0.065+0.055</f>
        <v>0.12</v>
      </c>
      <c r="W139">
        <f>0.075+0.06</f>
        <v>0.13500000000000001</v>
      </c>
      <c r="X139">
        <f>0.08+0.045</f>
        <v>0.125</v>
      </c>
      <c r="Z139">
        <f>SQRT((ABS($A$140-$A$139)^2+(ABS($B$140-$B$139)^2)))</f>
        <v>22.004170416406534</v>
      </c>
      <c r="AA139">
        <f>SQRT((ABS($C$140-$C$139)^2+(ABS($D$140-$D$139)^2)))</f>
        <v>20.205382213292101</v>
      </c>
      <c r="AB139">
        <f>SQRT((ABS($E$140-$E$139)^2+(ABS($F$140-$F$139)^2)))</f>
        <v>22.018001068677076</v>
      </c>
      <c r="AC139">
        <f>SQRT((ABS($G$140-$G$139)^2+(ABS($H$140-$H$139)^2)))</f>
        <v>20.607718323692328</v>
      </c>
      <c r="AJ139">
        <f>1/0.125</f>
        <v>8</v>
      </c>
      <c r="AK139">
        <f>1/0.12</f>
        <v>8.3333333333333339</v>
      </c>
      <c r="AL139">
        <f>1/0.135</f>
        <v>7.4074074074074066</v>
      </c>
      <c r="AM139">
        <f>1/0.125</f>
        <v>8</v>
      </c>
      <c r="AO139">
        <f t="shared" si="56"/>
        <v>176.03336333125227</v>
      </c>
      <c r="AP139">
        <f t="shared" si="57"/>
        <v>168.3781851107675</v>
      </c>
      <c r="AQ139">
        <f t="shared" si="58"/>
        <v>163.09630421242278</v>
      </c>
      <c r="AR139">
        <f t="shared" si="59"/>
        <v>164.86174658953863</v>
      </c>
      <c r="AV139">
        <f>((0.07/0.125)*100)</f>
        <v>56.000000000000007</v>
      </c>
      <c r="AW139">
        <f>((0.065/0.12)*100)</f>
        <v>54.166666666666671</v>
      </c>
      <c r="AX139">
        <f>((0.075/0.135)*100)</f>
        <v>55.55555555555555</v>
      </c>
      <c r="AY139">
        <f>((0.08/0.125)*100)</f>
        <v>64</v>
      </c>
      <c r="BA139">
        <f>((0.055/0.125)*100)</f>
        <v>44</v>
      </c>
      <c r="BB139">
        <f>((0.055/0.12)*100)</f>
        <v>45.833333333333336</v>
      </c>
      <c r="BC139">
        <f>((0.06/0.135)*100)</f>
        <v>44.444444444444443</v>
      </c>
      <c r="BD139">
        <f>((0.045/0.125)*100)</f>
        <v>36</v>
      </c>
      <c r="BF139">
        <f>ABS($B$139-$D$139)</f>
        <v>1.3413589999999997</v>
      </c>
      <c r="BG139">
        <f>ABS($F$139-$H$139)</f>
        <v>3.9403049999999995</v>
      </c>
      <c r="BL139">
        <f>SQRT((ABS($A$139-$E$139)^2+(ABS($B$139-$F$139)^2)))</f>
        <v>1.4252481014170786</v>
      </c>
      <c r="BM139">
        <f>SQRT((ABS($C$139-$G$139)^2+(ABS($D$139-$H$139)^2)))</f>
        <v>3.0261992263729076</v>
      </c>
      <c r="BO139">
        <f>SQRT((ABS($A$139-$G$139)^2+(ABS($B$139-$H$139)^2)))</f>
        <v>3.8485779625847449</v>
      </c>
      <c r="BP139">
        <f>SQRT((ABS($C$139-$E$139)^2+(ABS($D$139-$F$139)^2)))</f>
        <v>5.9510807509905357</v>
      </c>
      <c r="BU139">
        <v>14</v>
      </c>
      <c r="BV139">
        <v>6</v>
      </c>
      <c r="BW139">
        <v>4</v>
      </c>
      <c r="BX139">
        <v>9</v>
      </c>
      <c r="BY139">
        <v>13</v>
      </c>
      <c r="BZ139">
        <v>6</v>
      </c>
      <c r="CA139">
        <v>5</v>
      </c>
      <c r="CB139">
        <v>4</v>
      </c>
      <c r="CC139">
        <v>15</v>
      </c>
      <c r="CD139">
        <v>4</v>
      </c>
      <c r="CE139">
        <v>7</v>
      </c>
      <c r="CF139">
        <v>11</v>
      </c>
      <c r="CG139">
        <v>16</v>
      </c>
      <c r="CH139">
        <v>9</v>
      </c>
      <c r="CI139">
        <v>4</v>
      </c>
      <c r="CJ139">
        <v>11</v>
      </c>
      <c r="CL139">
        <v>11</v>
      </c>
      <c r="CM139">
        <v>4</v>
      </c>
      <c r="CN139">
        <v>2</v>
      </c>
      <c r="CO139">
        <v>4</v>
      </c>
      <c r="CP139">
        <v>11</v>
      </c>
      <c r="CQ139">
        <v>4</v>
      </c>
      <c r="CR139">
        <v>2</v>
      </c>
      <c r="CS139">
        <v>1</v>
      </c>
      <c r="CT139">
        <v>12</v>
      </c>
      <c r="CU139">
        <v>2</v>
      </c>
      <c r="CV139">
        <v>4</v>
      </c>
      <c r="CW139">
        <v>7</v>
      </c>
      <c r="CX139">
        <v>9</v>
      </c>
      <c r="CY139">
        <v>4</v>
      </c>
      <c r="CZ139">
        <v>0</v>
      </c>
      <c r="DA139">
        <v>7</v>
      </c>
      <c r="DC139">
        <f>((6/14)*100)</f>
        <v>42.857142857142854</v>
      </c>
      <c r="DD139">
        <f>((4/14)*100)</f>
        <v>28.571428571428569</v>
      </c>
      <c r="DE139">
        <f>((9/14)*100)</f>
        <v>64.285714285714292</v>
      </c>
      <c r="DF139">
        <f>((6/13)*100)</f>
        <v>46.153846153846153</v>
      </c>
      <c r="DG139">
        <f>((5/13)*100)</f>
        <v>38.461538461538467</v>
      </c>
      <c r="DH139">
        <f>((4/13)*100)</f>
        <v>30.76923076923077</v>
      </c>
      <c r="DI139">
        <f>((4/15)*100)</f>
        <v>26.666666666666668</v>
      </c>
      <c r="DJ139">
        <f>((7/15)*100)</f>
        <v>46.666666666666664</v>
      </c>
      <c r="DK139">
        <f>((11/15)*100)</f>
        <v>73.333333333333329</v>
      </c>
      <c r="DL139">
        <f>((9/16)*100)</f>
        <v>56.25</v>
      </c>
      <c r="DM139">
        <f>((4/16)*100)</f>
        <v>25</v>
      </c>
      <c r="DN139">
        <f>((11/16)*100)</f>
        <v>68.75</v>
      </c>
      <c r="DP139">
        <f>((4/11)*100)</f>
        <v>36.363636363636367</v>
      </c>
      <c r="DQ139">
        <f>((2/11)*100)</f>
        <v>18.181818181818183</v>
      </c>
      <c r="DR139">
        <f>((4/11)*100)</f>
        <v>36.363636363636367</v>
      </c>
      <c r="DS139">
        <f>((4/11)*100)</f>
        <v>36.363636363636367</v>
      </c>
      <c r="DT139">
        <f>((2/11)*100)</f>
        <v>18.181818181818183</v>
      </c>
      <c r="DU139">
        <f>((1/11)*100)</f>
        <v>9.0909090909090917</v>
      </c>
      <c r="DV139">
        <f>((2/12)*100)</f>
        <v>16.666666666666664</v>
      </c>
      <c r="DW139">
        <f>((4/12)*100)</f>
        <v>33.333333333333329</v>
      </c>
      <c r="DX139">
        <f>((7/12)*100)</f>
        <v>58.333333333333336</v>
      </c>
      <c r="DY139">
        <f>((4/9)*100)</f>
        <v>44.444444444444443</v>
      </c>
      <c r="DZ139">
        <f>((0/9)*100)</f>
        <v>0</v>
      </c>
      <c r="EA139">
        <f>((7/9)*100)</f>
        <v>77.777777777777786</v>
      </c>
    </row>
    <row r="140" spans="1:131" x14ac:dyDescent="0.25">
      <c r="A140">
        <v>242.585014</v>
      </c>
      <c r="B140">
        <v>9.4723129999999998</v>
      </c>
      <c r="C140">
        <v>235.1403</v>
      </c>
      <c r="D140">
        <v>8.2562529999999992</v>
      </c>
      <c r="E140">
        <v>242.24513400000001</v>
      </c>
      <c r="F140">
        <v>10.420937</v>
      </c>
      <c r="G140">
        <v>238.31477899999999</v>
      </c>
      <c r="H140">
        <v>6.8237779999999999</v>
      </c>
      <c r="P140">
        <f>(12/200)</f>
        <v>0.06</v>
      </c>
      <c r="Q140">
        <f>(12/200)</f>
        <v>0.06</v>
      </c>
      <c r="BF140">
        <f>ABS($B$140-$D$140)</f>
        <v>1.2160600000000006</v>
      </c>
      <c r="BG140">
        <f>ABS($F$140-$H$140)</f>
        <v>3.5971590000000004</v>
      </c>
      <c r="BI140">
        <v>1.9168289999999994</v>
      </c>
      <c r="BJ140">
        <v>1.5531069999999998</v>
      </c>
      <c r="BO140">
        <f>SQRT((ABS($A$140-$G$140)^2+(ABS($B$140-$H$140)^2)))</f>
        <v>5.024902446958559</v>
      </c>
      <c r="BP140">
        <f>SQRT((ABS($C$140-$E$140)^2+(ABS($D$140-$F$140)^2)))</f>
        <v>7.4272823419749008</v>
      </c>
      <c r="CL140">
        <v>12</v>
      </c>
      <c r="CM140">
        <v>4</v>
      </c>
      <c r="CN140">
        <v>1</v>
      </c>
      <c r="CO140">
        <v>5</v>
      </c>
      <c r="CP140">
        <v>12</v>
      </c>
      <c r="CQ140">
        <v>4</v>
      </c>
      <c r="CR140">
        <v>4</v>
      </c>
      <c r="CS140">
        <v>0</v>
      </c>
      <c r="DP140">
        <f>((4/12)*100)</f>
        <v>33.333333333333329</v>
      </c>
      <c r="DQ140">
        <f>((1/12)*100)</f>
        <v>8.3333333333333321</v>
      </c>
      <c r="DR140">
        <f>((5/12)*100)</f>
        <v>41.666666666666671</v>
      </c>
      <c r="DS140">
        <f>((4/12)*100)</f>
        <v>33.333333333333329</v>
      </c>
      <c r="DT140">
        <f>((4/12)*100)</f>
        <v>33.333333333333329</v>
      </c>
      <c r="DU140">
        <f>((0/12)*100)</f>
        <v>0</v>
      </c>
    </row>
    <row r="141" spans="1:131" x14ac:dyDescent="0.25">
      <c r="A141" t="s">
        <v>22</v>
      </c>
      <c r="B141" t="s">
        <v>22</v>
      </c>
      <c r="C141" t="s">
        <v>22</v>
      </c>
      <c r="D141" t="s">
        <v>22</v>
      </c>
      <c r="E141" t="s">
        <v>22</v>
      </c>
      <c r="F141" t="s">
        <v>22</v>
      </c>
      <c r="G141" t="s">
        <v>22</v>
      </c>
      <c r="H141" t="s">
        <v>22</v>
      </c>
    </row>
    <row r="142" spans="1:131" x14ac:dyDescent="0.25">
      <c r="A142">
        <v>228.26657599999999</v>
      </c>
      <c r="B142">
        <v>4.90801</v>
      </c>
      <c r="C142">
        <v>232.664817</v>
      </c>
      <c r="D142">
        <v>6.6202160000000001</v>
      </c>
      <c r="E142">
        <v>230.55130500000001</v>
      </c>
      <c r="F142">
        <v>3.9088780000000001</v>
      </c>
      <c r="G142">
        <v>230.28943200000001</v>
      </c>
      <c r="H142">
        <v>8.8292339999999996</v>
      </c>
      <c r="K142">
        <f>(13/200)</f>
        <v>6.5000000000000002E-2</v>
      </c>
      <c r="L142">
        <f>(13/200)</f>
        <v>6.5000000000000002E-2</v>
      </c>
      <c r="M142">
        <f>(12/200)</f>
        <v>0.06</v>
      </c>
      <c r="N142">
        <f>(13/200)</f>
        <v>6.5000000000000002E-2</v>
      </c>
      <c r="P142">
        <f>(7/200)</f>
        <v>3.5000000000000003E-2</v>
      </c>
      <c r="Q142">
        <f>(8/200)</f>
        <v>0.04</v>
      </c>
      <c r="R142">
        <f>(9/200)</f>
        <v>4.4999999999999998E-2</v>
      </c>
      <c r="S142">
        <f>(9/200)</f>
        <v>4.4999999999999998E-2</v>
      </c>
      <c r="U142">
        <f>0.065+0.035</f>
        <v>0.1</v>
      </c>
      <c r="V142">
        <f>0.065+0.04</f>
        <v>0.10500000000000001</v>
      </c>
      <c r="W142">
        <f>0.06+0.045</f>
        <v>0.105</v>
      </c>
      <c r="X142">
        <f>0.065+0.045</f>
        <v>0.11</v>
      </c>
      <c r="Z142">
        <f>SQRT((ABS($A$143-$A$142)^2+(ABS($B$143-$B$142)^2)))</f>
        <v>23.720867076077962</v>
      </c>
      <c r="AA142">
        <f>SQRT((ABS($C$143-$C$142)^2+(ABS($D$143-$D$142)^2)))</f>
        <v>24.801258321938683</v>
      </c>
      <c r="AB142">
        <f>SQRT((ABS($E$143-$E$142)^2+(ABS($F$143-$F$142)^2)))</f>
        <v>25.649614091467857</v>
      </c>
      <c r="AC142">
        <f>SQRT((ABS($G$143-$G$142)^2+(ABS($H$143-$H$142)^2)))</f>
        <v>25.820856533156164</v>
      </c>
      <c r="AJ142">
        <f>1/0.1</f>
        <v>10</v>
      </c>
      <c r="AK142">
        <f>1/0.105</f>
        <v>9.5238095238095237</v>
      </c>
      <c r="AL142">
        <f>1/0.105</f>
        <v>9.5238095238095237</v>
      </c>
      <c r="AM142">
        <f>1/0.11</f>
        <v>9.0909090909090917</v>
      </c>
      <c r="AO142">
        <f t="shared" ref="AO142:AO148" si="61">$Z142/$U142</f>
        <v>237.2086707607796</v>
      </c>
      <c r="AP142">
        <f t="shared" ref="AP142:AP148" si="62">$AA142/$V142</f>
        <v>236.20246020893981</v>
      </c>
      <c r="AQ142">
        <f t="shared" ref="AQ142:AQ147" si="63">$AB142/$W142</f>
        <v>244.28203896636055</v>
      </c>
      <c r="AR142">
        <f t="shared" ref="AR142:AR147" si="64">$AC142/$X142</f>
        <v>234.73505939232876</v>
      </c>
      <c r="AV142">
        <f>((0.065/0.1)*100)</f>
        <v>65</v>
      </c>
      <c r="AW142">
        <f>((0.065/0.105)*100)</f>
        <v>61.904761904761905</v>
      </c>
      <c r="AX142">
        <f>((0.06/0.105)*100)</f>
        <v>57.142857142857139</v>
      </c>
      <c r="AY142">
        <f>((0.065/0.11)*100)</f>
        <v>59.090909090909093</v>
      </c>
      <c r="BA142">
        <f>((0.035/0.1)*100)</f>
        <v>35</v>
      </c>
      <c r="BB142">
        <f>((0.04/0.105)*100)</f>
        <v>38.095238095238102</v>
      </c>
      <c r="BC142">
        <f>((0.045/0.105)*100)</f>
        <v>42.857142857142854</v>
      </c>
      <c r="BD142">
        <f>((0.045/0.11)*100)</f>
        <v>40.909090909090907</v>
      </c>
      <c r="BF142">
        <f>ABS($B$142-$D$142)</f>
        <v>1.7122060000000001</v>
      </c>
      <c r="BG142">
        <f>ABS($F$142-$H$142)</f>
        <v>4.920356</v>
      </c>
      <c r="BL142">
        <f>SQRT((ABS($A$142-$E$142)^2+(ABS($B$142-$F$142)^2)))</f>
        <v>2.4936421870158365</v>
      </c>
      <c r="BM142">
        <f>SQRT((ABS($C$142-$G$142)^2+(ABS($D$142-$H$142)^2)))</f>
        <v>3.2437962979430397</v>
      </c>
      <c r="BO142">
        <f>SQRT((ABS($A$142-$G$142)^2+(ABS($B$142-$H$142)^2)))</f>
        <v>4.4122493192148688</v>
      </c>
      <c r="BP142">
        <f>SQRT((ABS($C$142-$E$142)^2+(ABS($D$142-$F$142)^2)))</f>
        <v>3.4377735126660016</v>
      </c>
      <c r="BU142">
        <v>13</v>
      </c>
      <c r="BV142">
        <v>10</v>
      </c>
      <c r="BW142">
        <v>7</v>
      </c>
      <c r="BX142">
        <v>7</v>
      </c>
      <c r="BY142">
        <v>13</v>
      </c>
      <c r="BZ142">
        <v>10</v>
      </c>
      <c r="CA142">
        <v>4</v>
      </c>
      <c r="CB142">
        <v>4</v>
      </c>
      <c r="CC142">
        <v>12</v>
      </c>
      <c r="CD142">
        <v>7</v>
      </c>
      <c r="CE142">
        <v>5</v>
      </c>
      <c r="CF142">
        <v>12</v>
      </c>
      <c r="CG142">
        <v>13</v>
      </c>
      <c r="CH142">
        <v>7</v>
      </c>
      <c r="CI142">
        <v>6</v>
      </c>
      <c r="CJ142">
        <v>12</v>
      </c>
      <c r="CL142">
        <v>7</v>
      </c>
      <c r="CM142">
        <v>4</v>
      </c>
      <c r="CN142">
        <v>3</v>
      </c>
      <c r="CO142">
        <v>3</v>
      </c>
      <c r="CP142">
        <v>8</v>
      </c>
      <c r="CQ142">
        <v>4</v>
      </c>
      <c r="CR142">
        <v>0</v>
      </c>
      <c r="CS142">
        <v>0</v>
      </c>
      <c r="CT142">
        <v>9</v>
      </c>
      <c r="CU142">
        <v>3</v>
      </c>
      <c r="CV142">
        <v>0</v>
      </c>
      <c r="CW142">
        <v>9</v>
      </c>
      <c r="CX142">
        <v>9</v>
      </c>
      <c r="CY142">
        <v>3</v>
      </c>
      <c r="CZ142">
        <v>0</v>
      </c>
      <c r="DA142">
        <v>9</v>
      </c>
      <c r="DC142">
        <f>((10/13)*100)</f>
        <v>76.923076923076934</v>
      </c>
      <c r="DD142">
        <f>((7/13)*100)</f>
        <v>53.846153846153847</v>
      </c>
      <c r="DE142">
        <f>((7/13)*100)</f>
        <v>53.846153846153847</v>
      </c>
      <c r="DF142">
        <f>((10/13)*100)</f>
        <v>76.923076923076934</v>
      </c>
      <c r="DG142">
        <f>((4/13)*100)</f>
        <v>30.76923076923077</v>
      </c>
      <c r="DH142">
        <f>((4/13)*100)</f>
        <v>30.76923076923077</v>
      </c>
      <c r="DI142">
        <f>((7/12)*100)</f>
        <v>58.333333333333336</v>
      </c>
      <c r="DJ142">
        <f>((5/12)*100)</f>
        <v>41.666666666666671</v>
      </c>
      <c r="DK142">
        <f>((12/12)*100)</f>
        <v>100</v>
      </c>
      <c r="DL142">
        <f>((7/13)*100)</f>
        <v>53.846153846153847</v>
      </c>
      <c r="DM142">
        <f>((6/13)*100)</f>
        <v>46.153846153846153</v>
      </c>
      <c r="DN142">
        <f>((12/13)*100)</f>
        <v>92.307692307692307</v>
      </c>
      <c r="DP142">
        <f>((4/7)*100)</f>
        <v>57.142857142857139</v>
      </c>
      <c r="DQ142">
        <f>((3/7)*100)</f>
        <v>42.857142857142854</v>
      </c>
      <c r="DR142">
        <f>((3/7)*100)</f>
        <v>42.857142857142854</v>
      </c>
      <c r="DS142">
        <f>((4/8)*100)</f>
        <v>50</v>
      </c>
      <c r="DT142">
        <f>((0/8)*100)</f>
        <v>0</v>
      </c>
      <c r="DU142">
        <f>((0/8)*100)</f>
        <v>0</v>
      </c>
      <c r="DV142">
        <f>((3/9)*100)</f>
        <v>33.333333333333329</v>
      </c>
      <c r="DW142">
        <f>((0/9)*100)</f>
        <v>0</v>
      </c>
      <c r="DX142">
        <f>((9/9)*100)</f>
        <v>100</v>
      </c>
      <c r="DY142">
        <f>((3/9)*100)</f>
        <v>33.333333333333329</v>
      </c>
      <c r="DZ142">
        <f>((0/9)*100)</f>
        <v>0</v>
      </c>
      <c r="EA142">
        <f>((9/9)*100)</f>
        <v>100</v>
      </c>
    </row>
    <row r="143" spans="1:131" x14ac:dyDescent="0.25">
      <c r="A143">
        <v>204.546088</v>
      </c>
      <c r="B143">
        <v>5.0421139999999998</v>
      </c>
      <c r="C143">
        <v>207.863764</v>
      </c>
      <c r="D143">
        <v>6.7211340000000002</v>
      </c>
      <c r="E143">
        <v>204.90206799999999</v>
      </c>
      <c r="F143">
        <v>3.7697940000000001</v>
      </c>
      <c r="G143">
        <v>204.470259</v>
      </c>
      <c r="H143">
        <v>8.5343820000000008</v>
      </c>
      <c r="K143">
        <f>(14/200)</f>
        <v>7.0000000000000007E-2</v>
      </c>
      <c r="L143">
        <f>(15/200)</f>
        <v>7.4999999999999997E-2</v>
      </c>
      <c r="M143">
        <f>(14/200)</f>
        <v>7.0000000000000007E-2</v>
      </c>
      <c r="N143">
        <f>(14/200)</f>
        <v>7.0000000000000007E-2</v>
      </c>
      <c r="P143">
        <f>(7/200)</f>
        <v>3.5000000000000003E-2</v>
      </c>
      <c r="Q143">
        <f>(7/200)</f>
        <v>3.5000000000000003E-2</v>
      </c>
      <c r="R143">
        <f>(9/200)</f>
        <v>4.4999999999999998E-2</v>
      </c>
      <c r="S143">
        <f>(8/200)</f>
        <v>0.04</v>
      </c>
      <c r="U143">
        <f>0.07+0.035</f>
        <v>0.10500000000000001</v>
      </c>
      <c r="V143">
        <f>0.075+0.035</f>
        <v>0.11</v>
      </c>
      <c r="W143">
        <f>0.07+0.045</f>
        <v>0.115</v>
      </c>
      <c r="X143">
        <f>0.07+0.04</f>
        <v>0.11000000000000001</v>
      </c>
      <c r="Z143">
        <f>SQRT((ABS($A$144-$A$143)^2+(ABS($B$144-$B$143)^2)))</f>
        <v>30.854944638892881</v>
      </c>
      <c r="AA143">
        <f>SQRT((ABS($C$144-$C$143)^2+(ABS($D$144-$D$143)^2)))</f>
        <v>29.720265940019114</v>
      </c>
      <c r="AB143">
        <f>SQRT((ABS($E$144-$E$143)^2+(ABS($F$144-$F$143)^2)))</f>
        <v>30.803795401938647</v>
      </c>
      <c r="AC143">
        <f>SQRT((ABS($G$144-$G$143)^2+(ABS($H$144-$H$143)^2)))</f>
        <v>31.570413299825912</v>
      </c>
      <c r="AJ143">
        <f>1/0.105</f>
        <v>9.5238095238095237</v>
      </c>
      <c r="AK143">
        <f>1/0.11</f>
        <v>9.0909090909090917</v>
      </c>
      <c r="AL143">
        <f>1/0.115</f>
        <v>8.695652173913043</v>
      </c>
      <c r="AM143">
        <f>1/0.11</f>
        <v>9.0909090909090917</v>
      </c>
      <c r="AO143">
        <f t="shared" si="61"/>
        <v>293.8566156085036</v>
      </c>
      <c r="AP143">
        <f t="shared" si="62"/>
        <v>270.1842358183556</v>
      </c>
      <c r="AQ143">
        <f t="shared" si="63"/>
        <v>267.85909045164038</v>
      </c>
      <c r="AR143">
        <f t="shared" si="64"/>
        <v>287.00375727114459</v>
      </c>
      <c r="AV143">
        <f>((0.07/0.105)*100)</f>
        <v>66.666666666666671</v>
      </c>
      <c r="AW143">
        <f>((0.075/0.11)*100)</f>
        <v>68.181818181818173</v>
      </c>
      <c r="AX143">
        <f>((0.07/0.115)*100)</f>
        <v>60.869565217391312</v>
      </c>
      <c r="AY143">
        <f>((0.07/0.11)*100)</f>
        <v>63.636363636363647</v>
      </c>
      <c r="BA143">
        <f>((0.035/0.105)*100)</f>
        <v>33.333333333333336</v>
      </c>
      <c r="BB143">
        <f>((0.035/0.11)*100)</f>
        <v>31.818181818181824</v>
      </c>
      <c r="BC143">
        <f>((0.045/0.115)*100)</f>
        <v>39.130434782608688</v>
      </c>
      <c r="BD143">
        <f>((0.04/0.11)*100)</f>
        <v>36.363636363636367</v>
      </c>
      <c r="BF143">
        <f>ABS($B$143-$D$143)</f>
        <v>1.6790200000000004</v>
      </c>
      <c r="BG143">
        <f>ABS($F$143-$H$143)</f>
        <v>4.7645880000000007</v>
      </c>
      <c r="BL143">
        <f>SQRT((ABS($A$143-$E$143)^2+(ABS($B$143-$F$143)^2)))</f>
        <v>1.32118126795682</v>
      </c>
      <c r="BM143">
        <f>SQRT((ABS($C$143-$G$143)^2+(ABS($D$143-$H$143)^2)))</f>
        <v>3.8475634490582524</v>
      </c>
      <c r="BO143">
        <f>SQRT((ABS($A$143-$G$143)^2+(ABS($B$143-$H$143)^2)))</f>
        <v>3.4930911555619342</v>
      </c>
      <c r="BP143">
        <f>SQRT((ABS($C$143-$E$143)^2+(ABS($D$143-$F$143)^2)))</f>
        <v>4.1811542655128271</v>
      </c>
      <c r="BU143">
        <v>14</v>
      </c>
      <c r="BV143">
        <v>12</v>
      </c>
      <c r="BW143">
        <v>7</v>
      </c>
      <c r="BX143">
        <v>7</v>
      </c>
      <c r="BY143">
        <v>15</v>
      </c>
      <c r="BZ143">
        <v>12</v>
      </c>
      <c r="CA143">
        <v>6</v>
      </c>
      <c r="CB143">
        <v>7</v>
      </c>
      <c r="CC143">
        <v>14</v>
      </c>
      <c r="CD143">
        <v>7</v>
      </c>
      <c r="CE143">
        <v>7</v>
      </c>
      <c r="CF143">
        <v>14</v>
      </c>
      <c r="CG143">
        <v>14</v>
      </c>
      <c r="CH143">
        <v>7</v>
      </c>
      <c r="CI143">
        <v>7</v>
      </c>
      <c r="CJ143">
        <v>14</v>
      </c>
      <c r="CL143">
        <v>7</v>
      </c>
      <c r="CM143">
        <v>4</v>
      </c>
      <c r="CN143">
        <v>2</v>
      </c>
      <c r="CO143">
        <v>1</v>
      </c>
      <c r="CP143">
        <v>7</v>
      </c>
      <c r="CQ143">
        <v>4</v>
      </c>
      <c r="CR143">
        <v>0</v>
      </c>
      <c r="CS143">
        <v>0</v>
      </c>
      <c r="CT143">
        <v>9</v>
      </c>
      <c r="CU143">
        <v>2</v>
      </c>
      <c r="CV143">
        <v>0</v>
      </c>
      <c r="CW143">
        <v>8</v>
      </c>
      <c r="CX143">
        <v>8</v>
      </c>
      <c r="CY143">
        <v>1</v>
      </c>
      <c r="CZ143">
        <v>0</v>
      </c>
      <c r="DA143">
        <v>8</v>
      </c>
      <c r="DC143">
        <f>((12/14)*100)</f>
        <v>85.714285714285708</v>
      </c>
      <c r="DD143">
        <f>((7/14)*100)</f>
        <v>50</v>
      </c>
      <c r="DE143">
        <f>((7/14)*100)</f>
        <v>50</v>
      </c>
      <c r="DF143">
        <f>((12/15)*100)</f>
        <v>80</v>
      </c>
      <c r="DG143">
        <f>((6/15)*100)</f>
        <v>40</v>
      </c>
      <c r="DH143">
        <f>((7/15)*100)</f>
        <v>46.666666666666664</v>
      </c>
      <c r="DI143">
        <f>((7/14)*100)</f>
        <v>50</v>
      </c>
      <c r="DJ143">
        <f>((7/14)*100)</f>
        <v>50</v>
      </c>
      <c r="DK143">
        <f>((14/14)*100)</f>
        <v>100</v>
      </c>
      <c r="DL143">
        <f>((7/14)*100)</f>
        <v>50</v>
      </c>
      <c r="DM143">
        <f>((7/14)*100)</f>
        <v>50</v>
      </c>
      <c r="DN143">
        <f>((14/14)*100)</f>
        <v>100</v>
      </c>
      <c r="DP143">
        <f>((4/7)*100)</f>
        <v>57.142857142857139</v>
      </c>
      <c r="DQ143">
        <f>((2/7)*100)</f>
        <v>28.571428571428569</v>
      </c>
      <c r="DR143">
        <f>((1/7)*100)</f>
        <v>14.285714285714285</v>
      </c>
      <c r="DS143">
        <f>((4/7)*100)</f>
        <v>57.142857142857139</v>
      </c>
      <c r="DT143">
        <f t="shared" ref="DT143:DU146" si="65">((0/7)*100)</f>
        <v>0</v>
      </c>
      <c r="DU143">
        <f t="shared" si="65"/>
        <v>0</v>
      </c>
      <c r="DV143">
        <f>((2/9)*100)</f>
        <v>22.222222222222221</v>
      </c>
      <c r="DW143">
        <f>((0/9)*100)</f>
        <v>0</v>
      </c>
      <c r="DX143">
        <f>((8/9)*100)</f>
        <v>88.888888888888886</v>
      </c>
      <c r="DY143">
        <f>((1/8)*100)</f>
        <v>12.5</v>
      </c>
      <c r="DZ143">
        <f>((0/8)*100)</f>
        <v>0</v>
      </c>
      <c r="EA143">
        <f>((8/8)*100)</f>
        <v>100</v>
      </c>
    </row>
    <row r="144" spans="1:131" x14ac:dyDescent="0.25">
      <c r="A144">
        <v>173.691292</v>
      </c>
      <c r="B144">
        <v>5.1378870000000001</v>
      </c>
      <c r="C144">
        <v>178.144126</v>
      </c>
      <c r="D144">
        <v>6.5279379999999998</v>
      </c>
      <c r="E144">
        <v>174.09871699999999</v>
      </c>
      <c r="F144">
        <v>3.9352580000000001</v>
      </c>
      <c r="G144">
        <v>172.900519</v>
      </c>
      <c r="H144">
        <v>8.3281969999999994</v>
      </c>
      <c r="K144">
        <f>(15/200)</f>
        <v>7.4999999999999997E-2</v>
      </c>
      <c r="L144">
        <f>(14/200)</f>
        <v>7.0000000000000007E-2</v>
      </c>
      <c r="M144">
        <f>(14/200)</f>
        <v>7.0000000000000007E-2</v>
      </c>
      <c r="N144">
        <f>(14/200)</f>
        <v>7.0000000000000007E-2</v>
      </c>
      <c r="P144">
        <f>(7/200)</f>
        <v>3.5000000000000003E-2</v>
      </c>
      <c r="Q144">
        <f>(7/200)</f>
        <v>3.5000000000000003E-2</v>
      </c>
      <c r="R144">
        <f>(7/200)</f>
        <v>3.5000000000000003E-2</v>
      </c>
      <c r="S144">
        <f>(7/200)</f>
        <v>3.5000000000000003E-2</v>
      </c>
      <c r="U144">
        <f>0.075+0.035</f>
        <v>0.11</v>
      </c>
      <c r="V144">
        <f>0.07+0.035</f>
        <v>0.10500000000000001</v>
      </c>
      <c r="W144">
        <f>0.07+0.035</f>
        <v>0.10500000000000001</v>
      </c>
      <c r="X144">
        <f>0.07+0.035</f>
        <v>0.10500000000000001</v>
      </c>
      <c r="Z144">
        <f>SQRT((ABS($A$145-$A$144)^2+(ABS($B$145-$B$144)^2)))</f>
        <v>37.89073698160859</v>
      </c>
      <c r="AA144">
        <f>SQRT((ABS($C$145-$C$144)^2+(ABS($D$145-$D$144)^2)))</f>
        <v>27.089213808426731</v>
      </c>
      <c r="AB144">
        <f>SQRT((ABS($E$145-$E$144)^2+(ABS($F$145-$F$144)^2)))</f>
        <v>38.906432143504759</v>
      </c>
      <c r="AC144">
        <f>SQRT((ABS($G$145-$G$144)^2+(ABS($H$145-$H$144)^2)))</f>
        <v>38.411005704555997</v>
      </c>
      <c r="AJ144">
        <f>1/0.11</f>
        <v>9.0909090909090917</v>
      </c>
      <c r="AK144">
        <f>1/0.105</f>
        <v>9.5238095238095237</v>
      </c>
      <c r="AL144">
        <f>1/0.105</f>
        <v>9.5238095238095237</v>
      </c>
      <c r="AM144">
        <f>1/0.105</f>
        <v>9.5238095238095237</v>
      </c>
      <c r="AO144">
        <f t="shared" si="61"/>
        <v>344.46124528735083</v>
      </c>
      <c r="AP144">
        <f t="shared" si="62"/>
        <v>257.99251246120696</v>
      </c>
      <c r="AQ144">
        <f t="shared" si="63"/>
        <v>370.53744898575957</v>
      </c>
      <c r="AR144">
        <f t="shared" si="64"/>
        <v>365.81910194815231</v>
      </c>
      <c r="AV144">
        <f>((0.075/0.11)*100)</f>
        <v>68.181818181818173</v>
      </c>
      <c r="AW144">
        <f>((0.07/0.105)*100)</f>
        <v>66.666666666666671</v>
      </c>
      <c r="AX144">
        <f>((0.07/0.105)*100)</f>
        <v>66.666666666666671</v>
      </c>
      <c r="AY144">
        <f>((0.07/0.105)*100)</f>
        <v>66.666666666666671</v>
      </c>
      <c r="BA144">
        <f>((0.035/0.11)*100)</f>
        <v>31.818181818181824</v>
      </c>
      <c r="BB144">
        <f>((0.035/0.105)*100)</f>
        <v>33.333333333333336</v>
      </c>
      <c r="BC144">
        <f>((0.035/0.105)*100)</f>
        <v>33.333333333333336</v>
      </c>
      <c r="BD144">
        <f>((0.035/0.105)*100)</f>
        <v>33.333333333333336</v>
      </c>
      <c r="BF144">
        <f>ABS($B$144-$D$144)</f>
        <v>1.3900509999999997</v>
      </c>
      <c r="BG144">
        <f>ABS($F$144-$H$144)</f>
        <v>4.3929389999999993</v>
      </c>
      <c r="BL144">
        <f>SQRT((ABS($A$144-$E$144)^2+(ABS($B$144-$F$144)^2)))</f>
        <v>1.2697683419687196</v>
      </c>
      <c r="BM144">
        <f>SQRT((ABS($C$144-$G$144)^2+(ABS($D$144-$H$144)^2)))</f>
        <v>5.5440370523229703</v>
      </c>
      <c r="BO144">
        <f>SQRT((ABS($A$144-$G$144)^2+(ABS($B$144-$H$144)^2)))</f>
        <v>3.2868525725424615</v>
      </c>
      <c r="BP144">
        <f>SQRT((ABS($C$144-$E$144)^2+(ABS($D$144-$F$144)^2)))</f>
        <v>4.8049270087776623</v>
      </c>
      <c r="BU144">
        <v>15</v>
      </c>
      <c r="BV144">
        <v>12</v>
      </c>
      <c r="BW144">
        <v>8</v>
      </c>
      <c r="BX144">
        <v>8</v>
      </c>
      <c r="BY144">
        <v>14</v>
      </c>
      <c r="BZ144">
        <v>12</v>
      </c>
      <c r="CA144">
        <v>7</v>
      </c>
      <c r="CB144">
        <v>7</v>
      </c>
      <c r="CC144">
        <v>14</v>
      </c>
      <c r="CD144">
        <v>8</v>
      </c>
      <c r="CE144">
        <v>7</v>
      </c>
      <c r="CF144">
        <v>14</v>
      </c>
      <c r="CG144">
        <v>14</v>
      </c>
      <c r="CH144">
        <v>8</v>
      </c>
      <c r="CI144">
        <v>7</v>
      </c>
      <c r="CJ144">
        <v>14</v>
      </c>
      <c r="CL144">
        <v>7</v>
      </c>
      <c r="CM144">
        <v>5</v>
      </c>
      <c r="CN144">
        <v>0</v>
      </c>
      <c r="CO144">
        <v>0</v>
      </c>
      <c r="CP144">
        <v>7</v>
      </c>
      <c r="CQ144">
        <v>5</v>
      </c>
      <c r="CR144">
        <v>0</v>
      </c>
      <c r="CS144">
        <v>0</v>
      </c>
      <c r="CT144">
        <v>7</v>
      </c>
      <c r="CU144">
        <v>0</v>
      </c>
      <c r="CV144">
        <v>0</v>
      </c>
      <c r="CW144">
        <v>7</v>
      </c>
      <c r="CX144">
        <v>7</v>
      </c>
      <c r="CY144">
        <v>0</v>
      </c>
      <c r="CZ144">
        <v>0</v>
      </c>
      <c r="DA144">
        <v>7</v>
      </c>
      <c r="DC144">
        <f>((12/15)*100)</f>
        <v>80</v>
      </c>
      <c r="DD144">
        <f>((8/15)*100)</f>
        <v>53.333333333333336</v>
      </c>
      <c r="DE144">
        <f>((8/15)*100)</f>
        <v>53.333333333333336</v>
      </c>
      <c r="DF144">
        <f>((12/14)*100)</f>
        <v>85.714285714285708</v>
      </c>
      <c r="DG144">
        <f>((7/14)*100)</f>
        <v>50</v>
      </c>
      <c r="DH144">
        <f>((7/14)*100)</f>
        <v>50</v>
      </c>
      <c r="DI144">
        <f>((8/14)*100)</f>
        <v>57.142857142857139</v>
      </c>
      <c r="DJ144">
        <f>((7/14)*100)</f>
        <v>50</v>
      </c>
      <c r="DK144">
        <f>((14/14)*100)</f>
        <v>100</v>
      </c>
      <c r="DL144">
        <f>((8/14)*100)</f>
        <v>57.142857142857139</v>
      </c>
      <c r="DM144">
        <f>((7/14)*100)</f>
        <v>50</v>
      </c>
      <c r="DN144">
        <f>((14/14)*100)</f>
        <v>100</v>
      </c>
      <c r="DP144">
        <f>((5/7)*100)</f>
        <v>71.428571428571431</v>
      </c>
      <c r="DQ144">
        <f>((0/7)*100)</f>
        <v>0</v>
      </c>
      <c r="DR144">
        <f>((0/7)*100)</f>
        <v>0</v>
      </c>
      <c r="DS144">
        <f>((5/7)*100)</f>
        <v>71.428571428571431</v>
      </c>
      <c r="DT144">
        <f t="shared" si="65"/>
        <v>0</v>
      </c>
      <c r="DU144">
        <f t="shared" si="65"/>
        <v>0</v>
      </c>
      <c r="DV144">
        <f>((0/7)*100)</f>
        <v>0</v>
      </c>
      <c r="DW144">
        <f>((0/7)*100)</f>
        <v>0</v>
      </c>
      <c r="DX144">
        <f>((7/7)*100)</f>
        <v>100</v>
      </c>
      <c r="DY144">
        <f>((0/7)*100)</f>
        <v>0</v>
      </c>
      <c r="DZ144">
        <f>((0/7)*100)</f>
        <v>0</v>
      </c>
      <c r="EA144">
        <f>((7/7)*100)</f>
        <v>100</v>
      </c>
    </row>
    <row r="145" spans="1:131" x14ac:dyDescent="0.25">
      <c r="A145">
        <v>135.81311300000002</v>
      </c>
      <c r="B145">
        <v>4.1624359999999996</v>
      </c>
      <c r="C145">
        <v>151.06180900000001</v>
      </c>
      <c r="D145">
        <v>7.1391749999999998</v>
      </c>
      <c r="E145">
        <v>135.20456899999999</v>
      </c>
      <c r="F145">
        <v>2.9576519999999999</v>
      </c>
      <c r="G145">
        <v>134.505427</v>
      </c>
      <c r="H145">
        <v>7.2226340000000002</v>
      </c>
      <c r="K145">
        <f>(15/200)</f>
        <v>7.4999999999999997E-2</v>
      </c>
      <c r="L145">
        <f>(14/200)</f>
        <v>7.0000000000000007E-2</v>
      </c>
      <c r="M145">
        <f>(16/200)</f>
        <v>0.08</v>
      </c>
      <c r="N145">
        <f>(14/200)</f>
        <v>7.0000000000000007E-2</v>
      </c>
      <c r="P145">
        <f>(6/200)</f>
        <v>0.03</v>
      </c>
      <c r="Q145">
        <f>(7/200)</f>
        <v>3.5000000000000003E-2</v>
      </c>
      <c r="R145">
        <f>(6/200)</f>
        <v>0.03</v>
      </c>
      <c r="S145">
        <f>(7/200)</f>
        <v>3.5000000000000003E-2</v>
      </c>
      <c r="U145">
        <f>0.075+0.03</f>
        <v>0.105</v>
      </c>
      <c r="V145">
        <f>0.07+0.035</f>
        <v>0.10500000000000001</v>
      </c>
      <c r="W145">
        <f>0.08+0.03</f>
        <v>0.11</v>
      </c>
      <c r="X145">
        <f>0.07+0.035</f>
        <v>0.10500000000000001</v>
      </c>
      <c r="Z145">
        <f>SQRT((ABS($A$146-$A$145)^2+(ABS($B$146-$B$145)^2)))</f>
        <v>31.49823485653539</v>
      </c>
      <c r="AA145">
        <f>SQRT((ABS($C$146-$C$145)^2+(ABS($D$146-$D$145)^2)))</f>
        <v>41.917677595726254</v>
      </c>
      <c r="AB145">
        <f>SQRT((ABS($E$146-$E$145)^2+(ABS($F$146-$F$145)^2)))</f>
        <v>32.968718417457133</v>
      </c>
      <c r="AC145">
        <f>SQRT((ABS($G$146-$G$145)^2+(ABS($H$146-$H$145)^2)))</f>
        <v>32.046848186048145</v>
      </c>
      <c r="AJ145">
        <f>1/0.105</f>
        <v>9.5238095238095237</v>
      </c>
      <c r="AK145">
        <f>1/0.105</f>
        <v>9.5238095238095237</v>
      </c>
      <c r="AL145">
        <f>1/0.11</f>
        <v>9.0909090909090917</v>
      </c>
      <c r="AM145">
        <f>1/0.105</f>
        <v>9.5238095238095237</v>
      </c>
      <c r="AO145">
        <f t="shared" si="61"/>
        <v>299.98318910986086</v>
      </c>
      <c r="AP145">
        <f t="shared" si="62"/>
        <v>399.21597710215474</v>
      </c>
      <c r="AQ145">
        <f t="shared" si="63"/>
        <v>299.71562197688303</v>
      </c>
      <c r="AR145">
        <f t="shared" si="64"/>
        <v>305.20807796236323</v>
      </c>
      <c r="AV145">
        <f>((0.075/0.105)*100)</f>
        <v>71.428571428571431</v>
      </c>
      <c r="AW145">
        <f>((0.07/0.105)*100)</f>
        <v>66.666666666666671</v>
      </c>
      <c r="AX145">
        <f>((0.08/0.11)*100)</f>
        <v>72.727272727272734</v>
      </c>
      <c r="AY145">
        <f>((0.07/0.105)*100)</f>
        <v>66.666666666666671</v>
      </c>
      <c r="BA145">
        <f>((0.03/0.105)*100)</f>
        <v>28.571428571428569</v>
      </c>
      <c r="BB145">
        <f>((0.035/0.105)*100)</f>
        <v>33.333333333333336</v>
      </c>
      <c r="BC145">
        <f>((0.03/0.11)*100)</f>
        <v>27.27272727272727</v>
      </c>
      <c r="BD145">
        <f>((0.035/0.105)*100)</f>
        <v>33.333333333333336</v>
      </c>
      <c r="BF145">
        <f>ABS($B$145-$D$145)</f>
        <v>2.9767390000000002</v>
      </c>
      <c r="BG145">
        <f>ABS($F$145-$H$145)</f>
        <v>4.2649819999999998</v>
      </c>
      <c r="BL145">
        <f>SQRT((ABS($A$145-$E$145)^2+(ABS($B$145-$F$145)^2)))</f>
        <v>1.3497519352058835</v>
      </c>
      <c r="BM145">
        <f>SQRT((ABS($C$145-$G$145)^2+(ABS($D$145-$H$145)^2)))</f>
        <v>16.556592352733865</v>
      </c>
      <c r="BO145">
        <f>SQRT((ABS($A$145-$G$145)^2+(ABS($B$145-$H$145)^2)))</f>
        <v>3.3278903938982203</v>
      </c>
      <c r="BP145">
        <f>SQRT((ABS($C$145-$E$145)^2+(ABS($D$145-$F$145)^2)))</f>
        <v>16.399304711393395</v>
      </c>
      <c r="BU145">
        <v>15</v>
      </c>
      <c r="BV145">
        <v>12</v>
      </c>
      <c r="BW145">
        <v>9</v>
      </c>
      <c r="BX145">
        <v>8</v>
      </c>
      <c r="BY145">
        <v>14</v>
      </c>
      <c r="BZ145">
        <v>12</v>
      </c>
      <c r="CA145">
        <v>8</v>
      </c>
      <c r="CB145">
        <v>7</v>
      </c>
      <c r="CC145">
        <v>16</v>
      </c>
      <c r="CD145">
        <v>10</v>
      </c>
      <c r="CE145">
        <v>9</v>
      </c>
      <c r="CF145">
        <v>14</v>
      </c>
      <c r="CG145">
        <v>14</v>
      </c>
      <c r="CH145">
        <v>8</v>
      </c>
      <c r="CI145">
        <v>7</v>
      </c>
      <c r="CJ145">
        <v>14</v>
      </c>
      <c r="CL145">
        <v>6</v>
      </c>
      <c r="CM145">
        <v>4</v>
      </c>
      <c r="CN145">
        <v>0</v>
      </c>
      <c r="CO145">
        <v>0</v>
      </c>
      <c r="CP145">
        <v>7</v>
      </c>
      <c r="CQ145">
        <v>4</v>
      </c>
      <c r="CR145">
        <v>0</v>
      </c>
      <c r="CS145">
        <v>0</v>
      </c>
      <c r="CT145">
        <v>6</v>
      </c>
      <c r="CU145">
        <v>0</v>
      </c>
      <c r="CV145">
        <v>0</v>
      </c>
      <c r="CW145">
        <v>6</v>
      </c>
      <c r="CX145">
        <v>7</v>
      </c>
      <c r="CY145">
        <v>0</v>
      </c>
      <c r="CZ145">
        <v>0</v>
      </c>
      <c r="DA145">
        <v>6</v>
      </c>
      <c r="DC145">
        <f>((12/15)*100)</f>
        <v>80</v>
      </c>
      <c r="DD145">
        <f>((9/15)*100)</f>
        <v>60</v>
      </c>
      <c r="DE145">
        <f>((8/15)*100)</f>
        <v>53.333333333333336</v>
      </c>
      <c r="DF145">
        <f>((12/14)*100)</f>
        <v>85.714285714285708</v>
      </c>
      <c r="DG145">
        <f>((8/14)*100)</f>
        <v>57.142857142857139</v>
      </c>
      <c r="DH145">
        <f>((7/14)*100)</f>
        <v>50</v>
      </c>
      <c r="DI145">
        <f>((10/16)*100)</f>
        <v>62.5</v>
      </c>
      <c r="DJ145">
        <f>((9/16)*100)</f>
        <v>56.25</v>
      </c>
      <c r="DK145">
        <f>((14/16)*100)</f>
        <v>87.5</v>
      </c>
      <c r="DL145">
        <f>((8/14)*100)</f>
        <v>57.142857142857139</v>
      </c>
      <c r="DM145">
        <f>((7/14)*100)</f>
        <v>50</v>
      </c>
      <c r="DN145">
        <f>((14/14)*100)</f>
        <v>100</v>
      </c>
      <c r="DP145">
        <f>((4/6)*100)</f>
        <v>66.666666666666657</v>
      </c>
      <c r="DQ145">
        <f>((0/6)*100)</f>
        <v>0</v>
      </c>
      <c r="DR145">
        <f>((0/6)*100)</f>
        <v>0</v>
      </c>
      <c r="DS145">
        <f>((4/7)*100)</f>
        <v>57.142857142857139</v>
      </c>
      <c r="DT145">
        <f t="shared" si="65"/>
        <v>0</v>
      </c>
      <c r="DU145">
        <f t="shared" si="65"/>
        <v>0</v>
      </c>
      <c r="DV145">
        <f>((0/6)*100)</f>
        <v>0</v>
      </c>
      <c r="DW145">
        <f>((0/6)*100)</f>
        <v>0</v>
      </c>
      <c r="DX145">
        <f>((6/6)*100)</f>
        <v>100</v>
      </c>
      <c r="DY145">
        <f>((0/7)*100)</f>
        <v>0</v>
      </c>
      <c r="DZ145">
        <f>((0/7)*100)</f>
        <v>0</v>
      </c>
      <c r="EA145">
        <f>((6/7)*100)</f>
        <v>85.714285714285708</v>
      </c>
    </row>
    <row r="146" spans="1:131" x14ac:dyDescent="0.25">
      <c r="A146">
        <v>104.315111</v>
      </c>
      <c r="B146">
        <v>4.2835520000000002</v>
      </c>
      <c r="C146">
        <v>109.173224</v>
      </c>
      <c r="D146">
        <v>5.5777200000000002</v>
      </c>
      <c r="E146">
        <v>102.239046</v>
      </c>
      <c r="F146">
        <v>3.4166590000000001</v>
      </c>
      <c r="G146">
        <v>102.46393400000001</v>
      </c>
      <c r="H146">
        <v>7.8084709999999999</v>
      </c>
      <c r="K146">
        <f>(15/200)</f>
        <v>7.4999999999999997E-2</v>
      </c>
      <c r="L146">
        <f>(13/200)</f>
        <v>6.5000000000000002E-2</v>
      </c>
      <c r="M146">
        <f>(15/200)</f>
        <v>7.4999999999999997E-2</v>
      </c>
      <c r="N146">
        <f>(14/200)</f>
        <v>7.0000000000000007E-2</v>
      </c>
      <c r="P146">
        <f>(6/200)</f>
        <v>0.03</v>
      </c>
      <c r="Q146">
        <f>(7/200)</f>
        <v>3.5000000000000003E-2</v>
      </c>
      <c r="R146">
        <f>(7/200)</f>
        <v>3.5000000000000003E-2</v>
      </c>
      <c r="S146">
        <f>(8/200)</f>
        <v>0.04</v>
      </c>
      <c r="U146">
        <f>0.075+0.03</f>
        <v>0.105</v>
      </c>
      <c r="V146">
        <f>0.065+0.035</f>
        <v>0.1</v>
      </c>
      <c r="W146">
        <f>0.075+0.035</f>
        <v>0.11</v>
      </c>
      <c r="X146">
        <f>0.07+0.04</f>
        <v>0.11000000000000001</v>
      </c>
      <c r="Z146">
        <f>SQRT((ABS($A$147-$A$146)^2+(ABS($B$147-$B$146)^2)))</f>
        <v>29.354929642847058</v>
      </c>
      <c r="AA146">
        <f>SQRT((ABS($C$147-$C$146)^2+(ABS($D$147-$D$146)^2)))</f>
        <v>30.083873487124254</v>
      </c>
      <c r="AB146">
        <f>SQRT((ABS($E$147-$E$146)^2+(ABS($F$147-$F$146)^2)))</f>
        <v>29.251810364367753</v>
      </c>
      <c r="AC146">
        <f>SQRT((ABS($G$147-$G$146)^2+(ABS($H$147-$H$146)^2)))</f>
        <v>29.334642878452126</v>
      </c>
      <c r="AJ146">
        <f>1/0.105</f>
        <v>9.5238095238095237</v>
      </c>
      <c r="AK146">
        <f>1/0.1</f>
        <v>10</v>
      </c>
      <c r="AL146">
        <f>1/0.11</f>
        <v>9.0909090909090917</v>
      </c>
      <c r="AM146">
        <f>1/0.11</f>
        <v>9.0909090909090917</v>
      </c>
      <c r="AO146">
        <f t="shared" si="61"/>
        <v>279.57075850330534</v>
      </c>
      <c r="AP146">
        <f t="shared" si="62"/>
        <v>300.83873487124254</v>
      </c>
      <c r="AQ146">
        <f t="shared" si="63"/>
        <v>265.92554876697955</v>
      </c>
      <c r="AR146">
        <f t="shared" si="64"/>
        <v>266.678571622292</v>
      </c>
      <c r="AV146">
        <f>((0.075/0.105)*100)</f>
        <v>71.428571428571431</v>
      </c>
      <c r="AW146">
        <f>((0.065/0.1)*100)</f>
        <v>65</v>
      </c>
      <c r="AX146">
        <f>((0.075/0.11)*100)</f>
        <v>68.181818181818173</v>
      </c>
      <c r="AY146">
        <f>((0.07/0.11)*100)</f>
        <v>63.636363636363647</v>
      </c>
      <c r="BA146">
        <f>((0.03/0.105)*100)</f>
        <v>28.571428571428569</v>
      </c>
      <c r="BB146">
        <f>((0.035/0.1)*100)</f>
        <v>35</v>
      </c>
      <c r="BC146">
        <f>((0.035/0.11)*100)</f>
        <v>31.818181818181824</v>
      </c>
      <c r="BD146">
        <f>((0.04/0.11)*100)</f>
        <v>36.363636363636367</v>
      </c>
      <c r="BF146">
        <f>ABS($B$146-$D$146)</f>
        <v>1.294168</v>
      </c>
      <c r="BG146">
        <f>ABS($F$146-$H$146)</f>
        <v>4.3918119999999998</v>
      </c>
      <c r="BL146">
        <f>SQRT((ABS($A$146-$E$146)^2+(ABS($B$146-$F$146)^2)))</f>
        <v>2.249788736231471</v>
      </c>
      <c r="BM146">
        <f>SQRT((ABS($C$146-$G$146)^2+(ABS($D$146-$H$146)^2)))</f>
        <v>7.0704188226795264</v>
      </c>
      <c r="BO146">
        <f>SQRT((ABS($A$146-$G$146)^2+(ABS($B$146-$H$146)^2)))</f>
        <v>3.9814457477014518</v>
      </c>
      <c r="BP146">
        <f>SQRT((ABS($C$146-$E$146)^2+(ABS($D$146-$F$146)^2)))</f>
        <v>7.2631266808038699</v>
      </c>
      <c r="BU146">
        <v>15</v>
      </c>
      <c r="BV146">
        <v>11</v>
      </c>
      <c r="BW146">
        <v>8</v>
      </c>
      <c r="BX146">
        <v>7</v>
      </c>
      <c r="BY146">
        <v>13</v>
      </c>
      <c r="BZ146">
        <v>11</v>
      </c>
      <c r="CA146">
        <v>6</v>
      </c>
      <c r="CB146">
        <v>5</v>
      </c>
      <c r="CC146">
        <v>15</v>
      </c>
      <c r="CD146">
        <v>8</v>
      </c>
      <c r="CE146">
        <v>7</v>
      </c>
      <c r="CF146">
        <v>14</v>
      </c>
      <c r="CG146">
        <v>14</v>
      </c>
      <c r="CH146">
        <v>7</v>
      </c>
      <c r="CI146">
        <v>6</v>
      </c>
      <c r="CJ146">
        <v>14</v>
      </c>
      <c r="CL146">
        <v>6</v>
      </c>
      <c r="CM146">
        <v>4</v>
      </c>
      <c r="CN146">
        <v>0</v>
      </c>
      <c r="CO146">
        <v>0</v>
      </c>
      <c r="CP146">
        <v>7</v>
      </c>
      <c r="CQ146">
        <v>4</v>
      </c>
      <c r="CR146">
        <v>0</v>
      </c>
      <c r="CS146">
        <v>0</v>
      </c>
      <c r="CT146">
        <v>7</v>
      </c>
      <c r="CU146">
        <v>0</v>
      </c>
      <c r="CV146">
        <v>0</v>
      </c>
      <c r="CW146">
        <v>7</v>
      </c>
      <c r="CX146">
        <v>8</v>
      </c>
      <c r="CY146">
        <v>0</v>
      </c>
      <c r="CZ146">
        <v>0</v>
      </c>
      <c r="DA146">
        <v>7</v>
      </c>
      <c r="DC146">
        <f>((11/15)*100)</f>
        <v>73.333333333333329</v>
      </c>
      <c r="DD146">
        <f>((8/15)*100)</f>
        <v>53.333333333333336</v>
      </c>
      <c r="DE146">
        <f>((7/15)*100)</f>
        <v>46.666666666666664</v>
      </c>
      <c r="DF146">
        <f>((11/13)*100)</f>
        <v>84.615384615384613</v>
      </c>
      <c r="DG146">
        <f>((6/13)*100)</f>
        <v>46.153846153846153</v>
      </c>
      <c r="DH146">
        <f>((5/13)*100)</f>
        <v>38.461538461538467</v>
      </c>
      <c r="DI146">
        <f>((8/15)*100)</f>
        <v>53.333333333333336</v>
      </c>
      <c r="DJ146">
        <f>((7/15)*100)</f>
        <v>46.666666666666664</v>
      </c>
      <c r="DK146">
        <f>((14/15)*100)</f>
        <v>93.333333333333329</v>
      </c>
      <c r="DL146">
        <f>((7/14)*100)</f>
        <v>50</v>
      </c>
      <c r="DM146">
        <f>((6/14)*100)</f>
        <v>42.857142857142854</v>
      </c>
      <c r="DN146">
        <f>((14/14)*100)</f>
        <v>100</v>
      </c>
      <c r="DP146">
        <f>((4/6)*100)</f>
        <v>66.666666666666657</v>
      </c>
      <c r="DQ146">
        <f>((0/6)*100)</f>
        <v>0</v>
      </c>
      <c r="DR146">
        <f>((0/6)*100)</f>
        <v>0</v>
      </c>
      <c r="DS146">
        <f>((4/7)*100)</f>
        <v>57.142857142857139</v>
      </c>
      <c r="DT146">
        <f t="shared" si="65"/>
        <v>0</v>
      </c>
      <c r="DU146">
        <f t="shared" si="65"/>
        <v>0</v>
      </c>
      <c r="DV146">
        <f>((0/7)*100)</f>
        <v>0</v>
      </c>
      <c r="DW146">
        <f>((0/7)*100)</f>
        <v>0</v>
      </c>
      <c r="DX146">
        <f>((7/7)*100)</f>
        <v>100</v>
      </c>
      <c r="DY146">
        <f>((0/8)*100)</f>
        <v>0</v>
      </c>
      <c r="DZ146">
        <f>((0/8)*100)</f>
        <v>0</v>
      </c>
      <c r="EA146">
        <f>((7/8)*100)</f>
        <v>87.5</v>
      </c>
    </row>
    <row r="147" spans="1:131" x14ac:dyDescent="0.25">
      <c r="A147">
        <v>74.967662000000004</v>
      </c>
      <c r="B147">
        <v>4.9462219999999997</v>
      </c>
      <c r="C147">
        <v>79.096937000000011</v>
      </c>
      <c r="D147">
        <v>6.2532969999999999</v>
      </c>
      <c r="E147">
        <v>72.996744000000007</v>
      </c>
      <c r="F147">
        <v>4.1624359999999996</v>
      </c>
      <c r="G147">
        <v>73.130513000000008</v>
      </c>
      <c r="H147">
        <v>8.0762119999999999</v>
      </c>
      <c r="K147">
        <f>(16/200)</f>
        <v>0.08</v>
      </c>
      <c r="L147">
        <f>(13/200)</f>
        <v>6.5000000000000002E-2</v>
      </c>
      <c r="M147">
        <f>(15/200)</f>
        <v>7.4999999999999997E-2</v>
      </c>
      <c r="N147">
        <f>(14/200)</f>
        <v>7.0000000000000007E-2</v>
      </c>
      <c r="P147">
        <f>(7/200)</f>
        <v>3.5000000000000003E-2</v>
      </c>
      <c r="Q147">
        <f>(8/200)</f>
        <v>0.04</v>
      </c>
      <c r="R147">
        <f>(8/200)</f>
        <v>0.04</v>
      </c>
      <c r="S147">
        <f>(9/200)</f>
        <v>4.4999999999999998E-2</v>
      </c>
      <c r="U147">
        <f>0.08+0.035</f>
        <v>0.115</v>
      </c>
      <c r="V147">
        <f>0.065+0.04</f>
        <v>0.10500000000000001</v>
      </c>
      <c r="W147">
        <f>0.075+0.04</f>
        <v>0.11499999999999999</v>
      </c>
      <c r="X147">
        <f>0.07+0.045</f>
        <v>0.115</v>
      </c>
      <c r="Z147">
        <f>SQRT((ABS($A$148-$A$147)^2+(ABS($B$148-$B$147)^2)))</f>
        <v>28.536899593706337</v>
      </c>
      <c r="AA147">
        <f>SQRT((ABS($C$148-$C$147)^2+(ABS($D$148-$D$147)^2)))</f>
        <v>25.7641623535349</v>
      </c>
      <c r="AB147">
        <f>SQRT((ABS($E$148-$E$147)^2+(ABS($F$148-$F$147)^2)))</f>
        <v>28.482584813944904</v>
      </c>
      <c r="AC147">
        <f>SQRT((ABS($G$148-$G$147)^2+(ABS($H$148-$H$147)^2)))</f>
        <v>28.23553159266914</v>
      </c>
      <c r="AJ147">
        <f>1/0.115</f>
        <v>8.695652173913043</v>
      </c>
      <c r="AK147">
        <f>1/0.105</f>
        <v>9.5238095238095237</v>
      </c>
      <c r="AL147">
        <f>1/0.115</f>
        <v>8.695652173913043</v>
      </c>
      <c r="AM147">
        <f>1/0.115</f>
        <v>8.695652173913043</v>
      </c>
      <c r="AO147">
        <f t="shared" si="61"/>
        <v>248.14695298875074</v>
      </c>
      <c r="AP147">
        <f t="shared" si="62"/>
        <v>245.37297479557046</v>
      </c>
      <c r="AQ147">
        <f t="shared" si="63"/>
        <v>247.67465055604265</v>
      </c>
      <c r="AR147">
        <f t="shared" si="64"/>
        <v>245.52636167538381</v>
      </c>
      <c r="AV147">
        <f>((0.08/0.115)*100)</f>
        <v>69.565217391304344</v>
      </c>
      <c r="AW147">
        <f>((0.065/0.105)*100)</f>
        <v>61.904761904761905</v>
      </c>
      <c r="AX147">
        <f>((0.075/0.115)*100)</f>
        <v>65.217391304347814</v>
      </c>
      <c r="AY147">
        <f>((0.07/0.115)*100)</f>
        <v>60.869565217391312</v>
      </c>
      <c r="BA147">
        <f>((0.035/0.115)*100)</f>
        <v>30.434782608695656</v>
      </c>
      <c r="BB147">
        <f>((0.04/0.105)*100)</f>
        <v>38.095238095238102</v>
      </c>
      <c r="BC147">
        <f>((0.04/0.115)*100)</f>
        <v>34.782608695652172</v>
      </c>
      <c r="BD147">
        <f>((0.045/0.115)*100)</f>
        <v>39.130434782608688</v>
      </c>
      <c r="BF147">
        <f>ABS($B$147-$D$147)</f>
        <v>1.3070750000000002</v>
      </c>
      <c r="BG147">
        <f>ABS($F$147-$H$147)</f>
        <v>3.9137760000000004</v>
      </c>
      <c r="BL147">
        <f>SQRT((ABS($A$147-$E$147)^2+(ABS($B$147-$F$147)^2)))</f>
        <v>2.1210465003200638</v>
      </c>
      <c r="BM147">
        <f>SQRT((ABS($C$147-$G$147)^2+(ABS($D$147-$H$147)^2)))</f>
        <v>6.2386885196330359</v>
      </c>
      <c r="BO147">
        <f>SQRT((ABS($A$147-$G$147)^2+(ABS($B$147-$H$147)^2)))</f>
        <v>3.6293186479421986</v>
      </c>
      <c r="BP147">
        <f>SQRT((ABS($C$147-$E$147)^2+(ABS($D$147-$F$147)^2)))</f>
        <v>6.44856994678433</v>
      </c>
      <c r="BU147">
        <v>16</v>
      </c>
      <c r="BV147">
        <v>10</v>
      </c>
      <c r="BW147">
        <v>8</v>
      </c>
      <c r="BX147">
        <v>7</v>
      </c>
      <c r="BY147">
        <v>13</v>
      </c>
      <c r="BZ147">
        <v>10</v>
      </c>
      <c r="CA147">
        <v>5</v>
      </c>
      <c r="CB147">
        <v>4</v>
      </c>
      <c r="CC147">
        <v>15</v>
      </c>
      <c r="CD147">
        <v>8</v>
      </c>
      <c r="CE147">
        <v>6</v>
      </c>
      <c r="CF147">
        <v>14</v>
      </c>
      <c r="CG147">
        <v>14</v>
      </c>
      <c r="CH147">
        <v>7</v>
      </c>
      <c r="CI147">
        <v>5</v>
      </c>
      <c r="CJ147">
        <v>14</v>
      </c>
      <c r="CL147">
        <v>7</v>
      </c>
      <c r="CM147">
        <v>4</v>
      </c>
      <c r="CN147">
        <v>0</v>
      </c>
      <c r="CO147">
        <v>0</v>
      </c>
      <c r="CP147">
        <v>8</v>
      </c>
      <c r="CQ147">
        <v>4</v>
      </c>
      <c r="CR147">
        <v>0</v>
      </c>
      <c r="CS147">
        <v>0</v>
      </c>
      <c r="CT147">
        <v>8</v>
      </c>
      <c r="CU147">
        <v>0</v>
      </c>
      <c r="CV147">
        <v>0</v>
      </c>
      <c r="CW147">
        <v>8</v>
      </c>
      <c r="CX147">
        <v>9</v>
      </c>
      <c r="CY147">
        <v>0</v>
      </c>
      <c r="CZ147">
        <v>0</v>
      </c>
      <c r="DA147">
        <v>8</v>
      </c>
      <c r="DC147">
        <f>((10/16)*100)</f>
        <v>62.5</v>
      </c>
      <c r="DD147">
        <f>((8/16)*100)</f>
        <v>50</v>
      </c>
      <c r="DE147">
        <f>((7/16)*100)</f>
        <v>43.75</v>
      </c>
      <c r="DF147">
        <f>((10/13)*100)</f>
        <v>76.923076923076934</v>
      </c>
      <c r="DG147">
        <f>((5/13)*100)</f>
        <v>38.461538461538467</v>
      </c>
      <c r="DH147">
        <f>((4/13)*100)</f>
        <v>30.76923076923077</v>
      </c>
      <c r="DI147">
        <f>((8/15)*100)</f>
        <v>53.333333333333336</v>
      </c>
      <c r="DJ147">
        <f>((6/15)*100)</f>
        <v>40</v>
      </c>
      <c r="DK147">
        <f>((14/15)*100)</f>
        <v>93.333333333333329</v>
      </c>
      <c r="DL147">
        <f>((7/14)*100)</f>
        <v>50</v>
      </c>
      <c r="DM147">
        <f>((5/14)*100)</f>
        <v>35.714285714285715</v>
      </c>
      <c r="DN147">
        <f>((14/14)*100)</f>
        <v>100</v>
      </c>
      <c r="DP147">
        <f>((4/7)*100)</f>
        <v>57.142857142857139</v>
      </c>
      <c r="DQ147">
        <f>((0/7)*100)</f>
        <v>0</v>
      </c>
      <c r="DR147">
        <f>((0/7)*100)</f>
        <v>0</v>
      </c>
      <c r="DS147">
        <f>((4/8)*100)</f>
        <v>50</v>
      </c>
      <c r="DT147">
        <f>((0/8)*100)</f>
        <v>0</v>
      </c>
      <c r="DU147">
        <f>((0/8)*100)</f>
        <v>0</v>
      </c>
      <c r="DV147">
        <f>((0/8)*100)</f>
        <v>0</v>
      </c>
      <c r="DW147">
        <f>((0/8)*100)</f>
        <v>0</v>
      </c>
      <c r="DX147">
        <f>((8/8)*100)</f>
        <v>100</v>
      </c>
      <c r="DY147">
        <f>((0/9)*100)</f>
        <v>0</v>
      </c>
      <c r="DZ147">
        <f>((0/9)*100)</f>
        <v>0</v>
      </c>
      <c r="EA147">
        <f>((8/9)*100)</f>
        <v>88.888888888888886</v>
      </c>
    </row>
    <row r="148" spans="1:131" x14ac:dyDescent="0.25">
      <c r="A148">
        <v>46.431556000000008</v>
      </c>
      <c r="B148">
        <v>5.1590429999999996</v>
      </c>
      <c r="C148">
        <v>53.332950000000011</v>
      </c>
      <c r="D148">
        <v>6.3483530000000004</v>
      </c>
      <c r="E148">
        <v>44.51436600000001</v>
      </c>
      <c r="F148">
        <v>4.0538949999999998</v>
      </c>
      <c r="G148">
        <v>44.895542000000006</v>
      </c>
      <c r="H148">
        <v>8.2541360000000008</v>
      </c>
      <c r="K148">
        <f>(16/200)</f>
        <v>0.08</v>
      </c>
      <c r="L148">
        <f>(12/200)</f>
        <v>0.06</v>
      </c>
      <c r="P148">
        <f>(7/200)</f>
        <v>3.5000000000000003E-2</v>
      </c>
      <c r="Q148">
        <f>(9/200)</f>
        <v>4.4999999999999998E-2</v>
      </c>
      <c r="R148">
        <f>(9/200)</f>
        <v>4.4999999999999998E-2</v>
      </c>
      <c r="S148">
        <f>(10/200)</f>
        <v>0.05</v>
      </c>
      <c r="U148">
        <f>0.08+0.035</f>
        <v>0.115</v>
      </c>
      <c r="V148">
        <f>0.06+0.045</f>
        <v>0.105</v>
      </c>
      <c r="Z148">
        <f>SQRT((ABS($A$149-$A$148)^2+(ABS($B$149-$B$148)^2)))</f>
        <v>26.714345022886146</v>
      </c>
      <c r="AA148">
        <f>SQRT((ABS($C$149-$C$148)^2+(ABS($D$149-$D$148)^2)))</f>
        <v>26.516746233150403</v>
      </c>
      <c r="AJ148">
        <f>1/0.115</f>
        <v>8.695652173913043</v>
      </c>
      <c r="AK148">
        <f>1/0.105</f>
        <v>9.5238095238095237</v>
      </c>
      <c r="AO148">
        <f t="shared" si="61"/>
        <v>232.29865237292299</v>
      </c>
      <c r="AP148">
        <f t="shared" si="62"/>
        <v>252.54044031571814</v>
      </c>
      <c r="AV148">
        <f>((0.08/0.115)*100)</f>
        <v>69.565217391304344</v>
      </c>
      <c r="AW148">
        <f>((0.06/0.105)*100)</f>
        <v>57.142857142857139</v>
      </c>
      <c r="BA148">
        <f>((0.035/0.115)*100)</f>
        <v>30.434782608695656</v>
      </c>
      <c r="BB148">
        <f>((0.045/0.105)*100)</f>
        <v>42.857142857142854</v>
      </c>
      <c r="BF148">
        <f>ABS($B$148-$D$148)</f>
        <v>1.1893100000000008</v>
      </c>
      <c r="BG148">
        <f>ABS($F$148-$H$148)</f>
        <v>4.200241000000001</v>
      </c>
      <c r="BI148">
        <v>1.680043</v>
      </c>
      <c r="BJ148">
        <v>1.490254</v>
      </c>
      <c r="BL148">
        <f>SQRT((ABS($A$148-$E$148)^2+(ABS($B$148-$F$148)^2)))</f>
        <v>2.2129097582151855</v>
      </c>
      <c r="BM148">
        <f>SQRT((ABS($C$148-$G$148)^2+(ABS($D$148-$H$148)^2)))</f>
        <v>8.6499631560806716</v>
      </c>
      <c r="BO148">
        <f>SQRT((ABS($A$148-$G$148)^2+(ABS($B$148-$H$148)^2)))</f>
        <v>3.4552770781581339</v>
      </c>
      <c r="BP148">
        <f>SQRT((ABS($C$148-$E$148)^2+(ABS($D$148-$F$148)^2)))</f>
        <v>9.1121875133702126</v>
      </c>
      <c r="BU148">
        <v>16</v>
      </c>
      <c r="BV148">
        <v>8</v>
      </c>
      <c r="BW148">
        <v>7</v>
      </c>
      <c r="BX148">
        <v>6</v>
      </c>
      <c r="BY148">
        <v>12</v>
      </c>
      <c r="BZ148">
        <v>8</v>
      </c>
      <c r="CA148">
        <v>5</v>
      </c>
      <c r="CB148">
        <v>4</v>
      </c>
      <c r="CL148">
        <v>7</v>
      </c>
      <c r="CM148">
        <v>3</v>
      </c>
      <c r="CN148">
        <v>0</v>
      </c>
      <c r="CO148">
        <v>0</v>
      </c>
      <c r="CP148">
        <v>9</v>
      </c>
      <c r="CQ148">
        <v>3</v>
      </c>
      <c r="CR148">
        <v>0</v>
      </c>
      <c r="CS148">
        <v>0</v>
      </c>
      <c r="CT148">
        <v>9</v>
      </c>
      <c r="CU148">
        <v>0</v>
      </c>
      <c r="CV148">
        <v>2</v>
      </c>
      <c r="CW148">
        <v>9</v>
      </c>
      <c r="CX148">
        <v>10</v>
      </c>
      <c r="CY148">
        <v>0</v>
      </c>
      <c r="CZ148">
        <v>2</v>
      </c>
      <c r="DA148">
        <v>9</v>
      </c>
      <c r="DC148">
        <f>((8/16)*100)</f>
        <v>50</v>
      </c>
      <c r="DD148">
        <f>((7/16)*100)</f>
        <v>43.75</v>
      </c>
      <c r="DE148">
        <f>((6/16)*100)</f>
        <v>37.5</v>
      </c>
      <c r="DF148">
        <f>((8/12)*100)</f>
        <v>66.666666666666657</v>
      </c>
      <c r="DG148">
        <f>((5/12)*100)</f>
        <v>41.666666666666671</v>
      </c>
      <c r="DH148">
        <f>((4/12)*100)</f>
        <v>33.333333333333329</v>
      </c>
      <c r="DP148">
        <f>((3/7)*100)</f>
        <v>42.857142857142854</v>
      </c>
      <c r="DQ148">
        <f>((0/7)*100)</f>
        <v>0</v>
      </c>
      <c r="DR148">
        <f>((0/7)*100)</f>
        <v>0</v>
      </c>
      <c r="DS148">
        <f>((3/9)*100)</f>
        <v>33.333333333333329</v>
      </c>
      <c r="DT148">
        <f>((0/9)*100)</f>
        <v>0</v>
      </c>
      <c r="DU148">
        <f>((0/9)*100)</f>
        <v>0</v>
      </c>
      <c r="DV148">
        <f>((0/9)*100)</f>
        <v>0</v>
      </c>
      <c r="DW148">
        <f>((2/9)*100)</f>
        <v>22.222222222222221</v>
      </c>
      <c r="DX148">
        <f>((9/9)*100)</f>
        <v>100</v>
      </c>
      <c r="DY148">
        <f>((0/10)*100)</f>
        <v>0</v>
      </c>
      <c r="DZ148">
        <f>((2/10)*100)</f>
        <v>20</v>
      </c>
      <c r="EA148">
        <f>((9/10)*100)</f>
        <v>90</v>
      </c>
    </row>
    <row r="149" spans="1:131" x14ac:dyDescent="0.25">
      <c r="A149">
        <v>19.727847000000011</v>
      </c>
      <c r="B149">
        <v>5.9128040000000004</v>
      </c>
      <c r="C149">
        <v>26.816786000000008</v>
      </c>
      <c r="D149">
        <v>6.5240729999999996</v>
      </c>
      <c r="Q149">
        <f>(10/200)</f>
        <v>0.05</v>
      </c>
      <c r="BF149">
        <f>ABS($B$149-$D$149)</f>
        <v>0.61126899999999917</v>
      </c>
      <c r="CP149">
        <v>10</v>
      </c>
      <c r="CQ149">
        <v>2</v>
      </c>
      <c r="CR149">
        <v>2</v>
      </c>
      <c r="CS149">
        <v>2</v>
      </c>
      <c r="DS149">
        <f>((2/10)*100)</f>
        <v>20</v>
      </c>
      <c r="DT149">
        <f>((2/10)*100)</f>
        <v>20</v>
      </c>
      <c r="DU149">
        <f>((2/10)*100)</f>
        <v>20</v>
      </c>
    </row>
    <row r="150" spans="1:131" x14ac:dyDescent="0.25">
      <c r="A150" t="s">
        <v>22</v>
      </c>
      <c r="B150" t="s">
        <v>22</v>
      </c>
      <c r="C150" t="s">
        <v>22</v>
      </c>
      <c r="D150" t="s">
        <v>22</v>
      </c>
      <c r="E150" t="s">
        <v>22</v>
      </c>
      <c r="F150" t="s">
        <v>22</v>
      </c>
      <c r="G150" t="s">
        <v>22</v>
      </c>
      <c r="H150" t="s">
        <v>22</v>
      </c>
    </row>
    <row r="151" spans="1:131" x14ac:dyDescent="0.25">
      <c r="A151">
        <v>45.97017300000001</v>
      </c>
      <c r="B151">
        <v>7.3630899999999997</v>
      </c>
      <c r="C151">
        <v>35.270700000000005</v>
      </c>
      <c r="D151">
        <v>5.7382299999999997</v>
      </c>
      <c r="E151">
        <v>25.436338000000006</v>
      </c>
      <c r="F151">
        <v>8.7933249999999994</v>
      </c>
      <c r="G151">
        <v>33.749326000000011</v>
      </c>
      <c r="H151">
        <v>5.647246</v>
      </c>
      <c r="K151">
        <f>(17/200)</f>
        <v>8.5000000000000006E-2</v>
      </c>
      <c r="L151">
        <f>(17/200)</f>
        <v>8.5000000000000006E-2</v>
      </c>
      <c r="M151">
        <f>(18/200)</f>
        <v>0.09</v>
      </c>
      <c r="N151">
        <f>(16/200)</f>
        <v>0.08</v>
      </c>
      <c r="P151">
        <f>(16/200)</f>
        <v>0.08</v>
      </c>
      <c r="Q151">
        <f>(17/200)</f>
        <v>8.5000000000000006E-2</v>
      </c>
      <c r="R151">
        <f>(15/200)</f>
        <v>7.4999999999999997E-2</v>
      </c>
      <c r="S151">
        <f>(14/200)</f>
        <v>7.0000000000000007E-2</v>
      </c>
      <c r="U151">
        <f>0.085+0.08</f>
        <v>0.16500000000000001</v>
      </c>
      <c r="V151">
        <f>0.085+0.085</f>
        <v>0.17</v>
      </c>
      <c r="W151">
        <f>0.09+0.075</f>
        <v>0.16499999999999998</v>
      </c>
      <c r="X151">
        <f>0.08+0.07</f>
        <v>0.15000000000000002</v>
      </c>
      <c r="Z151">
        <f>SQRT((ABS($A$152-$A$151)^2+(ABS($B$152-$B$151)^2)))</f>
        <v>19.970185371331553</v>
      </c>
      <c r="AA151">
        <f>SQRT((ABS($C$152-$C$151)^2+(ABS($D$152-$D$151)^2)))</f>
        <v>20.032157220487889</v>
      </c>
      <c r="AB151">
        <f>SQRT((ABS($E$152-$E$151)^2+(ABS($F$152-$F$151)^2)))</f>
        <v>18.712063624830297</v>
      </c>
      <c r="AC151">
        <f>SQRT((ABS($G$152-$G$151)^2+(ABS($H$152-$H$151)^2)))</f>
        <v>20.062734417819247</v>
      </c>
      <c r="AJ151">
        <f>1/0.165</f>
        <v>6.0606060606060606</v>
      </c>
      <c r="AK151">
        <f>1/0.17</f>
        <v>5.8823529411764701</v>
      </c>
      <c r="AL151">
        <f>1/0.165</f>
        <v>6.0606060606060606</v>
      </c>
      <c r="AM151">
        <f>1/0.15</f>
        <v>6.666666666666667</v>
      </c>
      <c r="AO151">
        <f t="shared" ref="AO151:AO159" si="66">$Z151/$U151</f>
        <v>121.0314264929185</v>
      </c>
      <c r="AP151">
        <f t="shared" ref="AP151:AP160" si="67">$AA151/$V151</f>
        <v>117.83621894404639</v>
      </c>
      <c r="AQ151">
        <f t="shared" ref="AQ151:AQ160" si="68">$AB151/$W151</f>
        <v>113.40644621109271</v>
      </c>
      <c r="AR151">
        <f t="shared" ref="AR151:AR160" si="69">$AC151/$X151</f>
        <v>133.75156278546163</v>
      </c>
      <c r="AV151">
        <f>((0.085/0.165)*100)</f>
        <v>51.515151515151516</v>
      </c>
      <c r="AW151">
        <f>((0.085/0.17)*100)</f>
        <v>50</v>
      </c>
      <c r="AX151">
        <f>((0.09/0.165)*100)</f>
        <v>54.54545454545454</v>
      </c>
      <c r="AY151">
        <f>((0.08/0.15)*100)</f>
        <v>53.333333333333336</v>
      </c>
      <c r="BA151">
        <f>((0.08/0.165)*100)</f>
        <v>48.484848484848484</v>
      </c>
      <c r="BB151">
        <f>((0.085/0.17)*100)</f>
        <v>50</v>
      </c>
      <c r="BC151">
        <f>((0.075/0.165)*100)</f>
        <v>45.454545454545453</v>
      </c>
      <c r="BD151">
        <f>((0.07/0.15)*100)</f>
        <v>46.666666666666671</v>
      </c>
      <c r="BF151">
        <f>ABS($B$151-$D$151)</f>
        <v>1.62486</v>
      </c>
      <c r="BG151">
        <f>ABS($F$151-$H$151)</f>
        <v>3.1460789999999994</v>
      </c>
      <c r="BL151">
        <f>SQRT((ABS($A$151-$E$152)^2+(ABS($B$151-$F$152)^2)))</f>
        <v>2.3854551115242146</v>
      </c>
      <c r="BM151">
        <f>SQRT((ABS($C$151-$G$151)^2+(ABS($D$151-$H$151)^2)))</f>
        <v>1.5240921678599308</v>
      </c>
      <c r="BO151">
        <f>SQRT((ABS($A$151-$G$151)^2+(ABS($B$151-$H$151)^2)))</f>
        <v>12.340713999997933</v>
      </c>
      <c r="BP151">
        <f>SQRT((ABS($C$151-$E$151)^2+(ABS($D$151-$F$151)^2)))</f>
        <v>10.297974626404406</v>
      </c>
      <c r="BU151">
        <v>17</v>
      </c>
      <c r="BV151">
        <v>3</v>
      </c>
      <c r="BW151">
        <v>4</v>
      </c>
      <c r="BX151">
        <v>14</v>
      </c>
      <c r="BY151">
        <v>17</v>
      </c>
      <c r="BZ151">
        <v>1</v>
      </c>
      <c r="CA151">
        <v>17</v>
      </c>
      <c r="CB151">
        <v>3</v>
      </c>
      <c r="CC151">
        <v>18</v>
      </c>
      <c r="CD151">
        <v>2</v>
      </c>
      <c r="CE151">
        <v>17</v>
      </c>
      <c r="CF151">
        <v>4</v>
      </c>
      <c r="CG151">
        <v>16</v>
      </c>
      <c r="CH151">
        <v>14</v>
      </c>
      <c r="CI151">
        <v>2</v>
      </c>
      <c r="CJ151">
        <v>3</v>
      </c>
      <c r="CL151">
        <v>16</v>
      </c>
      <c r="CM151">
        <v>0</v>
      </c>
      <c r="CN151">
        <v>0</v>
      </c>
      <c r="CO151">
        <v>14</v>
      </c>
      <c r="CP151">
        <v>17</v>
      </c>
      <c r="CQ151">
        <v>0</v>
      </c>
      <c r="CR151">
        <v>15</v>
      </c>
      <c r="CS151">
        <v>0</v>
      </c>
      <c r="CT151">
        <v>15</v>
      </c>
      <c r="CU151">
        <v>0</v>
      </c>
      <c r="CV151">
        <v>15</v>
      </c>
      <c r="CW151">
        <v>0</v>
      </c>
      <c r="CX151">
        <v>14</v>
      </c>
      <c r="CY151">
        <v>14</v>
      </c>
      <c r="CZ151">
        <v>0</v>
      </c>
      <c r="DA151">
        <v>0</v>
      </c>
      <c r="DC151">
        <f>((3/17)*100)</f>
        <v>17.647058823529413</v>
      </c>
      <c r="DD151">
        <f>((4/17)*100)</f>
        <v>23.52941176470588</v>
      </c>
      <c r="DE151">
        <f>((14/17)*100)</f>
        <v>82.35294117647058</v>
      </c>
      <c r="DF151">
        <f>((1/17)*100)</f>
        <v>5.8823529411764701</v>
      </c>
      <c r="DG151">
        <f>((17/17)*100)</f>
        <v>100</v>
      </c>
      <c r="DH151">
        <f>((3/17)*100)</f>
        <v>17.647058823529413</v>
      </c>
      <c r="DI151">
        <f>((2/18)*100)</f>
        <v>11.111111111111111</v>
      </c>
      <c r="DJ151">
        <f>((17/18)*100)</f>
        <v>94.444444444444443</v>
      </c>
      <c r="DK151">
        <f>((4/18)*100)</f>
        <v>22.222222222222221</v>
      </c>
      <c r="DL151">
        <f>((14/16)*100)</f>
        <v>87.5</v>
      </c>
      <c r="DM151">
        <f>((2/16)*100)</f>
        <v>12.5</v>
      </c>
      <c r="DN151">
        <f>((3/16)*100)</f>
        <v>18.75</v>
      </c>
      <c r="DP151">
        <f>((0/16)*100)</f>
        <v>0</v>
      </c>
      <c r="DQ151">
        <f>((0/16)*100)</f>
        <v>0</v>
      </c>
      <c r="DR151">
        <f>((14/16)*100)</f>
        <v>87.5</v>
      </c>
      <c r="DS151">
        <f>((0/17)*100)</f>
        <v>0</v>
      </c>
      <c r="DT151">
        <f>((15/17)*100)</f>
        <v>88.235294117647058</v>
      </c>
      <c r="DU151">
        <f>((0/17)*100)</f>
        <v>0</v>
      </c>
      <c r="DV151">
        <f>((0/15)*100)</f>
        <v>0</v>
      </c>
      <c r="DW151">
        <f>((15/15)*100)</f>
        <v>100</v>
      </c>
      <c r="DX151">
        <f>((0/15)*100)</f>
        <v>0</v>
      </c>
      <c r="DY151">
        <f>((14/14)*100)</f>
        <v>100</v>
      </c>
      <c r="DZ151">
        <f>((0/14)*100)</f>
        <v>0</v>
      </c>
      <c r="EA151">
        <f>((0/14)*100)</f>
        <v>0</v>
      </c>
    </row>
    <row r="152" spans="1:131" x14ac:dyDescent="0.25">
      <c r="A152">
        <v>65.920185000000004</v>
      </c>
      <c r="B152">
        <v>6.4656909999999996</v>
      </c>
      <c r="C152">
        <v>55.302791000000006</v>
      </c>
      <c r="D152">
        <v>5.7897379999999998</v>
      </c>
      <c r="E152">
        <v>44.148082000000009</v>
      </c>
      <c r="F152">
        <v>8.9026940000000003</v>
      </c>
      <c r="G152">
        <v>53.81084400000001</v>
      </c>
      <c r="H152">
        <v>5.4263209999999997</v>
      </c>
      <c r="K152">
        <f>(15/200)</f>
        <v>7.4999999999999997E-2</v>
      </c>
      <c r="L152">
        <f>(15/200)</f>
        <v>7.4999999999999997E-2</v>
      </c>
      <c r="M152">
        <f>(20/200)</f>
        <v>0.1</v>
      </c>
      <c r="N152">
        <f>(12/200)</f>
        <v>0.06</v>
      </c>
      <c r="P152">
        <f>(15/200)</f>
        <v>7.4999999999999997E-2</v>
      </c>
      <c r="Q152">
        <f>(14/200)</f>
        <v>7.0000000000000007E-2</v>
      </c>
      <c r="R152">
        <f>(13/200)</f>
        <v>6.5000000000000002E-2</v>
      </c>
      <c r="S152">
        <f>(14/200)</f>
        <v>7.0000000000000007E-2</v>
      </c>
      <c r="U152">
        <f>0.075+0.075</f>
        <v>0.15</v>
      </c>
      <c r="V152">
        <f>0.075+0.07</f>
        <v>0.14500000000000002</v>
      </c>
      <c r="W152">
        <f>0.1+0.065</f>
        <v>0.16500000000000001</v>
      </c>
      <c r="X152">
        <f>0.06+0.07</f>
        <v>0.13</v>
      </c>
      <c r="Z152">
        <f>SQRT((ABS($A$153-$A$152)^2+(ABS($B$153-$B$152)^2)))</f>
        <v>16.685022408778266</v>
      </c>
      <c r="AA152">
        <f>SQRT((ABS($C$153-$C$152)^2+(ABS($D$153-$D$152)^2)))</f>
        <v>17.869642336245146</v>
      </c>
      <c r="AB152">
        <f>SQRT((ABS($E$153-$E$152)^2+(ABS($F$153-$F$152)^2)))</f>
        <v>21.647390012512577</v>
      </c>
      <c r="AC152">
        <f>SQRT((ABS($G$153-$G$152)^2+(ABS($H$153-$H$152)^2)))</f>
        <v>17.498062501137795</v>
      </c>
      <c r="AJ152">
        <f>1/0.15</f>
        <v>6.666666666666667</v>
      </c>
      <c r="AK152">
        <f>1/0.145</f>
        <v>6.8965517241379315</v>
      </c>
      <c r="AL152">
        <f>1/0.165</f>
        <v>6.0606060606060606</v>
      </c>
      <c r="AM152">
        <f>1/0.13</f>
        <v>7.6923076923076916</v>
      </c>
      <c r="AO152">
        <f t="shared" si="66"/>
        <v>111.23348272518845</v>
      </c>
      <c r="AP152">
        <f t="shared" si="67"/>
        <v>123.23891266375962</v>
      </c>
      <c r="AQ152">
        <f t="shared" si="68"/>
        <v>131.19630310613684</v>
      </c>
      <c r="AR152">
        <f t="shared" si="69"/>
        <v>134.60048077798302</v>
      </c>
      <c r="AV152">
        <f>((0.075/0.15)*100)</f>
        <v>50</v>
      </c>
      <c r="AW152">
        <f>((0.075/0.145)*100)</f>
        <v>51.724137931034484</v>
      </c>
      <c r="AX152">
        <f>((0.1/0.165)*100)</f>
        <v>60.606060606060609</v>
      </c>
      <c r="AY152">
        <f>((0.06/0.13)*100)</f>
        <v>46.153846153846153</v>
      </c>
      <c r="BA152">
        <f>((0.075/0.15)*100)</f>
        <v>50</v>
      </c>
      <c r="BB152">
        <f>((0.07/0.145)*100)</f>
        <v>48.275862068965523</v>
      </c>
      <c r="BC152">
        <f>((0.065/0.165)*100)</f>
        <v>39.393939393939391</v>
      </c>
      <c r="BD152">
        <f>((0.07/0.13)*100)</f>
        <v>53.846153846153854</v>
      </c>
      <c r="BF152">
        <f>ABS($B$152-$D$152)</f>
        <v>0.6759529999999998</v>
      </c>
      <c r="BG152">
        <f>ABS($F$152-$H$152)</f>
        <v>3.4763730000000006</v>
      </c>
      <c r="BL152">
        <f>SQRT((ABS($A$152-$E$153)^2+(ABS($B$152-$F$153)^2)))</f>
        <v>1.5598473781639661</v>
      </c>
      <c r="BM152">
        <f>SQRT((ABS($C$152-$G$152)^2+(ABS($D$152-$H$152)^2)))</f>
        <v>1.5355708276396725</v>
      </c>
      <c r="BO152">
        <f>SQRT((ABS($A$152-$G$153)^2+(ABS($B$152-$H$153)^2)))</f>
        <v>5.5959106368870826</v>
      </c>
      <c r="BP152">
        <f>SQRT((ABS($C$152-$E$152)^2+(ABS($D$152-$F$152)^2)))</f>
        <v>11.580933810907347</v>
      </c>
      <c r="BU152">
        <v>15</v>
      </c>
      <c r="BV152">
        <v>4</v>
      </c>
      <c r="BW152">
        <v>2</v>
      </c>
      <c r="BX152">
        <v>8</v>
      </c>
      <c r="BY152">
        <v>15</v>
      </c>
      <c r="BZ152">
        <v>3</v>
      </c>
      <c r="CA152">
        <v>15</v>
      </c>
      <c r="CB152">
        <v>1</v>
      </c>
      <c r="CC152">
        <v>20</v>
      </c>
      <c r="CD152">
        <v>5</v>
      </c>
      <c r="CE152">
        <v>15</v>
      </c>
      <c r="CF152">
        <v>6</v>
      </c>
      <c r="CG152">
        <v>12</v>
      </c>
      <c r="CH152">
        <v>8</v>
      </c>
      <c r="CI152">
        <v>1</v>
      </c>
      <c r="CJ152">
        <v>6</v>
      </c>
      <c r="CL152">
        <v>15</v>
      </c>
      <c r="CM152">
        <v>3</v>
      </c>
      <c r="CN152">
        <v>0</v>
      </c>
      <c r="CO152">
        <v>11</v>
      </c>
      <c r="CP152">
        <v>14</v>
      </c>
      <c r="CQ152">
        <v>0</v>
      </c>
      <c r="CR152">
        <v>13</v>
      </c>
      <c r="CS152">
        <v>0</v>
      </c>
      <c r="CT152">
        <v>13</v>
      </c>
      <c r="CU152">
        <v>0</v>
      </c>
      <c r="CV152">
        <v>13</v>
      </c>
      <c r="CW152">
        <v>0</v>
      </c>
      <c r="CX152">
        <v>14</v>
      </c>
      <c r="CY152">
        <v>11</v>
      </c>
      <c r="CZ152">
        <v>0</v>
      </c>
      <c r="DA152">
        <v>0</v>
      </c>
      <c r="DC152">
        <f>((4/15)*100)</f>
        <v>26.666666666666668</v>
      </c>
      <c r="DD152">
        <f>((2/15)*100)</f>
        <v>13.333333333333334</v>
      </c>
      <c r="DE152">
        <f>((8/15)*100)</f>
        <v>53.333333333333336</v>
      </c>
      <c r="DF152">
        <f>((3/15)*100)</f>
        <v>20</v>
      </c>
      <c r="DG152">
        <f>((15/15)*100)</f>
        <v>100</v>
      </c>
      <c r="DH152">
        <f>((1/15)*100)</f>
        <v>6.666666666666667</v>
      </c>
      <c r="DI152">
        <f>((5/20)*100)</f>
        <v>25</v>
      </c>
      <c r="DJ152">
        <f>((15/20)*100)</f>
        <v>75</v>
      </c>
      <c r="DK152">
        <f>((6/20)*100)</f>
        <v>30</v>
      </c>
      <c r="DL152">
        <f>((8/12)*100)</f>
        <v>66.666666666666657</v>
      </c>
      <c r="DM152">
        <f>((1/12)*100)</f>
        <v>8.3333333333333321</v>
      </c>
      <c r="DN152">
        <f>((6/12)*100)</f>
        <v>50</v>
      </c>
      <c r="DP152">
        <f>((3/15)*100)</f>
        <v>20</v>
      </c>
      <c r="DQ152">
        <f>((0/15)*100)</f>
        <v>0</v>
      </c>
      <c r="DR152">
        <f>((11/15)*100)</f>
        <v>73.333333333333329</v>
      </c>
      <c r="DS152">
        <f>((0/14)*100)</f>
        <v>0</v>
      </c>
      <c r="DT152">
        <f>((13/14)*100)</f>
        <v>92.857142857142861</v>
      </c>
      <c r="DU152">
        <f>((0/14)*100)</f>
        <v>0</v>
      </c>
      <c r="DV152">
        <f>((0/13)*100)</f>
        <v>0</v>
      </c>
      <c r="DW152">
        <f>((13/13)*100)</f>
        <v>100</v>
      </c>
      <c r="DX152">
        <f>((0/13)*100)</f>
        <v>0</v>
      </c>
      <c r="DY152">
        <f>((11/14)*100)</f>
        <v>78.571428571428569</v>
      </c>
      <c r="DZ152">
        <f>((0/14)*100)</f>
        <v>0</v>
      </c>
      <c r="EA152">
        <f>((0/14)*100)</f>
        <v>0</v>
      </c>
    </row>
    <row r="153" spans="1:131" x14ac:dyDescent="0.25">
      <c r="A153">
        <v>82.587468000000001</v>
      </c>
      <c r="B153">
        <v>7.2348790000000003</v>
      </c>
      <c r="C153">
        <v>73.161225000000002</v>
      </c>
      <c r="D153">
        <v>5.1569250000000002</v>
      </c>
      <c r="E153">
        <v>65.777427000000017</v>
      </c>
      <c r="F153">
        <v>8.0189920000000008</v>
      </c>
      <c r="G153">
        <v>71.301934000000003</v>
      </c>
      <c r="H153">
        <v>4.9323959999999998</v>
      </c>
      <c r="K153">
        <f>(14/200)</f>
        <v>7.0000000000000007E-2</v>
      </c>
      <c r="L153">
        <f>(14/200)</f>
        <v>7.0000000000000007E-2</v>
      </c>
      <c r="M153">
        <f>(15/200)</f>
        <v>7.4999999999999997E-2</v>
      </c>
      <c r="N153">
        <f>(14/200)</f>
        <v>7.0000000000000007E-2</v>
      </c>
      <c r="P153">
        <f>(13/200)</f>
        <v>6.5000000000000002E-2</v>
      </c>
      <c r="Q153">
        <f>(14/200)</f>
        <v>7.0000000000000007E-2</v>
      </c>
      <c r="R153">
        <f>(13/200)</f>
        <v>6.5000000000000002E-2</v>
      </c>
      <c r="S153">
        <f>(13/200)</f>
        <v>6.5000000000000002E-2</v>
      </c>
      <c r="U153">
        <f>0.07+0.065</f>
        <v>0.13500000000000001</v>
      </c>
      <c r="V153">
        <f>0.07+0.07</f>
        <v>0.14000000000000001</v>
      </c>
      <c r="W153">
        <f>0.075+0.065</f>
        <v>0.14000000000000001</v>
      </c>
      <c r="X153">
        <f>0.07+0.065</f>
        <v>0.13500000000000001</v>
      </c>
      <c r="Z153">
        <f>SQRT((ABS($A$154-$A$153)^2+(ABS($B$154-$B$153)^2)))</f>
        <v>19.387875082918843</v>
      </c>
      <c r="AA153">
        <f>SQRT((ABS($C$154-$C$153)^2+(ABS($D$154-$D$153)^2)))</f>
        <v>15.092159996255145</v>
      </c>
      <c r="AB153">
        <f>SQRT((ABS($E$154-$E$153)^2+(ABS($F$154-$F$153)^2)))</f>
        <v>17.779715078873913</v>
      </c>
      <c r="AC153">
        <f>SQRT((ABS($G$154-$G$153)^2+(ABS($H$154-$H$153)^2)))</f>
        <v>15.196623092533461</v>
      </c>
      <c r="AJ153">
        <f>1/0.135</f>
        <v>7.4074074074074066</v>
      </c>
      <c r="AK153">
        <f>1/0.14</f>
        <v>7.1428571428571423</v>
      </c>
      <c r="AL153">
        <f>1/0.14</f>
        <v>7.1428571428571423</v>
      </c>
      <c r="AM153">
        <f>1/0.135</f>
        <v>7.4074074074074066</v>
      </c>
      <c r="AO153">
        <f t="shared" si="66"/>
        <v>143.61388950310254</v>
      </c>
      <c r="AP153">
        <f t="shared" si="67"/>
        <v>107.80114283039389</v>
      </c>
      <c r="AQ153">
        <f t="shared" si="68"/>
        <v>126.99796484909936</v>
      </c>
      <c r="AR153">
        <f t="shared" si="69"/>
        <v>112.56757846321081</v>
      </c>
      <c r="AV153">
        <f>((0.07/0.135)*100)</f>
        <v>51.851851851851848</v>
      </c>
      <c r="AW153">
        <f>((0.07/0.14)*100)</f>
        <v>50</v>
      </c>
      <c r="AX153">
        <f>((0.075/0.14)*100)</f>
        <v>53.571428571428569</v>
      </c>
      <c r="AY153">
        <f>((0.07/0.135)*100)</f>
        <v>51.851851851851848</v>
      </c>
      <c r="BA153">
        <f>((0.065/0.135)*100)</f>
        <v>48.148148148148145</v>
      </c>
      <c r="BB153">
        <f>((0.07/0.14)*100)</f>
        <v>50</v>
      </c>
      <c r="BC153">
        <f>((0.065/0.14)*100)</f>
        <v>46.428571428571423</v>
      </c>
      <c r="BD153">
        <f>((0.065/0.135)*100)</f>
        <v>48.148148148148145</v>
      </c>
      <c r="BF153">
        <f>ABS($B$153-$D$153)</f>
        <v>2.0779540000000001</v>
      </c>
      <c r="BG153">
        <f>ABS($F$153-$H$153)</f>
        <v>3.086596000000001</v>
      </c>
      <c r="BL153">
        <f>SQRT((ABS($A$153-$E$154)^2+(ABS($B$153-$F$154)^2)))</f>
        <v>2.1895167955612935</v>
      </c>
      <c r="BM153">
        <f>SQRT((ABS($C$153-$G$153)^2+(ABS($D$153-$H$153)^2)))</f>
        <v>1.8727990534283159</v>
      </c>
      <c r="BO153">
        <f>SQRT((ABS($A$153-$G$154)^2+(ABS($B$153-$H$154)^2)))</f>
        <v>4.4522716057859801</v>
      </c>
      <c r="BP153">
        <f>SQRT((ABS($C$153-$E$153)^2+(ABS($D$153-$F$153)^2)))</f>
        <v>7.9190845693989642</v>
      </c>
      <c r="BU153">
        <v>14</v>
      </c>
      <c r="BV153">
        <v>6</v>
      </c>
      <c r="BW153">
        <v>2</v>
      </c>
      <c r="BX153">
        <v>7</v>
      </c>
      <c r="BY153">
        <v>14</v>
      </c>
      <c r="BZ153">
        <v>4</v>
      </c>
      <c r="CA153">
        <v>10</v>
      </c>
      <c r="CB153">
        <v>4</v>
      </c>
      <c r="CC153">
        <v>15</v>
      </c>
      <c r="CD153">
        <v>2</v>
      </c>
      <c r="CE153">
        <v>10</v>
      </c>
      <c r="CF153">
        <v>9</v>
      </c>
      <c r="CG153">
        <v>14</v>
      </c>
      <c r="CH153">
        <v>7</v>
      </c>
      <c r="CI153">
        <v>4</v>
      </c>
      <c r="CJ153">
        <v>9</v>
      </c>
      <c r="CL153">
        <v>13</v>
      </c>
      <c r="CM153">
        <v>3</v>
      </c>
      <c r="CN153">
        <v>0</v>
      </c>
      <c r="CO153">
        <v>6</v>
      </c>
      <c r="CP153">
        <v>14</v>
      </c>
      <c r="CQ153">
        <v>3</v>
      </c>
      <c r="CR153">
        <v>9</v>
      </c>
      <c r="CS153">
        <v>3</v>
      </c>
      <c r="CT153">
        <v>13</v>
      </c>
      <c r="CU153">
        <v>0</v>
      </c>
      <c r="CV153">
        <v>9</v>
      </c>
      <c r="CW153">
        <v>7</v>
      </c>
      <c r="CX153">
        <v>13</v>
      </c>
      <c r="CY153">
        <v>6</v>
      </c>
      <c r="CZ153">
        <v>3</v>
      </c>
      <c r="DA153">
        <v>7</v>
      </c>
      <c r="DC153">
        <f>((6/14)*100)</f>
        <v>42.857142857142854</v>
      </c>
      <c r="DD153">
        <f>((2/14)*100)</f>
        <v>14.285714285714285</v>
      </c>
      <c r="DE153">
        <f>((7/14)*100)</f>
        <v>50</v>
      </c>
      <c r="DF153">
        <f>((4/14)*100)</f>
        <v>28.571428571428569</v>
      </c>
      <c r="DG153">
        <f>((10/14)*100)</f>
        <v>71.428571428571431</v>
      </c>
      <c r="DH153">
        <f>((4/14)*100)</f>
        <v>28.571428571428569</v>
      </c>
      <c r="DI153">
        <f>((2/15)*100)</f>
        <v>13.333333333333334</v>
      </c>
      <c r="DJ153">
        <f>((10/15)*100)</f>
        <v>66.666666666666657</v>
      </c>
      <c r="DK153">
        <f>((9/15)*100)</f>
        <v>60</v>
      </c>
      <c r="DL153">
        <f>((7/14)*100)</f>
        <v>50</v>
      </c>
      <c r="DM153">
        <f>((4/14)*100)</f>
        <v>28.571428571428569</v>
      </c>
      <c r="DN153">
        <f>((9/14)*100)</f>
        <v>64.285714285714292</v>
      </c>
      <c r="DP153">
        <f>((3/13)*100)</f>
        <v>23.076923076923077</v>
      </c>
      <c r="DQ153">
        <f>((0/13)*100)</f>
        <v>0</v>
      </c>
      <c r="DR153">
        <f>((6/13)*100)</f>
        <v>46.153846153846153</v>
      </c>
      <c r="DS153">
        <f>((3/14)*100)</f>
        <v>21.428571428571427</v>
      </c>
      <c r="DT153">
        <f>((9/14)*100)</f>
        <v>64.285714285714292</v>
      </c>
      <c r="DU153">
        <f>((3/14)*100)</f>
        <v>21.428571428571427</v>
      </c>
      <c r="DV153">
        <f>((0/13)*100)</f>
        <v>0</v>
      </c>
      <c r="DW153">
        <f>((9/13)*100)</f>
        <v>69.230769230769226</v>
      </c>
      <c r="DX153">
        <f>((7/13)*100)</f>
        <v>53.846153846153847</v>
      </c>
      <c r="DY153">
        <f>((6/13)*100)</f>
        <v>46.153846153846153</v>
      </c>
      <c r="DZ153">
        <f>((3/13)*100)</f>
        <v>23.076923076923077</v>
      </c>
      <c r="EA153">
        <f>((7/13)*100)</f>
        <v>53.846153846153847</v>
      </c>
    </row>
    <row r="154" spans="1:131" x14ac:dyDescent="0.25">
      <c r="A154">
        <v>101.97406000000001</v>
      </c>
      <c r="B154">
        <v>7.4579279999999999</v>
      </c>
      <c r="C154">
        <v>88.249317000000005</v>
      </c>
      <c r="D154">
        <v>5.5073150000000002</v>
      </c>
      <c r="E154">
        <v>83.516705999999999</v>
      </c>
      <c r="F154">
        <v>9.217428</v>
      </c>
      <c r="G154">
        <v>86.49757000000001</v>
      </c>
      <c r="H154">
        <v>5.1056010000000001</v>
      </c>
      <c r="K154">
        <f>(14/200)</f>
        <v>7.0000000000000007E-2</v>
      </c>
      <c r="L154">
        <f>(15/200)</f>
        <v>7.4999999999999997E-2</v>
      </c>
      <c r="M154">
        <f>(14/200)</f>
        <v>7.0000000000000007E-2</v>
      </c>
      <c r="N154">
        <f>(14/200)</f>
        <v>7.0000000000000007E-2</v>
      </c>
      <c r="P154">
        <f>(13/200)</f>
        <v>6.5000000000000002E-2</v>
      </c>
      <c r="Q154">
        <f>(11/200)</f>
        <v>5.5E-2</v>
      </c>
      <c r="R154">
        <f>(13/200)</f>
        <v>6.5000000000000002E-2</v>
      </c>
      <c r="S154">
        <f>(11/200)</f>
        <v>5.5E-2</v>
      </c>
      <c r="U154">
        <f>0.07+0.065</f>
        <v>0.13500000000000001</v>
      </c>
      <c r="V154">
        <f>0.075+0.055</f>
        <v>0.13</v>
      </c>
      <c r="W154">
        <f>0.07+0.065</f>
        <v>0.13500000000000001</v>
      </c>
      <c r="X154">
        <f>0.07+0.055</f>
        <v>0.125</v>
      </c>
      <c r="Z154">
        <f>SQRT((ABS($A$155-$A$154)^2+(ABS($B$155-$B$154)^2)))</f>
        <v>22.451390912022905</v>
      </c>
      <c r="AA154">
        <f>SQRT((ABS($C$155-$C$154)^2+(ABS($D$155-$D$154)^2)))</f>
        <v>19.631372647254722</v>
      </c>
      <c r="AB154">
        <f>SQRT((ABS($E$155-$E$154)^2+(ABS($F$155-$F$154)^2)))</f>
        <v>20.985742682261428</v>
      </c>
      <c r="AC154">
        <f>SQRT((ABS($G$155-$G$154)^2+(ABS($H$155-$H$154)^2)))</f>
        <v>20.74117310835479</v>
      </c>
      <c r="AJ154">
        <f>1/0.135</f>
        <v>7.4074074074074066</v>
      </c>
      <c r="AK154">
        <f>1/0.13</f>
        <v>7.6923076923076916</v>
      </c>
      <c r="AL154">
        <f>1/0.135</f>
        <v>7.4074074074074066</v>
      </c>
      <c r="AM154">
        <f>1/0.125</f>
        <v>8</v>
      </c>
      <c r="AO154">
        <f t="shared" si="66"/>
        <v>166.3065993483178</v>
      </c>
      <c r="AP154">
        <f t="shared" si="67"/>
        <v>151.01055882503633</v>
      </c>
      <c r="AQ154">
        <f t="shared" si="68"/>
        <v>155.44994579452907</v>
      </c>
      <c r="AR154">
        <f t="shared" si="69"/>
        <v>165.92938486683832</v>
      </c>
      <c r="AV154">
        <f>((0.07/0.135)*100)</f>
        <v>51.851851851851848</v>
      </c>
      <c r="AW154">
        <f>((0.075/0.13)*100)</f>
        <v>57.692307692307686</v>
      </c>
      <c r="AX154">
        <f>((0.07/0.135)*100)</f>
        <v>51.851851851851848</v>
      </c>
      <c r="AY154">
        <f>((0.07/0.125)*100)</f>
        <v>56.000000000000007</v>
      </c>
      <c r="BA154">
        <f>((0.065/0.135)*100)</f>
        <v>48.148148148148145</v>
      </c>
      <c r="BB154">
        <f>((0.055/0.13)*100)</f>
        <v>42.307692307692307</v>
      </c>
      <c r="BC154">
        <f>((0.065/0.135)*100)</f>
        <v>48.148148148148145</v>
      </c>
      <c r="BD154">
        <f>((0.055/0.125)*100)</f>
        <v>44</v>
      </c>
      <c r="BF154">
        <f>ABS($B$154-$D$154)</f>
        <v>1.9506129999999997</v>
      </c>
      <c r="BG154">
        <f>ABS($F$154-$H$154)</f>
        <v>4.1118269999999999</v>
      </c>
      <c r="BL154">
        <f>SQRT((ABS($A$154-$E$155)^2+(ABS($B$154-$F$155)^2)))</f>
        <v>3.3637474021199876</v>
      </c>
      <c r="BM154">
        <f>SQRT((ABS($C$154-$G$154)^2+(ABS($D$154-$H$154)^2)))</f>
        <v>1.7972177636015569</v>
      </c>
      <c r="BO154">
        <f>SQRT((ABS($A$154-$G$155)^2+(ABS($B$154-$H$155)^2)))</f>
        <v>5.7583993793932864</v>
      </c>
      <c r="BP154">
        <f>SQRT((ABS($C$154-$E$154)^2+(ABS($D$154-$F$154)^2)))</f>
        <v>6.0135301903366249</v>
      </c>
      <c r="BU154">
        <v>14</v>
      </c>
      <c r="BV154">
        <v>8</v>
      </c>
      <c r="BW154">
        <v>3</v>
      </c>
      <c r="BX154">
        <v>5</v>
      </c>
      <c r="BY154">
        <v>15</v>
      </c>
      <c r="BZ154">
        <v>6</v>
      </c>
      <c r="CA154">
        <v>8</v>
      </c>
      <c r="CB154">
        <v>5</v>
      </c>
      <c r="CC154">
        <v>14</v>
      </c>
      <c r="CD154">
        <v>2</v>
      </c>
      <c r="CE154">
        <v>8</v>
      </c>
      <c r="CF154">
        <v>11</v>
      </c>
      <c r="CG154">
        <v>14</v>
      </c>
      <c r="CH154">
        <v>5</v>
      </c>
      <c r="CI154">
        <v>5</v>
      </c>
      <c r="CJ154">
        <v>11</v>
      </c>
      <c r="CL154">
        <v>13</v>
      </c>
      <c r="CM154">
        <v>4</v>
      </c>
      <c r="CN154">
        <v>1</v>
      </c>
      <c r="CO154">
        <v>4</v>
      </c>
      <c r="CP154">
        <v>11</v>
      </c>
      <c r="CQ154">
        <v>3</v>
      </c>
      <c r="CR154">
        <v>6</v>
      </c>
      <c r="CS154">
        <v>1</v>
      </c>
      <c r="CT154">
        <v>13</v>
      </c>
      <c r="CU154">
        <v>1</v>
      </c>
      <c r="CV154">
        <v>6</v>
      </c>
      <c r="CW154">
        <v>8</v>
      </c>
      <c r="CX154">
        <v>11</v>
      </c>
      <c r="CY154">
        <v>4</v>
      </c>
      <c r="CZ154">
        <v>1</v>
      </c>
      <c r="DA154">
        <v>8</v>
      </c>
      <c r="DC154">
        <f>((8/14)*100)</f>
        <v>57.142857142857139</v>
      </c>
      <c r="DD154">
        <f>((3/14)*100)</f>
        <v>21.428571428571427</v>
      </c>
      <c r="DE154">
        <f>((5/14)*100)</f>
        <v>35.714285714285715</v>
      </c>
      <c r="DF154">
        <f>((6/15)*100)</f>
        <v>40</v>
      </c>
      <c r="DG154">
        <f>((8/15)*100)</f>
        <v>53.333333333333336</v>
      </c>
      <c r="DH154">
        <f>((5/15)*100)</f>
        <v>33.333333333333329</v>
      </c>
      <c r="DI154">
        <f>((2/14)*100)</f>
        <v>14.285714285714285</v>
      </c>
      <c r="DJ154">
        <f>((8/14)*100)</f>
        <v>57.142857142857139</v>
      </c>
      <c r="DK154">
        <f>((11/14)*100)</f>
        <v>78.571428571428569</v>
      </c>
      <c r="DL154">
        <f>((5/14)*100)</f>
        <v>35.714285714285715</v>
      </c>
      <c r="DM154">
        <f>((5/14)*100)</f>
        <v>35.714285714285715</v>
      </c>
      <c r="DN154">
        <f>((11/14)*100)</f>
        <v>78.571428571428569</v>
      </c>
      <c r="DP154">
        <f>((4/13)*100)</f>
        <v>30.76923076923077</v>
      </c>
      <c r="DQ154">
        <f>((1/13)*100)</f>
        <v>7.6923076923076925</v>
      </c>
      <c r="DR154">
        <f>((4/13)*100)</f>
        <v>30.76923076923077</v>
      </c>
      <c r="DS154">
        <f>((3/11)*100)</f>
        <v>27.27272727272727</v>
      </c>
      <c r="DT154">
        <f>((6/11)*100)</f>
        <v>54.54545454545454</v>
      </c>
      <c r="DU154">
        <f>((1/11)*100)</f>
        <v>9.0909090909090917</v>
      </c>
      <c r="DV154">
        <f>((1/13)*100)</f>
        <v>7.6923076923076925</v>
      </c>
      <c r="DW154">
        <f>((6/13)*100)</f>
        <v>46.153846153846153</v>
      </c>
      <c r="DX154">
        <f>((8/13)*100)</f>
        <v>61.53846153846154</v>
      </c>
      <c r="DY154">
        <f>((4/11)*100)</f>
        <v>36.363636363636367</v>
      </c>
      <c r="DZ154">
        <f>((1/11)*100)</f>
        <v>9.0909090909090917</v>
      </c>
      <c r="EA154">
        <f>((8/11)*100)</f>
        <v>72.727272727272734</v>
      </c>
    </row>
    <row r="155" spans="1:131" x14ac:dyDescent="0.25">
      <c r="A155">
        <v>124.425341</v>
      </c>
      <c r="B155">
        <v>7.3876759999999999</v>
      </c>
      <c r="C155">
        <v>107.874876</v>
      </c>
      <c r="D155">
        <v>5.9850450000000004</v>
      </c>
      <c r="E155">
        <v>104.497298</v>
      </c>
      <c r="F155">
        <v>9.6823530000000009</v>
      </c>
      <c r="G155">
        <v>107.23873400000001</v>
      </c>
      <c r="H155">
        <v>5.1250390000000001</v>
      </c>
      <c r="K155">
        <f>(14/200)</f>
        <v>7.0000000000000007E-2</v>
      </c>
      <c r="L155">
        <f>(14/200)</f>
        <v>7.0000000000000007E-2</v>
      </c>
      <c r="M155">
        <f>(15/200)</f>
        <v>7.4999999999999997E-2</v>
      </c>
      <c r="N155">
        <f>(13/200)</f>
        <v>6.5000000000000002E-2</v>
      </c>
      <c r="P155">
        <f>(12/200)</f>
        <v>0.06</v>
      </c>
      <c r="Q155">
        <f>(10/200)</f>
        <v>0.05</v>
      </c>
      <c r="R155">
        <f>(11/200)</f>
        <v>5.5E-2</v>
      </c>
      <c r="S155">
        <f>(11/200)</f>
        <v>5.5E-2</v>
      </c>
      <c r="U155">
        <f>0.07+0.06</f>
        <v>0.13</v>
      </c>
      <c r="V155">
        <f>0.07+0.05</f>
        <v>0.12000000000000001</v>
      </c>
      <c r="W155">
        <f>0.075+0.055</f>
        <v>0.13</v>
      </c>
      <c r="X155">
        <f>0.065+0.055</f>
        <v>0.12</v>
      </c>
      <c r="Z155">
        <f>SQRT((ABS($A$156-$A$155)^2+(ABS($B$156-$B$155)^2)))</f>
        <v>31.431442284207193</v>
      </c>
      <c r="AA155">
        <f>SQRT((ABS($C$156-$C$155)^2+(ABS($D$156-$D$155)^2)))</f>
        <v>21.49400955033251</v>
      </c>
      <c r="AB155">
        <f>SQRT((ABS($E$156-$E$155)^2+(ABS($F$156-$F$155)^2)))</f>
        <v>23.054591654509817</v>
      </c>
      <c r="AC155">
        <f>SQRT((ABS($G$156-$G$155)^2+(ABS($H$156-$H$155)^2)))</f>
        <v>21.778821960144434</v>
      </c>
      <c r="AJ155">
        <f>1/0.13</f>
        <v>7.6923076923076916</v>
      </c>
      <c r="AK155">
        <f>1/0.12</f>
        <v>8.3333333333333339</v>
      </c>
      <c r="AL155">
        <f>1/0.13</f>
        <v>7.6923076923076916</v>
      </c>
      <c r="AM155">
        <f>1/0.12</f>
        <v>8.3333333333333339</v>
      </c>
      <c r="AO155">
        <f t="shared" si="66"/>
        <v>241.78032526313226</v>
      </c>
      <c r="AP155">
        <f t="shared" si="67"/>
        <v>179.11674625277089</v>
      </c>
      <c r="AQ155">
        <f t="shared" si="68"/>
        <v>177.34301272699858</v>
      </c>
      <c r="AR155">
        <f t="shared" si="69"/>
        <v>181.49018300120363</v>
      </c>
      <c r="AV155">
        <f>((0.07/0.13)*100)</f>
        <v>53.846153846153854</v>
      </c>
      <c r="AW155">
        <f>((0.07/0.12)*100)</f>
        <v>58.333333333333336</v>
      </c>
      <c r="AX155">
        <f>((0.075/0.13)*100)</f>
        <v>57.692307692307686</v>
      </c>
      <c r="AY155">
        <f>((0.065/0.12)*100)</f>
        <v>54.166666666666671</v>
      </c>
      <c r="BA155">
        <f>((0.06/0.13)*100)</f>
        <v>46.153846153846153</v>
      </c>
      <c r="BB155">
        <f>((0.05/0.12)*100)</f>
        <v>41.666666666666671</v>
      </c>
      <c r="BC155">
        <f>((0.055/0.13)*100)</f>
        <v>42.307692307692307</v>
      </c>
      <c r="BD155">
        <f>((0.055/0.12)*100)</f>
        <v>45.833333333333336</v>
      </c>
      <c r="BF155">
        <f>ABS($B$155-$D$155)</f>
        <v>1.4026309999999995</v>
      </c>
      <c r="BG155">
        <f>ABS($F$155-$H$155)</f>
        <v>4.5573140000000008</v>
      </c>
      <c r="BL155">
        <f>SQRT((ABS($A$155-$E$156)^2+(ABS($B$155-$F$156)^2)))</f>
        <v>3.5724725932632548</v>
      </c>
      <c r="BM155">
        <f>SQRT((ABS($C$155-$G$155)^2+(ABS($D$155-$H$155)^2)))</f>
        <v>1.0697134963157149</v>
      </c>
      <c r="BO155">
        <f>SQRT((ABS($A$155-$G$156)^2+(ABS($B$155-$H$156)^2)))</f>
        <v>5.1565469506778587</v>
      </c>
      <c r="BP155">
        <f>SQRT((ABS($C$155-$E$155)^2+(ABS($D$155-$F$155)^2)))</f>
        <v>5.0078058661401803</v>
      </c>
      <c r="BU155">
        <v>14</v>
      </c>
      <c r="BV155">
        <v>9</v>
      </c>
      <c r="BW155">
        <v>4</v>
      </c>
      <c r="BX155">
        <v>4</v>
      </c>
      <c r="BY155">
        <v>14</v>
      </c>
      <c r="BZ155">
        <v>8</v>
      </c>
      <c r="CA155">
        <v>7</v>
      </c>
      <c r="CB155">
        <v>4</v>
      </c>
      <c r="CC155">
        <v>15</v>
      </c>
      <c r="CD155">
        <v>3</v>
      </c>
      <c r="CE155">
        <v>7</v>
      </c>
      <c r="CF155">
        <v>12</v>
      </c>
      <c r="CG155">
        <v>13</v>
      </c>
      <c r="CH155">
        <v>3</v>
      </c>
      <c r="CI155">
        <v>4</v>
      </c>
      <c r="CJ155">
        <v>12</v>
      </c>
      <c r="CL155">
        <v>12</v>
      </c>
      <c r="CM155">
        <v>6</v>
      </c>
      <c r="CN155">
        <v>0</v>
      </c>
      <c r="CO155">
        <v>2</v>
      </c>
      <c r="CP155">
        <v>10</v>
      </c>
      <c r="CQ155">
        <v>4</v>
      </c>
      <c r="CR155">
        <v>4</v>
      </c>
      <c r="CS155">
        <v>1</v>
      </c>
      <c r="CT155">
        <v>11</v>
      </c>
      <c r="CU155">
        <v>0</v>
      </c>
      <c r="CV155">
        <v>4</v>
      </c>
      <c r="CW155">
        <v>8</v>
      </c>
      <c r="CX155">
        <v>11</v>
      </c>
      <c r="CY155">
        <v>2</v>
      </c>
      <c r="CZ155">
        <v>1</v>
      </c>
      <c r="DA155">
        <v>8</v>
      </c>
      <c r="DC155">
        <f>((9/14)*100)</f>
        <v>64.285714285714292</v>
      </c>
      <c r="DD155">
        <f>((4/14)*100)</f>
        <v>28.571428571428569</v>
      </c>
      <c r="DE155">
        <f>((4/14)*100)</f>
        <v>28.571428571428569</v>
      </c>
      <c r="DF155">
        <f>((8/14)*100)</f>
        <v>57.142857142857139</v>
      </c>
      <c r="DG155">
        <f>((7/14)*100)</f>
        <v>50</v>
      </c>
      <c r="DH155">
        <f>((4/14)*100)</f>
        <v>28.571428571428569</v>
      </c>
      <c r="DI155">
        <f>((3/15)*100)</f>
        <v>20</v>
      </c>
      <c r="DJ155">
        <f>((7/15)*100)</f>
        <v>46.666666666666664</v>
      </c>
      <c r="DK155">
        <f>((12/15)*100)</f>
        <v>80</v>
      </c>
      <c r="DL155">
        <f>((3/13)*100)</f>
        <v>23.076923076923077</v>
      </c>
      <c r="DM155">
        <f>((4/13)*100)</f>
        <v>30.76923076923077</v>
      </c>
      <c r="DN155">
        <f>((12/13)*100)</f>
        <v>92.307692307692307</v>
      </c>
      <c r="DP155">
        <f>((6/12)*100)</f>
        <v>50</v>
      </c>
      <c r="DQ155">
        <f>((0/12)*100)</f>
        <v>0</v>
      </c>
      <c r="DR155">
        <f>((2/12)*100)</f>
        <v>16.666666666666664</v>
      </c>
      <c r="DS155">
        <f>((4/10)*100)</f>
        <v>40</v>
      </c>
      <c r="DT155">
        <f>((4/10)*100)</f>
        <v>40</v>
      </c>
      <c r="DU155">
        <f>((1/10)*100)</f>
        <v>10</v>
      </c>
      <c r="DV155">
        <f>((0/11)*100)</f>
        <v>0</v>
      </c>
      <c r="DW155">
        <f>((4/11)*100)</f>
        <v>36.363636363636367</v>
      </c>
      <c r="DX155">
        <f>((8/11)*100)</f>
        <v>72.727272727272734</v>
      </c>
      <c r="DY155">
        <f>((2/11)*100)</f>
        <v>18.181818181818183</v>
      </c>
      <c r="DZ155">
        <f>((1/11)*100)</f>
        <v>9.0909090909090917</v>
      </c>
      <c r="EA155">
        <f>((8/11)*100)</f>
        <v>72.727272727272734</v>
      </c>
    </row>
    <row r="156" spans="1:131" x14ac:dyDescent="0.25">
      <c r="A156">
        <v>155.830623</v>
      </c>
      <c r="B156">
        <v>8.6697939999999996</v>
      </c>
      <c r="C156">
        <v>129.366713</v>
      </c>
      <c r="D156">
        <v>5.679449</v>
      </c>
      <c r="E156">
        <v>127.54522500000002</v>
      </c>
      <c r="F156">
        <v>9.1280450000000002</v>
      </c>
      <c r="G156">
        <v>129.01739700000002</v>
      </c>
      <c r="H156">
        <v>5.0418289999999999</v>
      </c>
      <c r="K156">
        <f>(18/200)</f>
        <v>0.09</v>
      </c>
      <c r="L156">
        <f>(14/200)</f>
        <v>7.0000000000000007E-2</v>
      </c>
      <c r="M156">
        <f>(15/200)</f>
        <v>7.4999999999999997E-2</v>
      </c>
      <c r="N156">
        <f>(14/200)</f>
        <v>7.0000000000000007E-2</v>
      </c>
      <c r="P156">
        <f>(10/200)</f>
        <v>0.05</v>
      </c>
      <c r="Q156">
        <f>(11/200)</f>
        <v>5.5E-2</v>
      </c>
      <c r="R156">
        <f>(10/200)</f>
        <v>0.05</v>
      </c>
      <c r="S156">
        <f>(10/200)</f>
        <v>0.05</v>
      </c>
      <c r="U156">
        <f>0.09+0.05</f>
        <v>0.14000000000000001</v>
      </c>
      <c r="V156">
        <f>0.07+0.055</f>
        <v>0.125</v>
      </c>
      <c r="W156">
        <f>0.075+0.05</f>
        <v>0.125</v>
      </c>
      <c r="X156">
        <f>0.07+0.05</f>
        <v>0.12000000000000001</v>
      </c>
      <c r="Z156">
        <f>SQRT((ABS($A$157-$A$156)^2+(ABS($B$157-$B$156)^2)))</f>
        <v>27.236404715476016</v>
      </c>
      <c r="AA156">
        <f>SQRT((ABS($C$157-$C$156)^2+(ABS($D$157-$D$156)^2)))</f>
        <v>30.36050163107927</v>
      </c>
      <c r="AB156">
        <f>SQRT((ABS($E$157-$E$156)^2+(ABS($F$157-$F$156)^2)))</f>
        <v>31.458247458277786</v>
      </c>
      <c r="AC156">
        <f>SQRT((ABS($G$157-$G$156)^2+(ABS($H$157-$H$156)^2)))</f>
        <v>30.309993976601913</v>
      </c>
      <c r="AJ156">
        <f>1/0.14</f>
        <v>7.1428571428571423</v>
      </c>
      <c r="AK156">
        <f>1/0.125</f>
        <v>8</v>
      </c>
      <c r="AL156">
        <f>1/0.125</f>
        <v>8</v>
      </c>
      <c r="AM156">
        <f>1/0.12</f>
        <v>8.3333333333333339</v>
      </c>
      <c r="AO156">
        <f t="shared" si="66"/>
        <v>194.54574796768583</v>
      </c>
      <c r="AP156">
        <f t="shared" si="67"/>
        <v>242.88401304863416</v>
      </c>
      <c r="AQ156">
        <f t="shared" si="68"/>
        <v>251.66597966622228</v>
      </c>
      <c r="AR156">
        <f t="shared" si="69"/>
        <v>252.58328313834926</v>
      </c>
      <c r="AV156">
        <f>((0.09/0.14)*100)</f>
        <v>64.285714285714278</v>
      </c>
      <c r="AW156">
        <f>((0.07/0.125)*100)</f>
        <v>56.000000000000007</v>
      </c>
      <c r="AX156">
        <f>((0.075/0.125)*100)</f>
        <v>60</v>
      </c>
      <c r="AY156">
        <f>((0.07/0.12)*100)</f>
        <v>58.333333333333336</v>
      </c>
      <c r="BA156">
        <f>((0.05/0.14)*100)</f>
        <v>35.714285714285715</v>
      </c>
      <c r="BB156">
        <f>((0.055/0.125)*100)</f>
        <v>44</v>
      </c>
      <c r="BC156">
        <f>((0.05/0.125)*100)</f>
        <v>40</v>
      </c>
      <c r="BD156">
        <f>((0.05/0.12)*100)</f>
        <v>41.666666666666671</v>
      </c>
      <c r="BF156">
        <f>ABS($B$156-$D$156)</f>
        <v>2.9903449999999996</v>
      </c>
      <c r="BG156">
        <f>ABS($F$156-$H$156)</f>
        <v>4.0862160000000003</v>
      </c>
      <c r="BL156">
        <f>SQRT((ABS($A$156-$E$157)^2+(ABS($B$156-$F$157)^2)))</f>
        <v>3.6356569475334242</v>
      </c>
      <c r="BM156">
        <f>SQRT((ABS($C$156-$G$156)^2+(ABS($D$156-$H$156)^2)))</f>
        <v>0.72703571594247784</v>
      </c>
      <c r="BO156">
        <f>SQRT((ABS($A$156-$G$157)^2+(ABS($B$156-$H$157)^2)))</f>
        <v>4.0274373536195442</v>
      </c>
      <c r="BP156">
        <f>SQRT((ABS($C$156-$E$156)^2+(ABS($D$156-$F$156)^2)))</f>
        <v>3.9000811408687328</v>
      </c>
      <c r="BU156">
        <v>18</v>
      </c>
      <c r="BV156">
        <v>12</v>
      </c>
      <c r="BW156">
        <v>9</v>
      </c>
      <c r="BX156">
        <v>8</v>
      </c>
      <c r="BY156">
        <v>14</v>
      </c>
      <c r="BZ156">
        <v>9</v>
      </c>
      <c r="CA156">
        <v>7</v>
      </c>
      <c r="CB156">
        <v>6</v>
      </c>
      <c r="CC156">
        <v>15</v>
      </c>
      <c r="CD156">
        <v>5</v>
      </c>
      <c r="CE156">
        <v>7</v>
      </c>
      <c r="CF156">
        <v>14</v>
      </c>
      <c r="CG156">
        <v>14</v>
      </c>
      <c r="CH156">
        <v>4</v>
      </c>
      <c r="CI156">
        <v>6</v>
      </c>
      <c r="CJ156">
        <v>14</v>
      </c>
      <c r="CL156">
        <v>10</v>
      </c>
      <c r="CM156">
        <v>5</v>
      </c>
      <c r="CN156">
        <v>0</v>
      </c>
      <c r="CO156">
        <v>0</v>
      </c>
      <c r="CP156">
        <v>11</v>
      </c>
      <c r="CQ156">
        <v>6</v>
      </c>
      <c r="CR156">
        <v>3</v>
      </c>
      <c r="CS156">
        <v>2</v>
      </c>
      <c r="CT156">
        <v>10</v>
      </c>
      <c r="CU156">
        <v>0</v>
      </c>
      <c r="CV156">
        <v>3</v>
      </c>
      <c r="CW156">
        <v>9</v>
      </c>
      <c r="CX156">
        <v>10</v>
      </c>
      <c r="CY156">
        <v>0</v>
      </c>
      <c r="CZ156">
        <v>2</v>
      </c>
      <c r="DA156">
        <v>9</v>
      </c>
      <c r="DC156">
        <f>((12/18)*100)</f>
        <v>66.666666666666657</v>
      </c>
      <c r="DD156">
        <f>((9/18)*100)</f>
        <v>50</v>
      </c>
      <c r="DE156">
        <f>((8/18)*100)</f>
        <v>44.444444444444443</v>
      </c>
      <c r="DF156">
        <f>((9/14)*100)</f>
        <v>64.285714285714292</v>
      </c>
      <c r="DG156">
        <f>((7/14)*100)</f>
        <v>50</v>
      </c>
      <c r="DH156">
        <f>((6/14)*100)</f>
        <v>42.857142857142854</v>
      </c>
      <c r="DI156">
        <f>((5/15)*100)</f>
        <v>33.333333333333329</v>
      </c>
      <c r="DJ156">
        <f>((7/15)*100)</f>
        <v>46.666666666666664</v>
      </c>
      <c r="DK156">
        <f>((14/15)*100)</f>
        <v>93.333333333333329</v>
      </c>
      <c r="DL156">
        <f>((4/14)*100)</f>
        <v>28.571428571428569</v>
      </c>
      <c r="DM156">
        <f>((6/14)*100)</f>
        <v>42.857142857142854</v>
      </c>
      <c r="DN156">
        <f>((14/14)*100)</f>
        <v>100</v>
      </c>
      <c r="DP156">
        <f>((5/10)*100)</f>
        <v>50</v>
      </c>
      <c r="DQ156">
        <f>((0/10)*100)</f>
        <v>0</v>
      </c>
      <c r="DR156">
        <f>((0/10)*100)</f>
        <v>0</v>
      </c>
      <c r="DS156">
        <f>((6/11)*100)</f>
        <v>54.54545454545454</v>
      </c>
      <c r="DT156">
        <f>((3/11)*100)</f>
        <v>27.27272727272727</v>
      </c>
      <c r="DU156">
        <f>((2/11)*100)</f>
        <v>18.181818181818183</v>
      </c>
      <c r="DV156">
        <f>((0/10)*100)</f>
        <v>0</v>
      </c>
      <c r="DW156">
        <f>((3/10)*100)</f>
        <v>30</v>
      </c>
      <c r="DX156">
        <f>((9/10)*100)</f>
        <v>90</v>
      </c>
      <c r="DY156">
        <f>((0/10)*100)</f>
        <v>0</v>
      </c>
      <c r="DZ156">
        <f>((2/10)*100)</f>
        <v>20</v>
      </c>
      <c r="EA156">
        <f>((9/10)*100)</f>
        <v>90</v>
      </c>
    </row>
    <row r="157" spans="1:131" x14ac:dyDescent="0.25">
      <c r="A157">
        <v>183.06217100000001</v>
      </c>
      <c r="B157">
        <v>9.1841240000000006</v>
      </c>
      <c r="C157">
        <v>159.69356099999999</v>
      </c>
      <c r="D157">
        <v>7.1085570000000002</v>
      </c>
      <c r="E157">
        <v>158.97366500000001</v>
      </c>
      <c r="F157">
        <v>10.497166</v>
      </c>
      <c r="G157">
        <v>159.28717</v>
      </c>
      <c r="H157">
        <v>6.6027829999999996</v>
      </c>
      <c r="K157">
        <f>(17/200)</f>
        <v>8.5000000000000006E-2</v>
      </c>
      <c r="L157">
        <f>(12/200)</f>
        <v>0.06</v>
      </c>
      <c r="M157">
        <f>(16/200)</f>
        <v>0.08</v>
      </c>
      <c r="N157">
        <f>(15/200)</f>
        <v>7.4999999999999997E-2</v>
      </c>
      <c r="P157">
        <f>(10/200)</f>
        <v>0.05</v>
      </c>
      <c r="Q157">
        <f>(8/200)</f>
        <v>0.04</v>
      </c>
      <c r="R157">
        <f>(9/200)</f>
        <v>4.4999999999999998E-2</v>
      </c>
      <c r="S157">
        <f>(10/200)</f>
        <v>0.05</v>
      </c>
      <c r="U157">
        <f>0.085+0.05</f>
        <v>0.13500000000000001</v>
      </c>
      <c r="V157">
        <f>0.06+0.04</f>
        <v>0.1</v>
      </c>
      <c r="W157">
        <f>0.08+0.045</f>
        <v>0.125</v>
      </c>
      <c r="X157">
        <f>0.075+0.05</f>
        <v>0.125</v>
      </c>
      <c r="Z157">
        <f>SQRT((ABS($A$158-$A$157)^2+(ABS($B$158-$B$157)^2)))</f>
        <v>25.581452376404513</v>
      </c>
      <c r="AA157">
        <f>SQRT((ABS($C$158-$C$157)^2+(ABS($D$158-$D$157)^2)))</f>
        <v>19.778248298537296</v>
      </c>
      <c r="AB157">
        <f>SQRT((ABS($E$158-$E$157)^2+(ABS($F$158-$F$157)^2)))</f>
        <v>24.544260498207709</v>
      </c>
      <c r="AC157">
        <f>SQRT((ABS($G$158-$G$157)^2+(ABS($H$158-$H$157)^2)))</f>
        <v>24.281547331117704</v>
      </c>
      <c r="AJ157">
        <f>1/0.135</f>
        <v>7.4074074074074066</v>
      </c>
      <c r="AK157">
        <f>1/0.1</f>
        <v>10</v>
      </c>
      <c r="AL157">
        <f>1/0.125</f>
        <v>8</v>
      </c>
      <c r="AM157">
        <f>1/0.125</f>
        <v>8</v>
      </c>
      <c r="AO157">
        <f t="shared" si="66"/>
        <v>189.4922398252186</v>
      </c>
      <c r="AP157">
        <f t="shared" si="67"/>
        <v>197.78248298537295</v>
      </c>
      <c r="AQ157">
        <f t="shared" si="68"/>
        <v>196.35408398566167</v>
      </c>
      <c r="AR157">
        <f t="shared" si="69"/>
        <v>194.25237864894163</v>
      </c>
      <c r="AV157">
        <f>((0.085/0.135)*100)</f>
        <v>62.962962962962962</v>
      </c>
      <c r="AW157">
        <f>((0.06/0.1)*100)</f>
        <v>60</v>
      </c>
      <c r="AX157">
        <f>((0.08/0.125)*100)</f>
        <v>64</v>
      </c>
      <c r="AY157">
        <f>((0.075/0.125)*100)</f>
        <v>60</v>
      </c>
      <c r="BA157">
        <f>((0.05/0.135)*100)</f>
        <v>37.037037037037038</v>
      </c>
      <c r="BB157">
        <f>((0.04/0.1)*100)</f>
        <v>40</v>
      </c>
      <c r="BC157">
        <f>((0.045/0.125)*100)</f>
        <v>36</v>
      </c>
      <c r="BD157">
        <f>((0.05/0.125)*100)</f>
        <v>40</v>
      </c>
      <c r="BF157">
        <f>ABS($B$157-$D$157)</f>
        <v>2.0755670000000004</v>
      </c>
      <c r="BG157">
        <f>ABS($F$157-$H$157)</f>
        <v>3.8943830000000004</v>
      </c>
      <c r="BL157">
        <f>SQRT((ABS($A$157-$E$158)^2+(ABS($B$157-$F$158)^2)))</f>
        <v>1.0839853229781249</v>
      </c>
      <c r="BM157">
        <f>SQRT((ABS($C$157-$G$157)^2+(ABS($D$157-$H$157)^2)))</f>
        <v>0.64881506144431356</v>
      </c>
      <c r="BO157">
        <f>SQRT((ABS($A$157-$G$158)^2+(ABS($B$157-$H$158)^2)))</f>
        <v>3.0268112891121914</v>
      </c>
      <c r="BP157">
        <f>SQRT((ABS($C$157-$E$157)^2+(ABS($D$157-$F$157)^2)))</f>
        <v>3.4642345771753051</v>
      </c>
      <c r="BU157">
        <v>17</v>
      </c>
      <c r="BV157">
        <v>10</v>
      </c>
      <c r="BW157">
        <v>7</v>
      </c>
      <c r="BX157">
        <v>8</v>
      </c>
      <c r="BY157">
        <v>12</v>
      </c>
      <c r="BZ157">
        <v>12</v>
      </c>
      <c r="CA157">
        <v>3</v>
      </c>
      <c r="CB157">
        <v>2</v>
      </c>
      <c r="CC157">
        <v>16</v>
      </c>
      <c r="CD157">
        <v>6</v>
      </c>
      <c r="CE157">
        <v>6</v>
      </c>
      <c r="CF157">
        <v>15</v>
      </c>
      <c r="CG157">
        <v>15</v>
      </c>
      <c r="CH157">
        <v>5</v>
      </c>
      <c r="CI157">
        <v>5</v>
      </c>
      <c r="CJ157">
        <v>15</v>
      </c>
      <c r="CL157">
        <v>10</v>
      </c>
      <c r="CM157">
        <v>7</v>
      </c>
      <c r="CN157">
        <v>0</v>
      </c>
      <c r="CO157">
        <v>0</v>
      </c>
      <c r="CP157">
        <v>8</v>
      </c>
      <c r="CQ157">
        <v>5</v>
      </c>
      <c r="CR157">
        <v>0</v>
      </c>
      <c r="CS157">
        <v>0</v>
      </c>
      <c r="CT157">
        <v>9</v>
      </c>
      <c r="CU157">
        <v>0</v>
      </c>
      <c r="CV157">
        <v>0</v>
      </c>
      <c r="CW157">
        <v>9</v>
      </c>
      <c r="CX157">
        <v>10</v>
      </c>
      <c r="CY157">
        <v>0</v>
      </c>
      <c r="CZ157">
        <v>0</v>
      </c>
      <c r="DA157">
        <v>9</v>
      </c>
      <c r="DC157">
        <f>((10/17)*100)</f>
        <v>58.82352941176471</v>
      </c>
      <c r="DD157">
        <f>((7/17)*100)</f>
        <v>41.17647058823529</v>
      </c>
      <c r="DE157">
        <f>((8/17)*100)</f>
        <v>47.058823529411761</v>
      </c>
      <c r="DF157">
        <f>((12/12)*100)</f>
        <v>100</v>
      </c>
      <c r="DG157">
        <f>((3/12)*100)</f>
        <v>25</v>
      </c>
      <c r="DH157">
        <f>((2/12)*100)</f>
        <v>16.666666666666664</v>
      </c>
      <c r="DI157">
        <f>((6/16)*100)</f>
        <v>37.5</v>
      </c>
      <c r="DJ157">
        <f>((6/16)*100)</f>
        <v>37.5</v>
      </c>
      <c r="DK157">
        <f>((15/16)*100)</f>
        <v>93.75</v>
      </c>
      <c r="DL157">
        <f>((5/15)*100)</f>
        <v>33.333333333333329</v>
      </c>
      <c r="DM157">
        <f>((5/15)*100)</f>
        <v>33.333333333333329</v>
      </c>
      <c r="DN157">
        <f>((15/15)*100)</f>
        <v>100</v>
      </c>
      <c r="DP157">
        <f>((7/10)*100)</f>
        <v>70</v>
      </c>
      <c r="DQ157">
        <f>((0/10)*100)</f>
        <v>0</v>
      </c>
      <c r="DR157">
        <f>((0/10)*100)</f>
        <v>0</v>
      </c>
      <c r="DS157">
        <f>((5/8)*100)</f>
        <v>62.5</v>
      </c>
      <c r="DT157">
        <f>((0/8)*100)</f>
        <v>0</v>
      </c>
      <c r="DU157">
        <f>((0/8)*100)</f>
        <v>0</v>
      </c>
      <c r="DV157">
        <f>((0/9)*100)</f>
        <v>0</v>
      </c>
      <c r="DW157">
        <f>((0/9)*100)</f>
        <v>0</v>
      </c>
      <c r="DX157">
        <f>((9/9)*100)</f>
        <v>100</v>
      </c>
      <c r="DY157">
        <f>((0/10)*100)</f>
        <v>0</v>
      </c>
      <c r="DZ157">
        <f>((0/10)*100)</f>
        <v>0</v>
      </c>
      <c r="EA157">
        <f>((9/10)*100)</f>
        <v>90</v>
      </c>
    </row>
    <row r="158" spans="1:131" x14ac:dyDescent="0.25">
      <c r="A158">
        <v>208.64299299999999</v>
      </c>
      <c r="B158">
        <v>9.0045369999999991</v>
      </c>
      <c r="C158">
        <v>179.466138</v>
      </c>
      <c r="D158">
        <v>7.5821649999999998</v>
      </c>
      <c r="E158">
        <v>183.515727</v>
      </c>
      <c r="F158">
        <v>10.168659999999999</v>
      </c>
      <c r="G158">
        <v>183.56536700000001</v>
      </c>
      <c r="H158">
        <v>6.199433</v>
      </c>
      <c r="K158">
        <f>(15/200)</f>
        <v>7.4999999999999997E-2</v>
      </c>
      <c r="L158">
        <f>(13/200)</f>
        <v>6.5000000000000002E-2</v>
      </c>
      <c r="M158">
        <f>(15/200)</f>
        <v>7.4999999999999997E-2</v>
      </c>
      <c r="N158">
        <f>(14/200)</f>
        <v>7.0000000000000007E-2</v>
      </c>
      <c r="P158">
        <f>(10/200)</f>
        <v>0.05</v>
      </c>
      <c r="Q158">
        <f>(10/200)</f>
        <v>0.05</v>
      </c>
      <c r="R158">
        <f>(10/200)</f>
        <v>0.05</v>
      </c>
      <c r="S158">
        <f>(9/200)</f>
        <v>4.4999999999999998E-2</v>
      </c>
      <c r="U158">
        <f>0.075+0.05</f>
        <v>0.125</v>
      </c>
      <c r="V158">
        <f>0.065+0.05</f>
        <v>0.115</v>
      </c>
      <c r="W158">
        <f>0.075+0.05</f>
        <v>0.125</v>
      </c>
      <c r="X158">
        <f>0.07+0.045</f>
        <v>0.115</v>
      </c>
      <c r="Z158">
        <f>SQRT((ABS($A$159-$A$158)^2+(ABS($B$159-$B$158)^2)))</f>
        <v>21.669886711372573</v>
      </c>
      <c r="AA158">
        <f>SQRT((ABS($C$159-$C$158)^2+(ABS($D$159-$D$158)^2)))</f>
        <v>23.537109275423983</v>
      </c>
      <c r="AB158">
        <f>SQRT((ABS($E$159-$E$158)^2+(ABS($F$159-$F$158)^2)))</f>
        <v>24.736225015475785</v>
      </c>
      <c r="AC158">
        <f>SQRT((ABS($G$159-$G$158)^2+(ABS($H$159-$H$158)^2)))</f>
        <v>22.712048643791679</v>
      </c>
      <c r="AJ158">
        <f>1/0.125</f>
        <v>8</v>
      </c>
      <c r="AK158">
        <f>1/0.115</f>
        <v>8.695652173913043</v>
      </c>
      <c r="AL158">
        <f>1/0.125</f>
        <v>8</v>
      </c>
      <c r="AM158">
        <f>1/0.115</f>
        <v>8.695652173913043</v>
      </c>
      <c r="AO158">
        <f t="shared" si="66"/>
        <v>173.35909369098059</v>
      </c>
      <c r="AP158">
        <f t="shared" si="67"/>
        <v>204.67051543846941</v>
      </c>
      <c r="AQ158">
        <f t="shared" si="68"/>
        <v>197.88980012380628</v>
      </c>
      <c r="AR158">
        <f t="shared" si="69"/>
        <v>197.49607516340589</v>
      </c>
      <c r="AV158">
        <f>((0.075/0.125)*100)</f>
        <v>60</v>
      </c>
      <c r="AW158">
        <f>((0.065/0.115)*100)</f>
        <v>56.521739130434781</v>
      </c>
      <c r="AX158">
        <f>((0.075/0.125)*100)</f>
        <v>60</v>
      </c>
      <c r="AY158">
        <f>((0.07/0.115)*100)</f>
        <v>60.869565217391312</v>
      </c>
      <c r="BA158">
        <f>((0.05/0.125)*100)</f>
        <v>40</v>
      </c>
      <c r="BB158">
        <f>((0.05/0.115)*100)</f>
        <v>43.478260869565219</v>
      </c>
      <c r="BC158">
        <f>((0.05/0.125)*100)</f>
        <v>40</v>
      </c>
      <c r="BD158">
        <f>((0.045/0.115)*100)</f>
        <v>39.130434782608688</v>
      </c>
      <c r="BF158">
        <f>ABS($B$158-$D$158)</f>
        <v>1.4223719999999993</v>
      </c>
      <c r="BG158">
        <f>ABS($F$158-$H$158)</f>
        <v>3.9692269999999992</v>
      </c>
      <c r="BL158">
        <f>SQRT((ABS($A$158-$E$159)^2+(ABS($B$158-$F$159)^2)))</f>
        <v>0.94695007866571024</v>
      </c>
      <c r="BM158">
        <f>SQRT((ABS($C$158-$G$158)^2+(ABS($D$158-$H$158)^2)))</f>
        <v>4.3261560510764134</v>
      </c>
      <c r="BO158">
        <f>SQRT((ABS($A$158-$G$159)^2+(ABS($B$158-$H$159)^2)))</f>
        <v>3.7986246687247172</v>
      </c>
      <c r="BP158">
        <f>SQRT((ABS($C$158-$E$158)^2+(ABS($D$158-$F$158)^2)))</f>
        <v>4.8051147180838436</v>
      </c>
      <c r="BU158">
        <v>15</v>
      </c>
      <c r="BV158">
        <v>6</v>
      </c>
      <c r="BW158">
        <v>6</v>
      </c>
      <c r="BX158">
        <v>9</v>
      </c>
      <c r="BY158">
        <v>13</v>
      </c>
      <c r="BZ158">
        <v>10</v>
      </c>
      <c r="CA158">
        <v>3</v>
      </c>
      <c r="CB158">
        <v>4</v>
      </c>
      <c r="CC158">
        <v>15</v>
      </c>
      <c r="CD158">
        <v>7</v>
      </c>
      <c r="CE158">
        <v>4</v>
      </c>
      <c r="CF158">
        <v>13</v>
      </c>
      <c r="CG158">
        <v>14</v>
      </c>
      <c r="CH158">
        <v>8</v>
      </c>
      <c r="CI158">
        <v>3</v>
      </c>
      <c r="CJ158">
        <v>13</v>
      </c>
      <c r="CL158">
        <v>10</v>
      </c>
      <c r="CM158">
        <v>4</v>
      </c>
      <c r="CN158">
        <v>2</v>
      </c>
      <c r="CO158">
        <v>4</v>
      </c>
      <c r="CP158">
        <v>10</v>
      </c>
      <c r="CQ158">
        <v>7</v>
      </c>
      <c r="CR158">
        <v>0</v>
      </c>
      <c r="CS158">
        <v>0</v>
      </c>
      <c r="CT158">
        <v>10</v>
      </c>
      <c r="CU158">
        <v>0</v>
      </c>
      <c r="CV158">
        <v>0</v>
      </c>
      <c r="CW158">
        <v>9</v>
      </c>
      <c r="CX158">
        <v>9</v>
      </c>
      <c r="CY158">
        <v>0</v>
      </c>
      <c r="CZ158">
        <v>0</v>
      </c>
      <c r="DA158">
        <v>9</v>
      </c>
      <c r="DC158">
        <f>((6/15)*100)</f>
        <v>40</v>
      </c>
      <c r="DD158">
        <f>((6/15)*100)</f>
        <v>40</v>
      </c>
      <c r="DE158">
        <f>((9/15)*100)</f>
        <v>60</v>
      </c>
      <c r="DF158">
        <f>((10/13)*100)</f>
        <v>76.923076923076934</v>
      </c>
      <c r="DG158">
        <f>((3/13)*100)</f>
        <v>23.076923076923077</v>
      </c>
      <c r="DH158">
        <f>((4/13)*100)</f>
        <v>30.76923076923077</v>
      </c>
      <c r="DI158">
        <f>((7/15)*100)</f>
        <v>46.666666666666664</v>
      </c>
      <c r="DJ158">
        <f>((4/15)*100)</f>
        <v>26.666666666666668</v>
      </c>
      <c r="DK158">
        <f>((13/15)*100)</f>
        <v>86.666666666666671</v>
      </c>
      <c r="DL158">
        <f>((8/14)*100)</f>
        <v>57.142857142857139</v>
      </c>
      <c r="DM158">
        <f>((3/14)*100)</f>
        <v>21.428571428571427</v>
      </c>
      <c r="DN158">
        <f>((13/14)*100)</f>
        <v>92.857142857142861</v>
      </c>
      <c r="DP158">
        <f>((4/10)*100)</f>
        <v>40</v>
      </c>
      <c r="DQ158">
        <f>((2/10)*100)</f>
        <v>20</v>
      </c>
      <c r="DR158">
        <f>((4/10)*100)</f>
        <v>40</v>
      </c>
      <c r="DS158">
        <f>((7/10)*100)</f>
        <v>70</v>
      </c>
      <c r="DT158">
        <f>((0/10)*100)</f>
        <v>0</v>
      </c>
      <c r="DU158">
        <f>((0/10)*100)</f>
        <v>0</v>
      </c>
      <c r="DV158">
        <f>((0/10)*100)</f>
        <v>0</v>
      </c>
      <c r="DW158">
        <f>((0/10)*100)</f>
        <v>0</v>
      </c>
      <c r="DX158">
        <f>((9/10)*100)</f>
        <v>90</v>
      </c>
      <c r="DY158">
        <f>((0/9)*100)</f>
        <v>0</v>
      </c>
      <c r="DZ158">
        <f>((0/9)*100)</f>
        <v>0</v>
      </c>
      <c r="EA158">
        <f>((9/9)*100)</f>
        <v>100</v>
      </c>
    </row>
    <row r="159" spans="1:131" x14ac:dyDescent="0.25">
      <c r="A159">
        <v>230.306982</v>
      </c>
      <c r="B159">
        <v>8.4989969999999992</v>
      </c>
      <c r="C159">
        <v>203.00278299999999</v>
      </c>
      <c r="D159">
        <v>7.73</v>
      </c>
      <c r="E159">
        <v>208.250102</v>
      </c>
      <c r="F159">
        <v>9.8661349999999999</v>
      </c>
      <c r="G159">
        <v>206.276805</v>
      </c>
      <c r="H159">
        <v>6.0328869999999997</v>
      </c>
      <c r="K159">
        <f>(14/200)</f>
        <v>7.0000000000000007E-2</v>
      </c>
      <c r="L159">
        <f>(12/200)</f>
        <v>0.06</v>
      </c>
      <c r="M159">
        <f>(14/200)</f>
        <v>7.0000000000000007E-2</v>
      </c>
      <c r="N159">
        <f>(13/200)</f>
        <v>6.5000000000000002E-2</v>
      </c>
      <c r="P159">
        <f>(11/200)</f>
        <v>5.5E-2</v>
      </c>
      <c r="Q159">
        <f>(11/200)</f>
        <v>5.5E-2</v>
      </c>
      <c r="R159">
        <f>(11/200)</f>
        <v>5.5E-2</v>
      </c>
      <c r="S159">
        <f>(10/200)</f>
        <v>0.05</v>
      </c>
      <c r="U159">
        <f>0.07+0.055</f>
        <v>0.125</v>
      </c>
      <c r="V159">
        <f>0.06+0.055</f>
        <v>0.11499999999999999</v>
      </c>
      <c r="W159">
        <f>0.07+0.055</f>
        <v>0.125</v>
      </c>
      <c r="X159">
        <f>0.065+0.05</f>
        <v>0.115</v>
      </c>
      <c r="Z159">
        <f>SQRT((ABS($A$160-$A$159)^2+(ABS($B$160-$B$159)^2)))</f>
        <v>21.87469324711823</v>
      </c>
      <c r="AA159">
        <f>SQRT((ABS($C$160-$C$159)^2+(ABS($D$160-$D$159)^2)))</f>
        <v>19.793352393470112</v>
      </c>
      <c r="AB159">
        <f>SQRT((ABS($E$160-$E$159)^2+(ABS($F$160-$F$159)^2)))</f>
        <v>19.95763086147295</v>
      </c>
      <c r="AC159">
        <f>SQRT((ABS($G$160-$G$159)^2+(ABS($H$160-$H$159)^2)))</f>
        <v>18.317665887321603</v>
      </c>
      <c r="AJ159">
        <f>1/0.125</f>
        <v>8</v>
      </c>
      <c r="AK159">
        <f>1/0.115</f>
        <v>8.695652173913043</v>
      </c>
      <c r="AL159">
        <f>1/0.125</f>
        <v>8</v>
      </c>
      <c r="AM159">
        <f>1/0.115</f>
        <v>8.695652173913043</v>
      </c>
      <c r="AO159">
        <f t="shared" si="66"/>
        <v>174.99754597694584</v>
      </c>
      <c r="AP159">
        <f t="shared" si="67"/>
        <v>172.11610776930533</v>
      </c>
      <c r="AQ159">
        <f t="shared" si="68"/>
        <v>159.6610468917836</v>
      </c>
      <c r="AR159">
        <f t="shared" si="69"/>
        <v>159.2840511941009</v>
      </c>
      <c r="AV159">
        <f>((0.07/0.125)*100)</f>
        <v>56.000000000000007</v>
      </c>
      <c r="AW159">
        <f>((0.06/0.115)*100)</f>
        <v>52.173913043478258</v>
      </c>
      <c r="AX159">
        <f>((0.07/0.125)*100)</f>
        <v>56.000000000000007</v>
      </c>
      <c r="AY159">
        <f>((0.065/0.115)*100)</f>
        <v>56.521739130434781</v>
      </c>
      <c r="BA159">
        <f>((0.055/0.125)*100)</f>
        <v>44</v>
      </c>
      <c r="BB159">
        <f>((0.055/0.115)*100)</f>
        <v>47.826086956521735</v>
      </c>
      <c r="BC159">
        <f>((0.055/0.125)*100)</f>
        <v>44</v>
      </c>
      <c r="BD159">
        <f>((0.05/0.115)*100)</f>
        <v>43.478260869565219</v>
      </c>
      <c r="BF159">
        <f>ABS($B$159-$D$159)</f>
        <v>0.76899699999999882</v>
      </c>
      <c r="BG159">
        <f>ABS($F$159-$H$159)</f>
        <v>3.8332480000000002</v>
      </c>
      <c r="BL159">
        <f>SQRT((ABS($A$159-$E$160)^2+(ABS($B$159-$F$160)^2)))</f>
        <v>2.1567862483252673</v>
      </c>
      <c r="BM159">
        <f>SQRT((ABS($C$159-$G$159)^2+(ABS($D$159-$H$159)^2)))</f>
        <v>3.6877381402769118</v>
      </c>
      <c r="BO159">
        <f>SQRT((ABS($A$159-$G$160)^2+(ABS($B$159-$H$160)^2)))</f>
        <v>6.6693646214928117</v>
      </c>
      <c r="BP159">
        <f>SQRT((ABS($C$159-$E$159)^2+(ABS($D$159-$F$159)^2)))</f>
        <v>5.6654593305385257</v>
      </c>
      <c r="BU159">
        <v>14</v>
      </c>
      <c r="BV159">
        <v>4</v>
      </c>
      <c r="BW159">
        <v>4</v>
      </c>
      <c r="BX159">
        <v>10</v>
      </c>
      <c r="BY159">
        <v>12</v>
      </c>
      <c r="BZ159">
        <v>6</v>
      </c>
      <c r="CA159">
        <v>4</v>
      </c>
      <c r="CB159">
        <v>2</v>
      </c>
      <c r="CC159">
        <v>14</v>
      </c>
      <c r="CD159">
        <v>6</v>
      </c>
      <c r="CE159">
        <v>6</v>
      </c>
      <c r="CF159">
        <v>10</v>
      </c>
      <c r="CG159">
        <v>13</v>
      </c>
      <c r="CH159">
        <v>9</v>
      </c>
      <c r="CI159">
        <v>2</v>
      </c>
      <c r="CJ159">
        <v>10</v>
      </c>
      <c r="CL159">
        <v>11</v>
      </c>
      <c r="CM159">
        <v>2</v>
      </c>
      <c r="CN159">
        <v>3</v>
      </c>
      <c r="CO159">
        <v>7</v>
      </c>
      <c r="CP159">
        <v>11</v>
      </c>
      <c r="CQ159">
        <v>4</v>
      </c>
      <c r="CR159">
        <v>0</v>
      </c>
      <c r="CS159">
        <v>0</v>
      </c>
      <c r="CT159">
        <v>11</v>
      </c>
      <c r="CU159">
        <v>2</v>
      </c>
      <c r="CV159">
        <v>3</v>
      </c>
      <c r="CW159">
        <v>8</v>
      </c>
      <c r="CX159">
        <v>10</v>
      </c>
      <c r="CY159">
        <v>4</v>
      </c>
      <c r="CZ159">
        <v>0</v>
      </c>
      <c r="DA159">
        <v>8</v>
      </c>
      <c r="DC159">
        <f>((4/14)*100)</f>
        <v>28.571428571428569</v>
      </c>
      <c r="DD159">
        <f>((4/14)*100)</f>
        <v>28.571428571428569</v>
      </c>
      <c r="DE159">
        <f>((10/14)*100)</f>
        <v>71.428571428571431</v>
      </c>
      <c r="DF159">
        <f>((6/12)*100)</f>
        <v>50</v>
      </c>
      <c r="DG159">
        <f>((4/12)*100)</f>
        <v>33.333333333333329</v>
      </c>
      <c r="DH159">
        <f>((2/12)*100)</f>
        <v>16.666666666666664</v>
      </c>
      <c r="DI159">
        <f>((6/14)*100)</f>
        <v>42.857142857142854</v>
      </c>
      <c r="DJ159">
        <f>((6/14)*100)</f>
        <v>42.857142857142854</v>
      </c>
      <c r="DK159">
        <f>((10/14)*100)</f>
        <v>71.428571428571431</v>
      </c>
      <c r="DL159">
        <f>((9/13)*100)</f>
        <v>69.230769230769226</v>
      </c>
      <c r="DM159">
        <f>((2/13)*100)</f>
        <v>15.384615384615385</v>
      </c>
      <c r="DN159">
        <f>((10/13)*100)</f>
        <v>76.923076923076934</v>
      </c>
      <c r="DP159">
        <f>((2/11)*100)</f>
        <v>18.181818181818183</v>
      </c>
      <c r="DQ159">
        <f>((3/11)*100)</f>
        <v>27.27272727272727</v>
      </c>
      <c r="DR159">
        <f>((7/11)*100)</f>
        <v>63.636363636363633</v>
      </c>
      <c r="DS159">
        <f>((4/11)*100)</f>
        <v>36.363636363636367</v>
      </c>
      <c r="DT159">
        <f>((0/11)*100)</f>
        <v>0</v>
      </c>
      <c r="DU159">
        <f>((0/11)*100)</f>
        <v>0</v>
      </c>
      <c r="DV159">
        <f>((2/11)*100)</f>
        <v>18.181818181818183</v>
      </c>
      <c r="DW159">
        <f>((3/11)*100)</f>
        <v>27.27272727272727</v>
      </c>
      <c r="DX159">
        <f>((8/11)*100)</f>
        <v>72.727272727272734</v>
      </c>
      <c r="DY159">
        <f>((4/10)*100)</f>
        <v>40</v>
      </c>
      <c r="DZ159">
        <f>((0/10)*100)</f>
        <v>0</v>
      </c>
      <c r="EA159">
        <f>((8/10)*100)</f>
        <v>80</v>
      </c>
    </row>
    <row r="160" spans="1:131" x14ac:dyDescent="0.25">
      <c r="A160">
        <v>252.179258</v>
      </c>
      <c r="B160">
        <v>8.1738090000000003</v>
      </c>
      <c r="C160">
        <v>222.79114799999999</v>
      </c>
      <c r="D160">
        <v>7.2856920000000001</v>
      </c>
      <c r="E160">
        <v>228.18306100000001</v>
      </c>
      <c r="F160">
        <v>8.8740790000000001</v>
      </c>
      <c r="G160">
        <v>224.57054600000001</v>
      </c>
      <c r="H160">
        <v>5.0969790000000001</v>
      </c>
      <c r="L160">
        <f>(13/200)</f>
        <v>6.5000000000000002E-2</v>
      </c>
      <c r="M160">
        <f>(14/200)</f>
        <v>7.0000000000000007E-2</v>
      </c>
      <c r="N160">
        <f>(15/200)</f>
        <v>7.4999999999999997E-2</v>
      </c>
      <c r="P160">
        <f>(13/200)</f>
        <v>6.5000000000000002E-2</v>
      </c>
      <c r="Q160">
        <f>(11/200)</f>
        <v>5.5E-2</v>
      </c>
      <c r="R160">
        <f>(13/200)</f>
        <v>6.5000000000000002E-2</v>
      </c>
      <c r="S160">
        <f>(11/200)</f>
        <v>5.5E-2</v>
      </c>
      <c r="V160">
        <f>0.065+0.055</f>
        <v>0.12</v>
      </c>
      <c r="W160">
        <f>0.07+0.065</f>
        <v>0.13500000000000001</v>
      </c>
      <c r="X160">
        <f>0.075+0.055</f>
        <v>0.13</v>
      </c>
      <c r="AA160">
        <f>SQRT((ABS($C$161-$C$160)^2+(ABS($D$161-$D$160)^2)))</f>
        <v>20.6049901253323</v>
      </c>
      <c r="AB160">
        <f>SQRT((ABS($E$161-$E$160)^2+(ABS($F$161-$F$160)^2)))</f>
        <v>21.892872362129943</v>
      </c>
      <c r="AC160">
        <f>SQRT((ABS($G$161-$G$160)^2+(ABS($H$161-$H$160)^2)))</f>
        <v>20.613591764646173</v>
      </c>
      <c r="AK160">
        <f>1/0.12</f>
        <v>8.3333333333333339</v>
      </c>
      <c r="AL160">
        <f>1/0.135</f>
        <v>7.4074074074074066</v>
      </c>
      <c r="AM160">
        <f>1/0.13</f>
        <v>7.6923076923076916</v>
      </c>
      <c r="AP160">
        <f t="shared" si="67"/>
        <v>171.70825104443583</v>
      </c>
      <c r="AQ160">
        <f t="shared" si="68"/>
        <v>162.16942490466624</v>
      </c>
      <c r="AR160">
        <f t="shared" si="69"/>
        <v>158.56609049727825</v>
      </c>
      <c r="AW160">
        <f>((0.065/0.12)*100)</f>
        <v>54.166666666666671</v>
      </c>
      <c r="AX160">
        <f>((0.07/0.135)*100)</f>
        <v>51.851851851851848</v>
      </c>
      <c r="AY160">
        <f>((0.075/0.13)*100)</f>
        <v>57.692307692307686</v>
      </c>
      <c r="BB160">
        <f>((0.055/0.12)*100)</f>
        <v>45.833333333333336</v>
      </c>
      <c r="BC160">
        <f>((0.065/0.135)*100)</f>
        <v>48.148148148148145</v>
      </c>
      <c r="BD160">
        <f>((0.055/0.13)*100)</f>
        <v>42.307692307692307</v>
      </c>
      <c r="BF160">
        <f>ABS($B$160-$D$160)</f>
        <v>0.88811700000000027</v>
      </c>
      <c r="BG160">
        <f>ABS($F$160-$H$160)</f>
        <v>3.7770999999999999</v>
      </c>
      <c r="BM160">
        <f>SQRT((ABS($C$160-$G$160)^2+(ABS($D$160-$H$160)^2)))</f>
        <v>2.8207661793869145</v>
      </c>
      <c r="BO160">
        <f>SQRT((ABS($A$160-$G$161)^2+(ABS($B$160-$H$161)^2)))</f>
        <v>7.6131944139403851</v>
      </c>
      <c r="BP160">
        <f>SQRT((ABS($C$160-$E$160)^2+(ABS($D$160-$F$160)^2)))</f>
        <v>5.6210051646781274</v>
      </c>
      <c r="BY160">
        <v>13</v>
      </c>
      <c r="BZ160">
        <v>4</v>
      </c>
      <c r="CA160">
        <v>6</v>
      </c>
      <c r="CB160">
        <v>2</v>
      </c>
      <c r="CC160">
        <v>14</v>
      </c>
      <c r="CD160">
        <v>4</v>
      </c>
      <c r="CE160">
        <v>7</v>
      </c>
      <c r="CF160">
        <v>9</v>
      </c>
      <c r="CG160">
        <v>15</v>
      </c>
      <c r="CH160">
        <v>10</v>
      </c>
      <c r="CI160">
        <v>2</v>
      </c>
      <c r="CJ160">
        <v>9</v>
      </c>
      <c r="CL160">
        <v>13</v>
      </c>
      <c r="CM160">
        <v>3</v>
      </c>
      <c r="CN160">
        <v>3</v>
      </c>
      <c r="CO160">
        <v>8</v>
      </c>
      <c r="CP160">
        <v>11</v>
      </c>
      <c r="CQ160">
        <v>2</v>
      </c>
      <c r="CR160">
        <v>3</v>
      </c>
      <c r="CS160">
        <v>0</v>
      </c>
      <c r="CT160">
        <v>13</v>
      </c>
      <c r="CU160">
        <v>3</v>
      </c>
      <c r="CV160">
        <v>6</v>
      </c>
      <c r="CW160">
        <v>7</v>
      </c>
      <c r="CX160">
        <v>11</v>
      </c>
      <c r="CY160">
        <v>7</v>
      </c>
      <c r="CZ160">
        <v>0</v>
      </c>
      <c r="DA160">
        <v>7</v>
      </c>
      <c r="DF160">
        <f>((4/13)*100)</f>
        <v>30.76923076923077</v>
      </c>
      <c r="DG160">
        <f>((6/13)*100)</f>
        <v>46.153846153846153</v>
      </c>
      <c r="DH160">
        <f>((2/13)*100)</f>
        <v>15.384615384615385</v>
      </c>
      <c r="DI160">
        <f>((4/14)*100)</f>
        <v>28.571428571428569</v>
      </c>
      <c r="DJ160">
        <f>((7/14)*100)</f>
        <v>50</v>
      </c>
      <c r="DK160">
        <f>((9/14)*100)</f>
        <v>64.285714285714292</v>
      </c>
      <c r="DL160">
        <f>((10/15)*100)</f>
        <v>66.666666666666657</v>
      </c>
      <c r="DM160">
        <f>((2/15)*100)</f>
        <v>13.333333333333334</v>
      </c>
      <c r="DN160">
        <f>((9/15)*100)</f>
        <v>60</v>
      </c>
      <c r="DP160">
        <f>((3/13)*100)</f>
        <v>23.076923076923077</v>
      </c>
      <c r="DQ160">
        <f>((3/13)*100)</f>
        <v>23.076923076923077</v>
      </c>
      <c r="DR160">
        <f>((8/13)*100)</f>
        <v>61.53846153846154</v>
      </c>
      <c r="DS160">
        <f>((2/11)*100)</f>
        <v>18.181818181818183</v>
      </c>
      <c r="DT160">
        <f>((3/11)*100)</f>
        <v>27.27272727272727</v>
      </c>
      <c r="DU160">
        <f>((0/11)*100)</f>
        <v>0</v>
      </c>
      <c r="DV160">
        <f>((3/13)*100)</f>
        <v>23.076923076923077</v>
      </c>
      <c r="DW160">
        <f>((6/13)*100)</f>
        <v>46.153846153846153</v>
      </c>
      <c r="DX160">
        <f>((7/13)*100)</f>
        <v>53.846153846153847</v>
      </c>
      <c r="DY160">
        <f>((7/11)*100)</f>
        <v>63.636363636363633</v>
      </c>
      <c r="DZ160">
        <f>((0/11)*100)</f>
        <v>0</v>
      </c>
      <c r="EA160">
        <f>((7/11)*100)</f>
        <v>63.636363636363633</v>
      </c>
    </row>
    <row r="161" spans="1:131" x14ac:dyDescent="0.25">
      <c r="C161">
        <v>243.39481899999998</v>
      </c>
      <c r="D161">
        <v>7.0525409999999997</v>
      </c>
      <c r="E161">
        <v>250.07324399999999</v>
      </c>
      <c r="F161">
        <v>9.2172239999999999</v>
      </c>
      <c r="G161">
        <v>245.184011</v>
      </c>
      <c r="H161">
        <v>5.1692710000000002</v>
      </c>
      <c r="Q161">
        <f>(13/200)</f>
        <v>6.5000000000000002E-2</v>
      </c>
      <c r="BG161">
        <f>ABS($F$161-$H$161)</f>
        <v>4.0479529999999997</v>
      </c>
      <c r="BI161">
        <v>2.7038365000000004</v>
      </c>
      <c r="BJ161">
        <v>2.201981</v>
      </c>
      <c r="BP161">
        <f>SQRT((ABS($C$161-$E$161)^2+(ABS($D$161-$F$161)^2)))</f>
        <v>7.0204852375825171</v>
      </c>
      <c r="CP161">
        <v>13</v>
      </c>
      <c r="CQ161">
        <v>3</v>
      </c>
      <c r="CR161">
        <v>6</v>
      </c>
      <c r="CS161">
        <v>0</v>
      </c>
      <c r="DS161">
        <f>((3/13)*100)</f>
        <v>23.076923076923077</v>
      </c>
      <c r="DT161">
        <f>((6/13)*100)</f>
        <v>46.153846153846153</v>
      </c>
      <c r="DU161">
        <f>((0/13)*100)</f>
        <v>0</v>
      </c>
    </row>
    <row r="162" spans="1:131" x14ac:dyDescent="0.25">
      <c r="A162" t="s">
        <v>22</v>
      </c>
      <c r="B162" t="s">
        <v>22</v>
      </c>
      <c r="C162" t="s">
        <v>22</v>
      </c>
      <c r="D162" t="s">
        <v>22</v>
      </c>
      <c r="E162" t="s">
        <v>22</v>
      </c>
      <c r="F162" t="s">
        <v>22</v>
      </c>
      <c r="G162" t="s">
        <v>22</v>
      </c>
      <c r="H162" t="s">
        <v>22</v>
      </c>
    </row>
    <row r="163" spans="1:131" x14ac:dyDescent="0.25">
      <c r="A163">
        <v>230.685531</v>
      </c>
      <c r="B163">
        <v>5.9261710000000001</v>
      </c>
      <c r="C163">
        <v>234.4761</v>
      </c>
      <c r="D163">
        <v>7.5055269999999998</v>
      </c>
      <c r="E163">
        <v>234.47645700000001</v>
      </c>
      <c r="F163">
        <v>5.2841630000000004</v>
      </c>
      <c r="G163">
        <v>233.57727</v>
      </c>
      <c r="H163">
        <v>10.026213</v>
      </c>
      <c r="K163">
        <f>(15/200)</f>
        <v>7.4999999999999997E-2</v>
      </c>
      <c r="L163">
        <f>(15/200)</f>
        <v>7.4999999999999997E-2</v>
      </c>
      <c r="M163">
        <f>(13/200)</f>
        <v>6.5000000000000002E-2</v>
      </c>
      <c r="N163">
        <f t="shared" ref="N163:N168" si="70">(14/200)</f>
        <v>7.0000000000000007E-2</v>
      </c>
      <c r="P163">
        <f>(8/200)</f>
        <v>0.04</v>
      </c>
      <c r="Q163">
        <f>(9/200)</f>
        <v>4.4999999999999998E-2</v>
      </c>
      <c r="R163">
        <f>(10/200)</f>
        <v>0.05</v>
      </c>
      <c r="S163">
        <f>(10/200)</f>
        <v>0.05</v>
      </c>
      <c r="U163">
        <f>0.075+0.04</f>
        <v>0.11499999999999999</v>
      </c>
      <c r="V163">
        <f>0.075+0.045</f>
        <v>0.12</v>
      </c>
      <c r="W163">
        <f>0.065+0.05</f>
        <v>0.115</v>
      </c>
      <c r="X163">
        <f>0.07+0.05</f>
        <v>0.12000000000000001</v>
      </c>
      <c r="Z163">
        <f>SQRT((ABS($A$164-$A$163)^2+(ABS($B$164-$B$163)^2)))</f>
        <v>24.069399036434003</v>
      </c>
      <c r="AA163">
        <f>SQRT((ABS($C$164-$C$163)^2+(ABS($D$164-$D$163)^2)))</f>
        <v>25.321553984995194</v>
      </c>
      <c r="AB163">
        <f>SQRT((ABS($E$164-$E$163)^2+(ABS($F$164-$F$163)^2)))</f>
        <v>26.529098810691718</v>
      </c>
      <c r="AC163">
        <f>SQRT((ABS($G$164-$G$163)^2+(ABS($H$164-$H$163)^2)))</f>
        <v>26.00146592835268</v>
      </c>
      <c r="AJ163">
        <f>1/0.115</f>
        <v>8.695652173913043</v>
      </c>
      <c r="AK163">
        <f>1/0.12</f>
        <v>8.3333333333333339</v>
      </c>
      <c r="AL163">
        <f>1/0.115</f>
        <v>8.695652173913043</v>
      </c>
      <c r="AM163">
        <f>1/0.12</f>
        <v>8.3333333333333339</v>
      </c>
      <c r="AO163">
        <f t="shared" ref="AO163:AO169" si="71">$Z163/$U163</f>
        <v>209.29912205594786</v>
      </c>
      <c r="AP163">
        <f t="shared" ref="AP163:AP169" si="72">$AA163/$V163</f>
        <v>211.01294987495996</v>
      </c>
      <c r="AQ163">
        <f t="shared" ref="AQ163:AQ169" si="73">$AB163/$W163</f>
        <v>230.68781574514537</v>
      </c>
      <c r="AR163">
        <f t="shared" ref="AR163:AR169" si="74">$AC163/$X163</f>
        <v>216.6788827362723</v>
      </c>
      <c r="AV163">
        <f>((0.075/0.115)*100)</f>
        <v>65.217391304347814</v>
      </c>
      <c r="AW163">
        <f>((0.075/0.12)*100)</f>
        <v>62.5</v>
      </c>
      <c r="AX163">
        <f>((0.065/0.115)*100)</f>
        <v>56.521739130434781</v>
      </c>
      <c r="AY163">
        <f>((0.07/0.12)*100)</f>
        <v>58.333333333333336</v>
      </c>
      <c r="BA163">
        <f>((0.04/0.115)*100)</f>
        <v>34.782608695652172</v>
      </c>
      <c r="BB163">
        <f>((0.045/0.12)*100)</f>
        <v>37.5</v>
      </c>
      <c r="BC163">
        <f>((0.05/0.115)*100)</f>
        <v>43.478260869565219</v>
      </c>
      <c r="BD163">
        <f>((0.05/0.12)*100)</f>
        <v>41.666666666666671</v>
      </c>
      <c r="BF163">
        <f>ABS($B$163-$D$163)</f>
        <v>1.5793559999999998</v>
      </c>
      <c r="BG163">
        <f>ABS($F$163-$H$163)</f>
        <v>4.7420499999999999</v>
      </c>
      <c r="BL163">
        <f>SQRT((ABS($A$163-$E$163)^2+(ABS($B$163-$F$163)^2)))</f>
        <v>3.8449049675564284</v>
      </c>
      <c r="BM163">
        <f>SQRT((ABS($C$163-$G$163)^2+(ABS($D$163-$H$163)^2)))</f>
        <v>2.6761452276541364</v>
      </c>
      <c r="BO163">
        <f>SQRT((ABS($A$163-$G$163)^2+(ABS($B$163-$H$163)^2)))</f>
        <v>5.0172202309530931</v>
      </c>
      <c r="BP163">
        <f>SQRT((ABS($C$163-$E$163)^2+(ABS($D$163-$F$163)^2)))</f>
        <v>2.2213640286871033</v>
      </c>
      <c r="BU163">
        <v>15</v>
      </c>
      <c r="BV163">
        <v>13</v>
      </c>
      <c r="BW163">
        <v>8</v>
      </c>
      <c r="BX163">
        <v>8</v>
      </c>
      <c r="BY163">
        <v>15</v>
      </c>
      <c r="BZ163">
        <v>13</v>
      </c>
      <c r="CA163">
        <v>6</v>
      </c>
      <c r="CB163">
        <v>6</v>
      </c>
      <c r="CC163">
        <v>13</v>
      </c>
      <c r="CD163">
        <v>8</v>
      </c>
      <c r="CE163">
        <v>6</v>
      </c>
      <c r="CF163">
        <v>13</v>
      </c>
      <c r="CG163">
        <v>14</v>
      </c>
      <c r="CH163">
        <v>8</v>
      </c>
      <c r="CI163">
        <v>7</v>
      </c>
      <c r="CJ163">
        <v>13</v>
      </c>
      <c r="CL163">
        <v>8</v>
      </c>
      <c r="CM163">
        <v>6</v>
      </c>
      <c r="CN163">
        <v>3</v>
      </c>
      <c r="CO163">
        <v>3</v>
      </c>
      <c r="CP163">
        <v>9</v>
      </c>
      <c r="CQ163">
        <v>6</v>
      </c>
      <c r="CR163">
        <v>1</v>
      </c>
      <c r="CS163">
        <v>1</v>
      </c>
      <c r="CT163">
        <v>10</v>
      </c>
      <c r="CU163">
        <v>3</v>
      </c>
      <c r="CV163">
        <v>1</v>
      </c>
      <c r="CW163">
        <v>10</v>
      </c>
      <c r="CX163">
        <v>10</v>
      </c>
      <c r="CY163">
        <v>3</v>
      </c>
      <c r="CZ163">
        <v>1</v>
      </c>
      <c r="DA163">
        <v>10</v>
      </c>
      <c r="DC163">
        <f>((13/15)*100)</f>
        <v>86.666666666666671</v>
      </c>
      <c r="DD163">
        <f t="shared" ref="DD163:DE165" si="75">((8/15)*100)</f>
        <v>53.333333333333336</v>
      </c>
      <c r="DE163">
        <f t="shared" si="75"/>
        <v>53.333333333333336</v>
      </c>
      <c r="DF163">
        <f>((13/15)*100)</f>
        <v>86.666666666666671</v>
      </c>
      <c r="DG163">
        <f>((6/15)*100)</f>
        <v>40</v>
      </c>
      <c r="DH163">
        <f>((6/15)*100)</f>
        <v>40</v>
      </c>
      <c r="DI163">
        <f>((8/13)*100)</f>
        <v>61.53846153846154</v>
      </c>
      <c r="DJ163">
        <f>((6/13)*100)</f>
        <v>46.153846153846153</v>
      </c>
      <c r="DK163">
        <f>((13/13)*100)</f>
        <v>100</v>
      </c>
      <c r="DL163">
        <f>((8/14)*100)</f>
        <v>57.142857142857139</v>
      </c>
      <c r="DM163">
        <f>((7/14)*100)</f>
        <v>50</v>
      </c>
      <c r="DN163">
        <f>((13/14)*100)</f>
        <v>92.857142857142861</v>
      </c>
      <c r="DP163">
        <f>((6/8)*100)</f>
        <v>75</v>
      </c>
      <c r="DQ163">
        <f>((3/8)*100)</f>
        <v>37.5</v>
      </c>
      <c r="DR163">
        <f>((3/8)*100)</f>
        <v>37.5</v>
      </c>
      <c r="DS163">
        <f>((6/9)*100)</f>
        <v>66.666666666666657</v>
      </c>
      <c r="DT163">
        <f>((1/9)*100)</f>
        <v>11.111111111111111</v>
      </c>
      <c r="DU163">
        <f>((1/9)*100)</f>
        <v>11.111111111111111</v>
      </c>
      <c r="DV163">
        <f>((3/10)*100)</f>
        <v>30</v>
      </c>
      <c r="DW163">
        <f>((1/10)*100)</f>
        <v>10</v>
      </c>
      <c r="DX163">
        <f>((10/10)*100)</f>
        <v>100</v>
      </c>
      <c r="DY163">
        <f>((3/10)*100)</f>
        <v>30</v>
      </c>
      <c r="DZ163">
        <f>((1/10)*100)</f>
        <v>10</v>
      </c>
      <c r="EA163">
        <f>((10/10)*100)</f>
        <v>100</v>
      </c>
    </row>
    <row r="164" spans="1:131" x14ac:dyDescent="0.25">
      <c r="A164">
        <v>206.61624399999999</v>
      </c>
      <c r="B164">
        <v>5.8527319999999996</v>
      </c>
      <c r="C164">
        <v>209.156035</v>
      </c>
      <c r="D164">
        <v>7.2309279999999996</v>
      </c>
      <c r="E164">
        <v>207.97536300000002</v>
      </c>
      <c r="F164">
        <v>4.0655159999999997</v>
      </c>
      <c r="G164">
        <v>207.60727199999999</v>
      </c>
      <c r="H164">
        <v>8.7473720000000004</v>
      </c>
      <c r="K164">
        <f>(15/200)</f>
        <v>7.4999999999999997E-2</v>
      </c>
      <c r="L164">
        <f>(13/200)</f>
        <v>6.5000000000000002E-2</v>
      </c>
      <c r="M164">
        <f>(14/200)</f>
        <v>7.0000000000000007E-2</v>
      </c>
      <c r="N164">
        <f t="shared" si="70"/>
        <v>7.0000000000000007E-2</v>
      </c>
      <c r="P164">
        <f>(7/200)</f>
        <v>3.5000000000000003E-2</v>
      </c>
      <c r="Q164">
        <f>(7/200)</f>
        <v>3.5000000000000003E-2</v>
      </c>
      <c r="R164">
        <f>(9/200)</f>
        <v>4.4999999999999998E-2</v>
      </c>
      <c r="S164">
        <f>(8/200)</f>
        <v>0.04</v>
      </c>
      <c r="U164">
        <f>0.075+0.035</f>
        <v>0.11</v>
      </c>
      <c r="V164">
        <f>0.065+0.035</f>
        <v>0.1</v>
      </c>
      <c r="W164">
        <f>0.07+0.045</f>
        <v>0.115</v>
      </c>
      <c r="X164">
        <f>0.07+0.04</f>
        <v>0.11000000000000001</v>
      </c>
      <c r="Z164">
        <f>SQRT((ABS($A$165-$A$164)^2+(ABS($B$165-$B$164)^2)))</f>
        <v>29.187950857143438</v>
      </c>
      <c r="AA164">
        <f>SQRT((ABS($C$165-$C$164)^2+(ABS($D$165-$D$164)^2)))</f>
        <v>26.450192357179176</v>
      </c>
      <c r="AB164">
        <f>SQRT((ABS($E$165-$E$164)^2+(ABS($F$165-$F$164)^2)))</f>
        <v>30.240347213978779</v>
      </c>
      <c r="AC164">
        <f>SQRT((ABS($G$165-$G$164)^2+(ABS($H$165-$H$164)^2)))</f>
        <v>30.39339570845199</v>
      </c>
      <c r="AJ164">
        <f>1/0.11</f>
        <v>9.0909090909090917</v>
      </c>
      <c r="AK164">
        <f>1/0.1</f>
        <v>10</v>
      </c>
      <c r="AL164">
        <f>1/0.115</f>
        <v>8.695652173913043</v>
      </c>
      <c r="AM164">
        <f>1/0.11</f>
        <v>9.0909090909090917</v>
      </c>
      <c r="AO164">
        <f t="shared" si="71"/>
        <v>265.3450077922131</v>
      </c>
      <c r="AP164">
        <f t="shared" si="72"/>
        <v>264.50192357179174</v>
      </c>
      <c r="AQ164">
        <f t="shared" si="73"/>
        <v>262.95954099111981</v>
      </c>
      <c r="AR164">
        <f t="shared" si="74"/>
        <v>276.30359734956352</v>
      </c>
      <c r="AV164">
        <f>((0.075/0.11)*100)</f>
        <v>68.181818181818173</v>
      </c>
      <c r="AW164">
        <f>((0.065/0.1)*100)</f>
        <v>65</v>
      </c>
      <c r="AX164">
        <f>((0.07/0.115)*100)</f>
        <v>60.869565217391312</v>
      </c>
      <c r="AY164">
        <f>((0.07/0.11)*100)</f>
        <v>63.636363636363647</v>
      </c>
      <c r="BA164">
        <f>((0.035/0.11)*100)</f>
        <v>31.818181818181824</v>
      </c>
      <c r="BB164">
        <f>((0.035/0.1)*100)</f>
        <v>35</v>
      </c>
      <c r="BC164">
        <f>((0.045/0.115)*100)</f>
        <v>39.130434782608688</v>
      </c>
      <c r="BD164">
        <f>((0.04/0.11)*100)</f>
        <v>36.363636363636367</v>
      </c>
      <c r="BF164">
        <f>ABS($B$164-$D$164)</f>
        <v>1.378196</v>
      </c>
      <c r="BG164">
        <f>ABS($F$164-$H$164)</f>
        <v>4.6818560000000007</v>
      </c>
      <c r="BL164">
        <f>SQRT((ABS($A$164-$E$164)^2+(ABS($B$164-$F$164)^2)))</f>
        <v>2.2452940757987707</v>
      </c>
      <c r="BM164">
        <f>SQRT((ABS($C$164-$G$164)^2+(ABS($D$164-$H$164)^2)))</f>
        <v>2.1675491310014237</v>
      </c>
      <c r="BO164">
        <f>SQRT((ABS($A$164-$G$164)^2+(ABS($B$164-$H$164)^2)))</f>
        <v>3.0595877543198533</v>
      </c>
      <c r="BP164">
        <f>SQRT((ABS($C$164-$E$164)^2+(ABS($D$164-$F$164)^2)))</f>
        <v>3.3784344749199988</v>
      </c>
      <c r="BU164">
        <v>15</v>
      </c>
      <c r="BV164">
        <v>11</v>
      </c>
      <c r="BW164">
        <v>8</v>
      </c>
      <c r="BX164">
        <v>8</v>
      </c>
      <c r="BY164">
        <v>13</v>
      </c>
      <c r="BZ164">
        <v>11</v>
      </c>
      <c r="CA164">
        <v>4</v>
      </c>
      <c r="CB164">
        <v>5</v>
      </c>
      <c r="CC164">
        <v>14</v>
      </c>
      <c r="CD164">
        <v>8</v>
      </c>
      <c r="CE164">
        <v>7</v>
      </c>
      <c r="CF164">
        <v>14</v>
      </c>
      <c r="CG164">
        <v>14</v>
      </c>
      <c r="CH164">
        <v>8</v>
      </c>
      <c r="CI164">
        <v>7</v>
      </c>
      <c r="CJ164">
        <v>14</v>
      </c>
      <c r="CL164">
        <v>7</v>
      </c>
      <c r="CM164">
        <v>5</v>
      </c>
      <c r="CN164">
        <v>2</v>
      </c>
      <c r="CO164">
        <v>1</v>
      </c>
      <c r="CP164">
        <v>7</v>
      </c>
      <c r="CQ164">
        <v>5</v>
      </c>
      <c r="CR164">
        <v>0</v>
      </c>
      <c r="CS164">
        <v>0</v>
      </c>
      <c r="CT164">
        <v>9</v>
      </c>
      <c r="CU164">
        <v>2</v>
      </c>
      <c r="CV164">
        <v>0</v>
      </c>
      <c r="CW164">
        <v>8</v>
      </c>
      <c r="CX164">
        <v>8</v>
      </c>
      <c r="CY164">
        <v>1</v>
      </c>
      <c r="CZ164">
        <v>0</v>
      </c>
      <c r="DA164">
        <v>8</v>
      </c>
      <c r="DC164">
        <f>((11/15)*100)</f>
        <v>73.333333333333329</v>
      </c>
      <c r="DD164">
        <f t="shared" si="75"/>
        <v>53.333333333333336</v>
      </c>
      <c r="DE164">
        <f t="shared" si="75"/>
        <v>53.333333333333336</v>
      </c>
      <c r="DF164">
        <f>((11/13)*100)</f>
        <v>84.615384615384613</v>
      </c>
      <c r="DG164">
        <f>((4/13)*100)</f>
        <v>30.76923076923077</v>
      </c>
      <c r="DH164">
        <f>((5/13)*100)</f>
        <v>38.461538461538467</v>
      </c>
      <c r="DI164">
        <f>((8/14)*100)</f>
        <v>57.142857142857139</v>
      </c>
      <c r="DJ164">
        <f>((7/14)*100)</f>
        <v>50</v>
      </c>
      <c r="DK164">
        <f>((14/14)*100)</f>
        <v>100</v>
      </c>
      <c r="DL164">
        <f>((8/14)*100)</f>
        <v>57.142857142857139</v>
      </c>
      <c r="DM164">
        <f>((7/14)*100)</f>
        <v>50</v>
      </c>
      <c r="DN164">
        <f>((14/14)*100)</f>
        <v>100</v>
      </c>
      <c r="DP164">
        <f>((5/7)*100)</f>
        <v>71.428571428571431</v>
      </c>
      <c r="DQ164">
        <f>((2/7)*100)</f>
        <v>28.571428571428569</v>
      </c>
      <c r="DR164">
        <f>((1/7)*100)</f>
        <v>14.285714285714285</v>
      </c>
      <c r="DS164">
        <f>((5/7)*100)</f>
        <v>71.428571428571431</v>
      </c>
      <c r="DT164">
        <f>((0/7)*100)</f>
        <v>0</v>
      </c>
      <c r="DU164">
        <f>((0/7)*100)</f>
        <v>0</v>
      </c>
      <c r="DV164">
        <f>((2/9)*100)</f>
        <v>22.222222222222221</v>
      </c>
      <c r="DW164">
        <f>((0/9)*100)</f>
        <v>0</v>
      </c>
      <c r="DX164">
        <f>((8/9)*100)</f>
        <v>88.888888888888886</v>
      </c>
      <c r="DY164">
        <f>((1/8)*100)</f>
        <v>12.5</v>
      </c>
      <c r="DZ164">
        <f>((0/8)*100)</f>
        <v>0</v>
      </c>
      <c r="EA164">
        <f>((8/8)*100)</f>
        <v>100</v>
      </c>
    </row>
    <row r="165" spans="1:131" x14ac:dyDescent="0.25">
      <c r="A165">
        <v>177.43165500000001</v>
      </c>
      <c r="B165">
        <v>5.4097419999999996</v>
      </c>
      <c r="C165">
        <v>182.70737700000001</v>
      </c>
      <c r="D165">
        <v>6.9460319999999998</v>
      </c>
      <c r="E165">
        <v>177.73541699999998</v>
      </c>
      <c r="F165">
        <v>3.9097420000000001</v>
      </c>
      <c r="G165">
        <v>177.21449000000001</v>
      </c>
      <c r="H165">
        <v>8.5542269999999991</v>
      </c>
      <c r="K165">
        <f>(15/200)</f>
        <v>7.4999999999999997E-2</v>
      </c>
      <c r="L165">
        <f>(15/200)</f>
        <v>7.4999999999999997E-2</v>
      </c>
      <c r="M165">
        <f>(14/200)</f>
        <v>7.0000000000000007E-2</v>
      </c>
      <c r="N165">
        <f t="shared" si="70"/>
        <v>7.0000000000000007E-2</v>
      </c>
      <c r="P165">
        <f>(7/200)</f>
        <v>3.5000000000000003E-2</v>
      </c>
      <c r="Q165">
        <f>(7/200)</f>
        <v>3.5000000000000003E-2</v>
      </c>
      <c r="R165">
        <f>(8/200)</f>
        <v>0.04</v>
      </c>
      <c r="S165">
        <f>(8/200)</f>
        <v>0.04</v>
      </c>
      <c r="U165">
        <f>0.075+0.035</f>
        <v>0.11</v>
      </c>
      <c r="V165">
        <f>0.075+0.035</f>
        <v>0.11</v>
      </c>
      <c r="W165">
        <f>0.07+0.04</f>
        <v>0.11000000000000001</v>
      </c>
      <c r="X165">
        <f>0.07+0.04</f>
        <v>0.11000000000000001</v>
      </c>
      <c r="Z165">
        <f>SQRT((ABS($A$166-$A$165)^2+(ABS($B$166-$B$165)^2)))</f>
        <v>25.748926134120413</v>
      </c>
      <c r="AA165">
        <f>SQRT((ABS($C$166-$C$165)^2+(ABS($D$166-$D$165)^2)))</f>
        <v>27.587810178800446</v>
      </c>
      <c r="AB165">
        <f>SQRT((ABS($E$166-$E$165)^2+(ABS($F$166-$F$165)^2)))</f>
        <v>26.01798997105217</v>
      </c>
      <c r="AC165">
        <f>SQRT((ABS($G$166-$G$165)^2+(ABS($H$166-$H$165)^2)))</f>
        <v>25.501932273513127</v>
      </c>
      <c r="AJ165">
        <f>1/0.11</f>
        <v>9.0909090909090917</v>
      </c>
      <c r="AK165">
        <f>1/0.11</f>
        <v>9.0909090909090917</v>
      </c>
      <c r="AL165">
        <f>1/0.11</f>
        <v>9.0909090909090917</v>
      </c>
      <c r="AM165">
        <f>1/0.11</f>
        <v>9.0909090909090917</v>
      </c>
      <c r="AO165">
        <f t="shared" si="71"/>
        <v>234.08114667382193</v>
      </c>
      <c r="AP165">
        <f t="shared" si="72"/>
        <v>250.79827435273131</v>
      </c>
      <c r="AQ165">
        <f t="shared" si="73"/>
        <v>236.52718155501969</v>
      </c>
      <c r="AR165">
        <f t="shared" si="74"/>
        <v>231.83574794102839</v>
      </c>
      <c r="AV165">
        <f>((0.075/0.11)*100)</f>
        <v>68.181818181818173</v>
      </c>
      <c r="AW165">
        <f>((0.075/0.11)*100)</f>
        <v>68.181818181818173</v>
      </c>
      <c r="AX165">
        <f>((0.07/0.11)*100)</f>
        <v>63.636363636363647</v>
      </c>
      <c r="AY165">
        <f>((0.07/0.11)*100)</f>
        <v>63.636363636363647</v>
      </c>
      <c r="BA165">
        <f>((0.035/0.11)*100)</f>
        <v>31.818181818181824</v>
      </c>
      <c r="BB165">
        <f>((0.035/0.11)*100)</f>
        <v>31.818181818181824</v>
      </c>
      <c r="BC165">
        <f>((0.04/0.11)*100)</f>
        <v>36.363636363636367</v>
      </c>
      <c r="BD165">
        <f>((0.04/0.11)*100)</f>
        <v>36.363636363636367</v>
      </c>
      <c r="BF165">
        <f>ABS($B$165-$D$165)</f>
        <v>1.5362900000000002</v>
      </c>
      <c r="BG165">
        <f>ABS($F$165-$H$165)</f>
        <v>4.6444849999999995</v>
      </c>
      <c r="BL165">
        <f>SQRT((ABS($A$165-$E$165)^2+(ABS($B$165-$F$165)^2)))</f>
        <v>1.5304480888432592</v>
      </c>
      <c r="BM165">
        <f>SQRT((ABS($C$165-$G$165)^2+(ABS($D$165-$H$165)^2)))</f>
        <v>5.7234691187071114</v>
      </c>
      <c r="BO165">
        <f>SQRT((ABS($A$165-$G$165)^2+(ABS($B$165-$H$165)^2)))</f>
        <v>3.1519750240841051</v>
      </c>
      <c r="BP165">
        <f>SQRT((ABS($C$165-$E$165)^2+(ABS($D$165-$F$165)^2)))</f>
        <v>5.8257568783549702</v>
      </c>
      <c r="BU165">
        <v>15</v>
      </c>
      <c r="BV165">
        <v>11</v>
      </c>
      <c r="BW165">
        <v>8</v>
      </c>
      <c r="BX165">
        <v>8</v>
      </c>
      <c r="BY165">
        <v>15</v>
      </c>
      <c r="BZ165">
        <v>11</v>
      </c>
      <c r="CA165">
        <v>7</v>
      </c>
      <c r="CB165">
        <v>7</v>
      </c>
      <c r="CC165">
        <v>14</v>
      </c>
      <c r="CD165">
        <v>8</v>
      </c>
      <c r="CE165">
        <v>6</v>
      </c>
      <c r="CF165">
        <v>14</v>
      </c>
      <c r="CG165">
        <v>14</v>
      </c>
      <c r="CH165">
        <v>8</v>
      </c>
      <c r="CI165">
        <v>6</v>
      </c>
      <c r="CJ165">
        <v>14</v>
      </c>
      <c r="CL165">
        <v>7</v>
      </c>
      <c r="CM165">
        <v>3</v>
      </c>
      <c r="CN165">
        <v>1</v>
      </c>
      <c r="CO165">
        <v>1</v>
      </c>
      <c r="CP165">
        <v>7</v>
      </c>
      <c r="CQ165">
        <v>3</v>
      </c>
      <c r="CR165">
        <v>0</v>
      </c>
      <c r="CS165">
        <v>0</v>
      </c>
      <c r="CT165">
        <v>8</v>
      </c>
      <c r="CU165">
        <v>1</v>
      </c>
      <c r="CV165">
        <v>0</v>
      </c>
      <c r="CW165">
        <v>8</v>
      </c>
      <c r="CX165">
        <v>8</v>
      </c>
      <c r="CY165">
        <v>1</v>
      </c>
      <c r="CZ165">
        <v>0</v>
      </c>
      <c r="DA165">
        <v>8</v>
      </c>
      <c r="DC165">
        <f>((11/15)*100)</f>
        <v>73.333333333333329</v>
      </c>
      <c r="DD165">
        <f t="shared" si="75"/>
        <v>53.333333333333336</v>
      </c>
      <c r="DE165">
        <f t="shared" si="75"/>
        <v>53.333333333333336</v>
      </c>
      <c r="DF165">
        <f>((11/15)*100)</f>
        <v>73.333333333333329</v>
      </c>
      <c r="DG165">
        <f>((7/15)*100)</f>
        <v>46.666666666666664</v>
      </c>
      <c r="DH165">
        <f>((7/15)*100)</f>
        <v>46.666666666666664</v>
      </c>
      <c r="DI165">
        <f>((8/14)*100)</f>
        <v>57.142857142857139</v>
      </c>
      <c r="DJ165">
        <f>((6/14)*100)</f>
        <v>42.857142857142854</v>
      </c>
      <c r="DK165">
        <f>((14/14)*100)</f>
        <v>100</v>
      </c>
      <c r="DL165">
        <f>((8/14)*100)</f>
        <v>57.142857142857139</v>
      </c>
      <c r="DM165">
        <f>((6/14)*100)</f>
        <v>42.857142857142854</v>
      </c>
      <c r="DN165">
        <f>((14/14)*100)</f>
        <v>100</v>
      </c>
      <c r="DP165">
        <f>((3/7)*100)</f>
        <v>42.857142857142854</v>
      </c>
      <c r="DQ165">
        <f>((1/7)*100)</f>
        <v>14.285714285714285</v>
      </c>
      <c r="DR165">
        <f>((1/7)*100)</f>
        <v>14.285714285714285</v>
      </c>
      <c r="DS165">
        <f>((3/7)*100)</f>
        <v>42.857142857142854</v>
      </c>
      <c r="DT165">
        <f>((0/7)*100)</f>
        <v>0</v>
      </c>
      <c r="DU165">
        <f>((0/7)*100)</f>
        <v>0</v>
      </c>
      <c r="DV165">
        <f>((1/8)*100)</f>
        <v>12.5</v>
      </c>
      <c r="DW165">
        <f>((0/8)*100)</f>
        <v>0</v>
      </c>
      <c r="DX165">
        <f>((8/8)*100)</f>
        <v>100</v>
      </c>
      <c r="DY165">
        <f>((1/8)*100)</f>
        <v>12.5</v>
      </c>
      <c r="DZ165">
        <f>((0/8)*100)</f>
        <v>0</v>
      </c>
      <c r="EA165">
        <f>((8/8)*100)</f>
        <v>100</v>
      </c>
    </row>
    <row r="166" spans="1:131" x14ac:dyDescent="0.25">
      <c r="A166">
        <v>151.696088</v>
      </c>
      <c r="B166">
        <v>6.2390720000000002</v>
      </c>
      <c r="C166">
        <v>155.124696</v>
      </c>
      <c r="D166">
        <v>7.4779900000000001</v>
      </c>
      <c r="E166">
        <v>151.75918000000001</v>
      </c>
      <c r="F166">
        <v>5.3831439999999997</v>
      </c>
      <c r="G166">
        <v>151.725211</v>
      </c>
      <c r="H166">
        <v>9.3574739999999998</v>
      </c>
      <c r="K166">
        <f>(14/200)</f>
        <v>7.0000000000000007E-2</v>
      </c>
      <c r="L166">
        <f>(14/200)</f>
        <v>7.0000000000000007E-2</v>
      </c>
      <c r="M166">
        <f>(16/200)</f>
        <v>0.08</v>
      </c>
      <c r="N166">
        <f t="shared" si="70"/>
        <v>7.0000000000000007E-2</v>
      </c>
      <c r="P166">
        <f>(7/200)</f>
        <v>3.5000000000000003E-2</v>
      </c>
      <c r="Q166">
        <f>(8/200)</f>
        <v>0.04</v>
      </c>
      <c r="R166">
        <f>(6/200)</f>
        <v>0.03</v>
      </c>
      <c r="S166">
        <f>(7/200)</f>
        <v>3.5000000000000003E-2</v>
      </c>
      <c r="U166">
        <f>0.07+0.035</f>
        <v>0.10500000000000001</v>
      </c>
      <c r="V166">
        <f>0.07+0.04</f>
        <v>0.11000000000000001</v>
      </c>
      <c r="W166">
        <f>0.08+0.03</f>
        <v>0.11</v>
      </c>
      <c r="X166">
        <f>0.07+0.035</f>
        <v>0.10500000000000001</v>
      </c>
      <c r="Z166">
        <f>SQRT((ABS($A$167-$A$166)^2+(ABS($B$167-$B$166)^2)))</f>
        <v>39.257809586388106</v>
      </c>
      <c r="AA166">
        <f>SQRT((ABS($C$167-$C$166)^2+(ABS($D$167-$D$166)^2)))</f>
        <v>37.343406772503712</v>
      </c>
      <c r="AB166">
        <f>SQRT((ABS($E$167-$E$166)^2+(ABS($F$167-$F$166)^2)))</f>
        <v>40.115266136847865</v>
      </c>
      <c r="AC166">
        <f>SQRT((ABS($G$167-$G$166)^2+(ABS($H$167-$H$166)^2)))</f>
        <v>39.162629828288516</v>
      </c>
      <c r="AJ166">
        <f>1/0.105</f>
        <v>9.5238095238095237</v>
      </c>
      <c r="AK166">
        <f>1/0.11</f>
        <v>9.0909090909090917</v>
      </c>
      <c r="AL166">
        <f>1/0.11</f>
        <v>9.0909090909090917</v>
      </c>
      <c r="AM166">
        <f>1/0.105</f>
        <v>9.5238095238095237</v>
      </c>
      <c r="AO166">
        <f t="shared" si="71"/>
        <v>373.88390082274384</v>
      </c>
      <c r="AP166">
        <f t="shared" si="72"/>
        <v>339.48551611367009</v>
      </c>
      <c r="AQ166">
        <f t="shared" si="73"/>
        <v>364.68423760770787</v>
      </c>
      <c r="AR166">
        <f t="shared" si="74"/>
        <v>372.97742693608109</v>
      </c>
      <c r="AV166">
        <f>((0.07/0.105)*100)</f>
        <v>66.666666666666671</v>
      </c>
      <c r="AW166">
        <f>((0.07/0.11)*100)</f>
        <v>63.636363636363647</v>
      </c>
      <c r="AX166">
        <f>((0.08/0.11)*100)</f>
        <v>72.727272727272734</v>
      </c>
      <c r="AY166">
        <f>((0.07/0.105)*100)</f>
        <v>66.666666666666671</v>
      </c>
      <c r="BA166">
        <f>((0.035/0.105)*100)</f>
        <v>33.333333333333336</v>
      </c>
      <c r="BB166">
        <f>((0.04/0.11)*100)</f>
        <v>36.363636363636367</v>
      </c>
      <c r="BC166">
        <f>((0.03/0.11)*100)</f>
        <v>27.27272727272727</v>
      </c>
      <c r="BD166">
        <f>((0.035/0.105)*100)</f>
        <v>33.333333333333336</v>
      </c>
      <c r="BF166">
        <f>ABS($B$166-$D$166)</f>
        <v>1.238918</v>
      </c>
      <c r="BG166">
        <f>ABS($F$166-$H$166)</f>
        <v>3.9743300000000001</v>
      </c>
      <c r="BL166">
        <f>SQRT((ABS($A$166-$E$166)^2+(ABS($B$166-$F$166)^2)))</f>
        <v>0.8582501626262603</v>
      </c>
      <c r="BM166">
        <f>SQRT((ABS($C$166-$G$166)^2+(ABS($D$166-$H$166)^2)))</f>
        <v>3.8844508455483111</v>
      </c>
      <c r="BO166">
        <f>SQRT((ABS($A$166-$G$166)^2+(ABS($B$166-$H$166)^2)))</f>
        <v>3.1185379880214703</v>
      </c>
      <c r="BP166">
        <f>SQRT((ABS($C$166-$E$166)^2+(ABS($D$166-$F$166)^2)))</f>
        <v>3.9642247300035733</v>
      </c>
      <c r="BU166">
        <v>14</v>
      </c>
      <c r="BV166">
        <v>11</v>
      </c>
      <c r="BW166">
        <v>9</v>
      </c>
      <c r="BX166">
        <v>8</v>
      </c>
      <c r="BY166">
        <v>14</v>
      </c>
      <c r="BZ166">
        <v>11</v>
      </c>
      <c r="CA166">
        <v>8</v>
      </c>
      <c r="CB166">
        <v>7</v>
      </c>
      <c r="CC166">
        <v>16</v>
      </c>
      <c r="CD166">
        <v>9</v>
      </c>
      <c r="CE166">
        <v>10</v>
      </c>
      <c r="CF166">
        <v>14</v>
      </c>
      <c r="CG166">
        <v>14</v>
      </c>
      <c r="CH166">
        <v>8</v>
      </c>
      <c r="CI166">
        <v>8</v>
      </c>
      <c r="CJ166">
        <v>14</v>
      </c>
      <c r="CL166">
        <v>7</v>
      </c>
      <c r="CM166">
        <v>4</v>
      </c>
      <c r="CN166">
        <v>1</v>
      </c>
      <c r="CO166">
        <v>1</v>
      </c>
      <c r="CP166">
        <v>8</v>
      </c>
      <c r="CQ166">
        <v>4</v>
      </c>
      <c r="CR166">
        <v>0</v>
      </c>
      <c r="CS166">
        <v>0</v>
      </c>
      <c r="CT166">
        <v>6</v>
      </c>
      <c r="CU166">
        <v>1</v>
      </c>
      <c r="CV166">
        <v>0</v>
      </c>
      <c r="CW166">
        <v>6</v>
      </c>
      <c r="CX166">
        <v>7</v>
      </c>
      <c r="CY166">
        <v>1</v>
      </c>
      <c r="CZ166">
        <v>0</v>
      </c>
      <c r="DA166">
        <v>6</v>
      </c>
      <c r="DC166">
        <f>((11/14)*100)</f>
        <v>78.571428571428569</v>
      </c>
      <c r="DD166">
        <f>((9/14)*100)</f>
        <v>64.285714285714292</v>
      </c>
      <c r="DE166">
        <f>((8/14)*100)</f>
        <v>57.142857142857139</v>
      </c>
      <c r="DF166">
        <f>((11/14)*100)</f>
        <v>78.571428571428569</v>
      </c>
      <c r="DG166">
        <f>((8/14)*100)</f>
        <v>57.142857142857139</v>
      </c>
      <c r="DH166">
        <f>((7/14)*100)</f>
        <v>50</v>
      </c>
      <c r="DI166">
        <f>((9/16)*100)</f>
        <v>56.25</v>
      </c>
      <c r="DJ166">
        <f>((10/16)*100)</f>
        <v>62.5</v>
      </c>
      <c r="DK166">
        <f>((14/16)*100)</f>
        <v>87.5</v>
      </c>
      <c r="DL166">
        <f>((8/14)*100)</f>
        <v>57.142857142857139</v>
      </c>
      <c r="DM166">
        <f>((8/14)*100)</f>
        <v>57.142857142857139</v>
      </c>
      <c r="DN166">
        <f>((14/14)*100)</f>
        <v>100</v>
      </c>
      <c r="DP166">
        <f>((4/7)*100)</f>
        <v>57.142857142857139</v>
      </c>
      <c r="DQ166">
        <f>((1/7)*100)</f>
        <v>14.285714285714285</v>
      </c>
      <c r="DR166">
        <f>((1/7)*100)</f>
        <v>14.285714285714285</v>
      </c>
      <c r="DS166">
        <f>((4/8)*100)</f>
        <v>50</v>
      </c>
      <c r="DT166">
        <f>((0/8)*100)</f>
        <v>0</v>
      </c>
      <c r="DU166">
        <f>((0/8)*100)</f>
        <v>0</v>
      </c>
      <c r="DV166">
        <f>((1/6)*100)</f>
        <v>16.666666666666664</v>
      </c>
      <c r="DW166">
        <f>((0/6)*100)</f>
        <v>0</v>
      </c>
      <c r="DX166">
        <f>((6/6)*100)</f>
        <v>100</v>
      </c>
      <c r="DY166">
        <f>((1/7)*100)</f>
        <v>14.285714285714285</v>
      </c>
      <c r="DZ166">
        <f>((0/7)*100)</f>
        <v>0</v>
      </c>
      <c r="EA166">
        <f>((6/7)*100)</f>
        <v>85.714285714285708</v>
      </c>
    </row>
    <row r="167" spans="1:131" x14ac:dyDescent="0.25">
      <c r="A167">
        <v>112.445097</v>
      </c>
      <c r="B167">
        <v>5.5074170000000002</v>
      </c>
      <c r="C167">
        <v>117.786856</v>
      </c>
      <c r="D167">
        <v>6.8332160000000002</v>
      </c>
      <c r="E167">
        <v>111.65493600000001</v>
      </c>
      <c r="F167">
        <v>4.4428299999999998</v>
      </c>
      <c r="G167">
        <v>112.56432600000001</v>
      </c>
      <c r="H167">
        <v>8.9877970000000005</v>
      </c>
      <c r="K167">
        <f>(13/200)</f>
        <v>6.5000000000000002E-2</v>
      </c>
      <c r="L167">
        <f>(14/200)</f>
        <v>7.0000000000000007E-2</v>
      </c>
      <c r="M167">
        <f>(13/200)</f>
        <v>6.5000000000000002E-2</v>
      </c>
      <c r="N167">
        <f t="shared" si="70"/>
        <v>7.0000000000000007E-2</v>
      </c>
      <c r="P167">
        <f>(7/200)</f>
        <v>3.5000000000000003E-2</v>
      </c>
      <c r="Q167">
        <f>(6/200)</f>
        <v>0.03</v>
      </c>
      <c r="R167">
        <f>(8/200)</f>
        <v>0.04</v>
      </c>
      <c r="S167">
        <f>(8/200)</f>
        <v>0.04</v>
      </c>
      <c r="U167">
        <f>0.065+0.035</f>
        <v>0.1</v>
      </c>
      <c r="V167">
        <f>0.07+0.03</f>
        <v>0.1</v>
      </c>
      <c r="W167">
        <f>0.065+0.04</f>
        <v>0.10500000000000001</v>
      </c>
      <c r="X167">
        <f>0.07+0.04</f>
        <v>0.11000000000000001</v>
      </c>
      <c r="Z167">
        <f>SQRT((ABS($A$168-$A$167)^2+(ABS($B$168-$B$167)^2)))</f>
        <v>28.206462662198529</v>
      </c>
      <c r="AA167">
        <f>SQRT((ABS($C$168-$C$167)^2+(ABS($D$168-$D$167)^2)))</f>
        <v>29.281232873152582</v>
      </c>
      <c r="AB167">
        <f>SQRT((ABS($E$168-$E$167)^2+(ABS($F$168-$F$167)^2)))</f>
        <v>28.499844961211487</v>
      </c>
      <c r="AC167">
        <f>SQRT((ABS($G$168-$G$167)^2+(ABS($H$168-$H$167)^2)))</f>
        <v>29.748351626196051</v>
      </c>
      <c r="AJ167">
        <f>1/0.1</f>
        <v>10</v>
      </c>
      <c r="AK167">
        <f>1/0.1</f>
        <v>10</v>
      </c>
      <c r="AL167">
        <f>1/0.105</f>
        <v>9.5238095238095237</v>
      </c>
      <c r="AM167">
        <f>1/0.11</f>
        <v>9.0909090909090917</v>
      </c>
      <c r="AO167">
        <f t="shared" si="71"/>
        <v>282.06462662198527</v>
      </c>
      <c r="AP167">
        <f t="shared" si="72"/>
        <v>292.81232873152578</v>
      </c>
      <c r="AQ167">
        <f t="shared" si="73"/>
        <v>271.4270948686808</v>
      </c>
      <c r="AR167">
        <f t="shared" si="74"/>
        <v>270.43956023814587</v>
      </c>
      <c r="AV167">
        <f>((0.065/0.1)*100)</f>
        <v>65</v>
      </c>
      <c r="AW167">
        <f>((0.07/0.1)*100)</f>
        <v>70</v>
      </c>
      <c r="AX167">
        <f>((0.065/0.105)*100)</f>
        <v>61.904761904761905</v>
      </c>
      <c r="AY167">
        <f>((0.07/0.11)*100)</f>
        <v>63.636363636363647</v>
      </c>
      <c r="BA167">
        <f>((0.035/0.1)*100)</f>
        <v>35</v>
      </c>
      <c r="BB167">
        <f>((0.03/0.1)*100)</f>
        <v>30</v>
      </c>
      <c r="BC167">
        <f>((0.04/0.105)*100)</f>
        <v>38.095238095238102</v>
      </c>
      <c r="BD167">
        <f>((0.04/0.11)*100)</f>
        <v>36.363636363636367</v>
      </c>
      <c r="BF167">
        <f>ABS($B$167-$D$167)</f>
        <v>1.3257989999999999</v>
      </c>
      <c r="BG167">
        <f>ABS($F$167-$H$167)</f>
        <v>4.5449670000000006</v>
      </c>
      <c r="BL167">
        <f>SQRT((ABS($A$167-$E$167)^2+(ABS($B$167-$F$167)^2)))</f>
        <v>1.3257827448303878</v>
      </c>
      <c r="BM167">
        <f>SQRT((ABS($C$167-$G$167)^2+(ABS($D$167-$H$167)^2)))</f>
        <v>5.6495166949448796</v>
      </c>
      <c r="BO167">
        <f>SQRT((ABS($A$167-$G$167)^2+(ABS($B$167-$H$167)^2)))</f>
        <v>3.4824216428860253</v>
      </c>
      <c r="BP167">
        <f>SQRT((ABS($C$167-$E$167)^2+(ABS($D$167-$F$167)^2)))</f>
        <v>6.5813667361267694</v>
      </c>
      <c r="BU167">
        <v>13</v>
      </c>
      <c r="BV167">
        <v>10</v>
      </c>
      <c r="BW167">
        <v>5</v>
      </c>
      <c r="BX167">
        <v>6</v>
      </c>
      <c r="BY167">
        <v>14</v>
      </c>
      <c r="BZ167">
        <v>10</v>
      </c>
      <c r="CA167">
        <v>6</v>
      </c>
      <c r="CB167">
        <v>6</v>
      </c>
      <c r="CC167">
        <v>13</v>
      </c>
      <c r="CD167">
        <v>5</v>
      </c>
      <c r="CE167">
        <v>5</v>
      </c>
      <c r="CF167">
        <v>13</v>
      </c>
      <c r="CG167">
        <v>14</v>
      </c>
      <c r="CH167">
        <v>6</v>
      </c>
      <c r="CI167">
        <v>6</v>
      </c>
      <c r="CJ167">
        <v>13</v>
      </c>
      <c r="CL167">
        <v>7</v>
      </c>
      <c r="CM167">
        <v>3</v>
      </c>
      <c r="CN167">
        <v>0</v>
      </c>
      <c r="CO167">
        <v>1</v>
      </c>
      <c r="CP167">
        <v>6</v>
      </c>
      <c r="CQ167">
        <v>3</v>
      </c>
      <c r="CR167">
        <v>0</v>
      </c>
      <c r="CS167">
        <v>0</v>
      </c>
      <c r="CT167">
        <v>8</v>
      </c>
      <c r="CU167">
        <v>0</v>
      </c>
      <c r="CV167">
        <v>0</v>
      </c>
      <c r="CW167">
        <v>7</v>
      </c>
      <c r="CX167">
        <v>8</v>
      </c>
      <c r="CY167">
        <v>1</v>
      </c>
      <c r="CZ167">
        <v>0</v>
      </c>
      <c r="DA167">
        <v>7</v>
      </c>
      <c r="DC167">
        <f>((10/13)*100)</f>
        <v>76.923076923076934</v>
      </c>
      <c r="DD167">
        <f>((5/13)*100)</f>
        <v>38.461538461538467</v>
      </c>
      <c r="DE167">
        <f>((6/13)*100)</f>
        <v>46.153846153846153</v>
      </c>
      <c r="DF167">
        <f>((10/14)*100)</f>
        <v>71.428571428571431</v>
      </c>
      <c r="DG167">
        <f>((6/14)*100)</f>
        <v>42.857142857142854</v>
      </c>
      <c r="DH167">
        <f>((6/14)*100)</f>
        <v>42.857142857142854</v>
      </c>
      <c r="DI167">
        <f>((5/13)*100)</f>
        <v>38.461538461538467</v>
      </c>
      <c r="DJ167">
        <f>((5/13)*100)</f>
        <v>38.461538461538467</v>
      </c>
      <c r="DK167">
        <f>((13/13)*100)</f>
        <v>100</v>
      </c>
      <c r="DL167">
        <f>((6/14)*100)</f>
        <v>42.857142857142854</v>
      </c>
      <c r="DM167">
        <f>((6/14)*100)</f>
        <v>42.857142857142854</v>
      </c>
      <c r="DN167">
        <f>((13/14)*100)</f>
        <v>92.857142857142861</v>
      </c>
      <c r="DP167">
        <f>((3/7)*100)</f>
        <v>42.857142857142854</v>
      </c>
      <c r="DQ167">
        <f>((0/7)*100)</f>
        <v>0</v>
      </c>
      <c r="DR167">
        <f>((1/7)*100)</f>
        <v>14.285714285714285</v>
      </c>
      <c r="DS167">
        <f>((3/6)*100)</f>
        <v>50</v>
      </c>
      <c r="DT167">
        <f>((0/6)*100)</f>
        <v>0</v>
      </c>
      <c r="DU167">
        <f>((0/6)*100)</f>
        <v>0</v>
      </c>
      <c r="DV167">
        <f>((0/8)*100)</f>
        <v>0</v>
      </c>
      <c r="DW167">
        <f>((0/8)*100)</f>
        <v>0</v>
      </c>
      <c r="DX167">
        <f>((7/8)*100)</f>
        <v>87.5</v>
      </c>
      <c r="DY167">
        <f>((1/8)*100)</f>
        <v>12.5</v>
      </c>
      <c r="DZ167">
        <f>((0/8)*100)</f>
        <v>0</v>
      </c>
      <c r="EA167">
        <f>((7/8)*100)</f>
        <v>87.5</v>
      </c>
    </row>
    <row r="168" spans="1:131" x14ac:dyDescent="0.25">
      <c r="A168">
        <v>84.242893000000009</v>
      </c>
      <c r="B168">
        <v>5.9975449999999997</v>
      </c>
      <c r="C168">
        <v>88.51527200000001</v>
      </c>
      <c r="D168">
        <v>7.5848599999999999</v>
      </c>
      <c r="E168">
        <v>83.15749000000001</v>
      </c>
      <c r="F168">
        <v>4.8126059999999997</v>
      </c>
      <c r="G168">
        <v>82.815977000000004</v>
      </c>
      <c r="H168">
        <v>9.0002969999999998</v>
      </c>
      <c r="K168">
        <f>(15/200)</f>
        <v>7.4999999999999997E-2</v>
      </c>
      <c r="L168">
        <f>(11/200)</f>
        <v>5.5E-2</v>
      </c>
      <c r="M168">
        <f>(16/200)</f>
        <v>0.08</v>
      </c>
      <c r="N168">
        <f t="shared" si="70"/>
        <v>7.0000000000000007E-2</v>
      </c>
      <c r="P168">
        <f>(8/200)</f>
        <v>0.04</v>
      </c>
      <c r="Q168">
        <f>(8/200)</f>
        <v>0.04</v>
      </c>
      <c r="R168">
        <f>(8/200)</f>
        <v>0.04</v>
      </c>
      <c r="S168">
        <f>(8/200)</f>
        <v>0.04</v>
      </c>
      <c r="U168">
        <f>0.075+0.04</f>
        <v>0.11499999999999999</v>
      </c>
      <c r="V168">
        <f>0.055+0.04</f>
        <v>9.5000000000000001E-2</v>
      </c>
      <c r="W168">
        <f>0.08+0.04</f>
        <v>0.12</v>
      </c>
      <c r="X168">
        <f>0.07+0.04</f>
        <v>0.11000000000000001</v>
      </c>
      <c r="Z168">
        <f>SQRT((ABS($A$169-$A$168)^2+(ABS($B$169-$B$168)^2)))</f>
        <v>24.017580514670211</v>
      </c>
      <c r="AA168">
        <f>SQRT((ABS($C$169-$C$168)^2+(ABS($D$169-$D$168)^2)))</f>
        <v>22.063431272497066</v>
      </c>
      <c r="AB168">
        <f>SQRT((ABS($E$169-$E$168)^2+(ABS($F$169-$F$168)^2)))</f>
        <v>23.559047800619194</v>
      </c>
      <c r="AC168">
        <f>SQRT((ABS($G$169-$G$168)^2+(ABS($H$169-$H$168)^2)))</f>
        <v>22.380829401182186</v>
      </c>
      <c r="AJ168">
        <f>1/0.115</f>
        <v>8.695652173913043</v>
      </c>
      <c r="AK168">
        <f>1/0.095</f>
        <v>10.526315789473685</v>
      </c>
      <c r="AL168">
        <f>1/0.12</f>
        <v>8.3333333333333339</v>
      </c>
      <c r="AM168">
        <f>1/0.11</f>
        <v>9.0909090909090917</v>
      </c>
      <c r="AO168">
        <f t="shared" si="71"/>
        <v>208.84852621452359</v>
      </c>
      <c r="AP168">
        <f t="shared" si="72"/>
        <v>232.24664497365333</v>
      </c>
      <c r="AQ168">
        <f t="shared" si="73"/>
        <v>196.3253983384933</v>
      </c>
      <c r="AR168">
        <f t="shared" si="74"/>
        <v>203.46208546529257</v>
      </c>
      <c r="AV168">
        <f>((0.075/0.115)*100)</f>
        <v>65.217391304347814</v>
      </c>
      <c r="AW168">
        <f>((0.055/0.095)*100)</f>
        <v>57.894736842105267</v>
      </c>
      <c r="AX168">
        <f>((0.08/0.12)*100)</f>
        <v>66.666666666666671</v>
      </c>
      <c r="AY168">
        <f>((0.07/0.11)*100)</f>
        <v>63.636363636363647</v>
      </c>
      <c r="BA168">
        <f>((0.04/0.115)*100)</f>
        <v>34.782608695652172</v>
      </c>
      <c r="BB168">
        <f>((0.04/0.095)*100)</f>
        <v>42.105263157894733</v>
      </c>
      <c r="BC168">
        <f>((0.04/0.12)*100)</f>
        <v>33.333333333333336</v>
      </c>
      <c r="BD168">
        <f>((0.04/0.11)*100)</f>
        <v>36.363636363636367</v>
      </c>
      <c r="BF168">
        <f>ABS($B$168-$D$168)</f>
        <v>1.5873150000000003</v>
      </c>
      <c r="BG168">
        <f>ABS($F$168-$H$168)</f>
        <v>4.1876910000000001</v>
      </c>
      <c r="BL168">
        <f>SQRT((ABS($A$168-$E$168)^2+(ABS($B$168-$F$168)^2)))</f>
        <v>1.60691633451465</v>
      </c>
      <c r="BM168">
        <f>SQRT((ABS($C$168-$G$168)^2+(ABS($D$168-$H$168)^2)))</f>
        <v>5.872429258662387</v>
      </c>
      <c r="BO168">
        <f>SQRT((ABS($A$168-$G$168)^2+(ABS($B$168-$H$168)^2)))</f>
        <v>3.3245464118523018</v>
      </c>
      <c r="BP168">
        <f>SQRT((ABS($C$168-$E$168)^2+(ABS($D$168-$F$168)^2)))</f>
        <v>6.0325135888815042</v>
      </c>
      <c r="BU168">
        <v>15</v>
      </c>
      <c r="BV168">
        <v>8</v>
      </c>
      <c r="BW168">
        <v>7</v>
      </c>
      <c r="BX168">
        <v>7</v>
      </c>
      <c r="BY168">
        <v>11</v>
      </c>
      <c r="BZ168">
        <v>8</v>
      </c>
      <c r="CA168">
        <v>3</v>
      </c>
      <c r="CB168">
        <v>3</v>
      </c>
      <c r="CC168">
        <v>16</v>
      </c>
      <c r="CD168">
        <v>8</v>
      </c>
      <c r="CE168">
        <v>6</v>
      </c>
      <c r="CF168">
        <v>14</v>
      </c>
      <c r="CG168">
        <v>14</v>
      </c>
      <c r="CH168">
        <v>7</v>
      </c>
      <c r="CI168">
        <v>4</v>
      </c>
      <c r="CJ168">
        <v>14</v>
      </c>
      <c r="CL168">
        <v>8</v>
      </c>
      <c r="CM168">
        <v>5</v>
      </c>
      <c r="CN168">
        <v>0</v>
      </c>
      <c r="CO168">
        <v>0</v>
      </c>
      <c r="CP168">
        <v>8</v>
      </c>
      <c r="CQ168">
        <v>5</v>
      </c>
      <c r="CR168">
        <v>0</v>
      </c>
      <c r="CS168">
        <v>0</v>
      </c>
      <c r="CT168">
        <v>8</v>
      </c>
      <c r="CU168">
        <v>0</v>
      </c>
      <c r="CV168">
        <v>0</v>
      </c>
      <c r="CW168">
        <v>8</v>
      </c>
      <c r="CX168">
        <v>8</v>
      </c>
      <c r="CY168">
        <v>0</v>
      </c>
      <c r="CZ168">
        <v>0</v>
      </c>
      <c r="DA168">
        <v>8</v>
      </c>
      <c r="DC168">
        <f>((8/15)*100)</f>
        <v>53.333333333333336</v>
      </c>
      <c r="DD168">
        <f>((7/15)*100)</f>
        <v>46.666666666666664</v>
      </c>
      <c r="DE168">
        <f>((7/15)*100)</f>
        <v>46.666666666666664</v>
      </c>
      <c r="DF168">
        <f>((8/11)*100)</f>
        <v>72.727272727272734</v>
      </c>
      <c r="DG168">
        <f>((3/11)*100)</f>
        <v>27.27272727272727</v>
      </c>
      <c r="DH168">
        <f>((3/11)*100)</f>
        <v>27.27272727272727</v>
      </c>
      <c r="DI168">
        <f>((8/16)*100)</f>
        <v>50</v>
      </c>
      <c r="DJ168">
        <f>((6/16)*100)</f>
        <v>37.5</v>
      </c>
      <c r="DK168">
        <f>((14/16)*100)</f>
        <v>87.5</v>
      </c>
      <c r="DL168">
        <f>((7/14)*100)</f>
        <v>50</v>
      </c>
      <c r="DM168">
        <f>((4/14)*100)</f>
        <v>28.571428571428569</v>
      </c>
      <c r="DN168">
        <f>((14/14)*100)</f>
        <v>100</v>
      </c>
      <c r="DP168">
        <f>((5/8)*100)</f>
        <v>62.5</v>
      </c>
      <c r="DQ168">
        <f>((0/8)*100)</f>
        <v>0</v>
      </c>
      <c r="DR168">
        <f>((0/8)*100)</f>
        <v>0</v>
      </c>
      <c r="DS168">
        <f>((5/8)*100)</f>
        <v>62.5</v>
      </c>
      <c r="DT168">
        <f>((0/8)*100)</f>
        <v>0</v>
      </c>
      <c r="DU168">
        <f>((0/8)*100)</f>
        <v>0</v>
      </c>
      <c r="DV168">
        <f>((0/8)*100)</f>
        <v>0</v>
      </c>
      <c r="DW168">
        <f>((0/8)*100)</f>
        <v>0</v>
      </c>
      <c r="DX168">
        <f>((8/8)*100)</f>
        <v>100</v>
      </c>
      <c r="DY168">
        <f>((0/8)*100)</f>
        <v>0</v>
      </c>
      <c r="DZ168">
        <f>((0/8)*100)</f>
        <v>0</v>
      </c>
      <c r="EA168">
        <f>((8/8)*100)</f>
        <v>100</v>
      </c>
    </row>
    <row r="169" spans="1:131" x14ac:dyDescent="0.25">
      <c r="A169">
        <v>60.230022000000005</v>
      </c>
      <c r="B169">
        <v>5.5219399999999998</v>
      </c>
      <c r="C169">
        <v>66.461196999999999</v>
      </c>
      <c r="D169">
        <v>6.9423839999999997</v>
      </c>
      <c r="E169">
        <v>59.59844600000001</v>
      </c>
      <c r="F169">
        <v>4.8259879999999997</v>
      </c>
      <c r="G169">
        <v>60.435947000000006</v>
      </c>
      <c r="H169">
        <v>8.8111359999999994</v>
      </c>
      <c r="K169">
        <f>(15/200)</f>
        <v>7.4999999999999997E-2</v>
      </c>
      <c r="L169">
        <f>(12/200)</f>
        <v>0.06</v>
      </c>
      <c r="M169">
        <f>(15/200)</f>
        <v>7.4999999999999997E-2</v>
      </c>
      <c r="N169">
        <f>(13/200)</f>
        <v>6.5000000000000002E-2</v>
      </c>
      <c r="P169">
        <f>(8/200)</f>
        <v>0.04</v>
      </c>
      <c r="Q169">
        <f>(10/200)</f>
        <v>0.05</v>
      </c>
      <c r="R169">
        <f>(9/200)</f>
        <v>4.4999999999999998E-2</v>
      </c>
      <c r="S169">
        <f>(10/200)</f>
        <v>0.05</v>
      </c>
      <c r="U169">
        <f>0.075+0.04</f>
        <v>0.11499999999999999</v>
      </c>
      <c r="V169">
        <f>0.06+0.05</f>
        <v>0.11</v>
      </c>
      <c r="W169">
        <f>0.075+0.045</f>
        <v>0.12</v>
      </c>
      <c r="X169">
        <f>0.065+0.05</f>
        <v>0.115</v>
      </c>
      <c r="Z169">
        <f>SQRT((ABS($A$170-$A$169)^2+(ABS($B$170-$B$169)^2)))</f>
        <v>25.468652212162066</v>
      </c>
      <c r="AA169">
        <f>SQRT((ABS($C$170-$C$169)^2+(ABS($D$170-$D$169)^2)))</f>
        <v>23.780652506372832</v>
      </c>
      <c r="AB169">
        <f>SQRT((ABS($E$170-$E$169)^2+(ABS($F$170-$F$169)^2)))</f>
        <v>24.766761181279094</v>
      </c>
      <c r="AC169">
        <f>SQRT((ABS($G$170-$G$169)^2+(ABS($H$170-$H$169)^2)))</f>
        <v>22.946043026079352</v>
      </c>
      <c r="AJ169">
        <f>1/0.115</f>
        <v>8.695652173913043</v>
      </c>
      <c r="AK169">
        <f>1/0.11</f>
        <v>9.0909090909090917</v>
      </c>
      <c r="AL169">
        <f>1/0.12</f>
        <v>8.3333333333333339</v>
      </c>
      <c r="AM169">
        <f>1/0.115</f>
        <v>8.695652173913043</v>
      </c>
      <c r="AO169">
        <f t="shared" si="71"/>
        <v>221.46654097532235</v>
      </c>
      <c r="AP169">
        <f t="shared" si="72"/>
        <v>216.18775005793484</v>
      </c>
      <c r="AQ169">
        <f t="shared" si="73"/>
        <v>206.38967651065911</v>
      </c>
      <c r="AR169">
        <f t="shared" si="74"/>
        <v>199.53080892242915</v>
      </c>
      <c r="AV169">
        <f>((0.075/0.115)*100)</f>
        <v>65.217391304347814</v>
      </c>
      <c r="AW169">
        <f>((0.06/0.11)*100)</f>
        <v>54.54545454545454</v>
      </c>
      <c r="AX169">
        <f>((0.075/0.12)*100)</f>
        <v>62.5</v>
      </c>
      <c r="AY169">
        <f>((0.065/0.115)*100)</f>
        <v>56.521739130434781</v>
      </c>
      <c r="BA169">
        <f>((0.04/0.115)*100)</f>
        <v>34.782608695652172</v>
      </c>
      <c r="BB169">
        <f>((0.05/0.11)*100)</f>
        <v>45.45454545454546</v>
      </c>
      <c r="BC169">
        <f>((0.045/0.12)*100)</f>
        <v>37.5</v>
      </c>
      <c r="BD169">
        <f>((0.05/0.115)*100)</f>
        <v>43.478260869565219</v>
      </c>
      <c r="BF169">
        <f>ABS($B$169-$D$169)</f>
        <v>1.4204439999999998</v>
      </c>
      <c r="BG169">
        <f>ABS($F$169-$H$169)</f>
        <v>3.9851479999999997</v>
      </c>
      <c r="BL169">
        <f>SQRT((ABS($A$169-$E$169)^2+(ABS($B$169-$F$169)^2)))</f>
        <v>0.93980712387169874</v>
      </c>
      <c r="BM169">
        <f>SQRT((ABS($C$169-$G$169)^2+(ABS($D$169-$H$169)^2)))</f>
        <v>6.3083969120533236</v>
      </c>
      <c r="BO169">
        <f>SQRT((ABS($A$169-$G$169)^2+(ABS($B$169-$H$169)^2)))</f>
        <v>3.2956358160514334</v>
      </c>
      <c r="BP169">
        <f>SQRT((ABS($C$169-$E$169)^2+(ABS($D$169-$F$169)^2)))</f>
        <v>7.181676915374072</v>
      </c>
      <c r="BU169">
        <v>15</v>
      </c>
      <c r="BV169">
        <v>7</v>
      </c>
      <c r="BW169">
        <v>6</v>
      </c>
      <c r="BX169">
        <v>6</v>
      </c>
      <c r="BY169">
        <v>12</v>
      </c>
      <c r="BZ169">
        <v>7</v>
      </c>
      <c r="CA169">
        <v>6</v>
      </c>
      <c r="CB169">
        <v>4</v>
      </c>
      <c r="CC169">
        <v>15</v>
      </c>
      <c r="CD169">
        <v>5</v>
      </c>
      <c r="CE169">
        <v>8</v>
      </c>
      <c r="CF169">
        <v>12</v>
      </c>
      <c r="CG169">
        <v>13</v>
      </c>
      <c r="CH169">
        <v>6</v>
      </c>
      <c r="CI169">
        <v>5</v>
      </c>
      <c r="CJ169">
        <v>12</v>
      </c>
      <c r="CL169">
        <v>8</v>
      </c>
      <c r="CM169">
        <v>3</v>
      </c>
      <c r="CN169">
        <v>0</v>
      </c>
      <c r="CO169">
        <v>1</v>
      </c>
      <c r="CP169">
        <v>10</v>
      </c>
      <c r="CQ169">
        <v>3</v>
      </c>
      <c r="CR169">
        <v>0</v>
      </c>
      <c r="CS169">
        <v>0</v>
      </c>
      <c r="CT169">
        <v>9</v>
      </c>
      <c r="CU169">
        <v>0</v>
      </c>
      <c r="CV169">
        <v>3</v>
      </c>
      <c r="CW169">
        <v>8</v>
      </c>
      <c r="CX169">
        <v>10</v>
      </c>
      <c r="CY169">
        <v>1</v>
      </c>
      <c r="CZ169">
        <v>2</v>
      </c>
      <c r="DA169">
        <v>8</v>
      </c>
      <c r="DC169">
        <f>((7/15)*100)</f>
        <v>46.666666666666664</v>
      </c>
      <c r="DD169">
        <f>((6/15)*100)</f>
        <v>40</v>
      </c>
      <c r="DE169">
        <f>((6/15)*100)</f>
        <v>40</v>
      </c>
      <c r="DF169">
        <f>((7/12)*100)</f>
        <v>58.333333333333336</v>
      </c>
      <c r="DG169">
        <f>((6/12)*100)</f>
        <v>50</v>
      </c>
      <c r="DH169">
        <f>((4/12)*100)</f>
        <v>33.333333333333329</v>
      </c>
      <c r="DI169">
        <f>((5/15)*100)</f>
        <v>33.333333333333329</v>
      </c>
      <c r="DJ169">
        <f>((8/15)*100)</f>
        <v>53.333333333333336</v>
      </c>
      <c r="DK169">
        <f>((12/15)*100)</f>
        <v>80</v>
      </c>
      <c r="DL169">
        <f>((6/13)*100)</f>
        <v>46.153846153846153</v>
      </c>
      <c r="DM169">
        <f>((5/13)*100)</f>
        <v>38.461538461538467</v>
      </c>
      <c r="DN169">
        <f>((12/13)*100)</f>
        <v>92.307692307692307</v>
      </c>
      <c r="DP169">
        <f>((3/8)*100)</f>
        <v>37.5</v>
      </c>
      <c r="DQ169">
        <f>((0/8)*100)</f>
        <v>0</v>
      </c>
      <c r="DR169">
        <f>((1/8)*100)</f>
        <v>12.5</v>
      </c>
      <c r="DS169">
        <f>((3/10)*100)</f>
        <v>30</v>
      </c>
      <c r="DT169">
        <f>((0/10)*100)</f>
        <v>0</v>
      </c>
      <c r="DU169">
        <f>((0/10)*100)</f>
        <v>0</v>
      </c>
      <c r="DV169">
        <f>((0/9)*100)</f>
        <v>0</v>
      </c>
      <c r="DW169">
        <f>((3/9)*100)</f>
        <v>33.333333333333329</v>
      </c>
      <c r="DX169">
        <f>((8/9)*100)</f>
        <v>88.888888888888886</v>
      </c>
      <c r="DY169">
        <f>((1/10)*100)</f>
        <v>10</v>
      </c>
      <c r="DZ169">
        <f>((2/10)*100)</f>
        <v>20</v>
      </c>
      <c r="EA169">
        <f>((8/10)*100)</f>
        <v>80</v>
      </c>
    </row>
    <row r="170" spans="1:131" x14ac:dyDescent="0.25">
      <c r="A170">
        <v>34.76156000000001</v>
      </c>
      <c r="B170">
        <v>5.6203719999999997</v>
      </c>
      <c r="C170">
        <v>42.680561000000012</v>
      </c>
      <c r="D170">
        <v>6.9143650000000001</v>
      </c>
      <c r="E170">
        <v>34.832079000000007</v>
      </c>
      <c r="F170">
        <v>4.6862560000000002</v>
      </c>
      <c r="G170">
        <v>37.48990400000001</v>
      </c>
      <c r="H170">
        <v>8.8122299999999996</v>
      </c>
      <c r="P170">
        <f>(10/200)</f>
        <v>0.05</v>
      </c>
      <c r="Q170">
        <f>(10/200)</f>
        <v>0.05</v>
      </c>
      <c r="BF170">
        <f>ABS($B$170-$D$170)</f>
        <v>1.2939930000000004</v>
      </c>
      <c r="BG170">
        <f>ABS($F$170-$H$170)</f>
        <v>4.1259739999999994</v>
      </c>
      <c r="BI170">
        <v>0.88388500000000025</v>
      </c>
      <c r="BJ170">
        <v>1.5646819999999999</v>
      </c>
      <c r="BO170">
        <f>SQRT((ABS($A$170-$G$170)^2+(ABS($B$170-$H$170)^2)))</f>
        <v>4.1990258959072877</v>
      </c>
      <c r="BP170">
        <f>SQRT((ABS($C$170-$E$170)^2+(ABS($D$170-$F$170)^2)))</f>
        <v>8.1586236229038693</v>
      </c>
      <c r="CL170">
        <v>10</v>
      </c>
      <c r="CM170">
        <v>2</v>
      </c>
      <c r="CN170">
        <v>0</v>
      </c>
      <c r="CO170">
        <v>3</v>
      </c>
      <c r="CP170">
        <v>10</v>
      </c>
      <c r="CQ170">
        <v>2</v>
      </c>
      <c r="CR170">
        <v>3</v>
      </c>
      <c r="CS170">
        <v>2</v>
      </c>
      <c r="DP170">
        <f>((2/10)*100)</f>
        <v>20</v>
      </c>
      <c r="DQ170">
        <f>((0/10)*100)</f>
        <v>0</v>
      </c>
      <c r="DR170">
        <f>((3/10)*100)</f>
        <v>30</v>
      </c>
      <c r="DS170">
        <f>((2/10)*100)</f>
        <v>20</v>
      </c>
      <c r="DT170">
        <f>((3/10)*100)</f>
        <v>30</v>
      </c>
      <c r="DU170">
        <f>((2/10)*100)</f>
        <v>20</v>
      </c>
    </row>
    <row r="171" spans="1:131" x14ac:dyDescent="0.25">
      <c r="A171" t="s">
        <v>22</v>
      </c>
      <c r="B171" t="s">
        <v>22</v>
      </c>
      <c r="C171" t="s">
        <v>22</v>
      </c>
      <c r="D171" t="s">
        <v>22</v>
      </c>
      <c r="E171" t="s">
        <v>22</v>
      </c>
      <c r="F171" t="s">
        <v>22</v>
      </c>
      <c r="G171" t="s">
        <v>22</v>
      </c>
      <c r="H17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CA4D1-EBC6-4E2D-B748-D23142A26433}">
  <dimension ref="A1:CB3512"/>
  <sheetViews>
    <sheetView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309</v>
      </c>
      <c r="BQ1" t="s">
        <v>310</v>
      </c>
      <c r="BR1" t="s">
        <v>311</v>
      </c>
      <c r="BS1" t="s">
        <v>312</v>
      </c>
      <c r="BT1" t="s">
        <v>313</v>
      </c>
      <c r="BU1" t="s">
        <v>314</v>
      </c>
      <c r="BV1" t="s">
        <v>315</v>
      </c>
      <c r="BW1" t="s">
        <v>316</v>
      </c>
      <c r="BX1" t="s">
        <v>317</v>
      </c>
      <c r="BY1" t="s">
        <v>318</v>
      </c>
      <c r="BZ1" t="s">
        <v>319</v>
      </c>
      <c r="CA1" t="s">
        <v>320</v>
      </c>
      <c r="CB1" t="s">
        <v>321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293</v>
      </c>
      <c r="U2">
        <v>547</v>
      </c>
      <c r="X2" t="s">
        <v>282</v>
      </c>
      <c r="Y2" t="s">
        <v>259</v>
      </c>
      <c r="Z2">
        <f>(Z$6/Z$4)*100</f>
        <v>93.418647166361978</v>
      </c>
      <c r="AD2">
        <f>(AD$6/AD$4)*100</f>
        <v>94.789915966386545</v>
      </c>
      <c r="AF2">
        <f>(AF$8/AF$6)*100</f>
        <v>98.333333333333329</v>
      </c>
      <c r="AI2" t="s">
        <v>206</v>
      </c>
      <c r="AJ2">
        <f>COUNTIF($P:$P,0)</f>
        <v>214</v>
      </c>
      <c r="AK2">
        <f>(AJ2/AJ7)*100</f>
        <v>6.1813980358174465</v>
      </c>
      <c r="AL2">
        <f>(214/200)</f>
        <v>1.07</v>
      </c>
      <c r="AN2">
        <v>20</v>
      </c>
      <c r="AO2">
        <v>4</v>
      </c>
      <c r="AP2">
        <v>5</v>
      </c>
      <c r="AQ2">
        <v>19</v>
      </c>
      <c r="AR2">
        <v>3</v>
      </c>
      <c r="AT2">
        <f>(($AO$3-$AN$2)/($AN$3-$AN$2))</f>
        <v>0.5</v>
      </c>
      <c r="AU2">
        <f>(($AP$3-$AN$2)/($AN$3-$AN$2))</f>
        <v>0.5</v>
      </c>
      <c r="AV2">
        <f>(($AQ$3-$AN$2)/($AN$3-$AN$2))</f>
        <v>0.96153846153846156</v>
      </c>
      <c r="AW2">
        <f>(($AN$2-$AO$2)/($AO$3-$AO$2))</f>
        <v>0.55172413793103448</v>
      </c>
      <c r="AX2">
        <f>(($AP$2-$AO$2)/($AO$3-$AO$2))</f>
        <v>3.4482758620689655E-2</v>
      </c>
      <c r="AY2">
        <f>(($AQ$2-$AO$2)/($AO$3-$AO$2))</f>
        <v>0.51724137931034486</v>
      </c>
      <c r="AZ2">
        <f>(($AN$2-$AP$2)/($AP$3-$AP$2))</f>
        <v>0.5357142857142857</v>
      </c>
      <c r="BA2">
        <f>(($AO$3-$AP$3)/($AP$4-$AP$3))</f>
        <v>0</v>
      </c>
      <c r="BB2">
        <f>(($AQ$2-$AP$2)/($AP$3-$AP$2))</f>
        <v>0.5</v>
      </c>
      <c r="BC2">
        <f>(($AN$2-$AQ$2)/($AQ$3-$AQ$2))</f>
        <v>3.8461538461538464E-2</v>
      </c>
      <c r="BD2">
        <f>(($AO$3-$AQ$2)/($AQ$3-$AQ$2))</f>
        <v>0.53846153846153844</v>
      </c>
      <c r="BE2">
        <f>(($AP$3-$AQ$2)/($AQ$3-$AQ$2))</f>
        <v>0.53846153846153844</v>
      </c>
      <c r="BG2" t="s">
        <v>22</v>
      </c>
      <c r="BH2">
        <v>3</v>
      </c>
      <c r="BI2">
        <f>($BH$6-$BH$3)/200</f>
        <v>0.08</v>
      </c>
      <c r="BJ2">
        <f>($BH$46-$BH$2)/200</f>
        <v>1.345</v>
      </c>
      <c r="BK2">
        <f>SUM($BJ:$BJ)</f>
        <v>17.39</v>
      </c>
      <c r="BL2" t="s">
        <v>30</v>
      </c>
      <c r="BM2">
        <f>AVERAGE($BI:$BI)</f>
        <v>8.8610603290676465E-2</v>
      </c>
      <c r="BN2">
        <f>BK4/BK2</f>
        <v>31.454859114433582</v>
      </c>
      <c r="BQ2">
        <f>(($AO$3-$AN$2)/($AN$3-$AN$2))</f>
        <v>0.5</v>
      </c>
      <c r="BR2">
        <f>(($AP$3-$AN$2)/($AN$3-$AN$2))</f>
        <v>0.5</v>
      </c>
      <c r="BS2">
        <f>1-(($AQ$3-$AN$2)/($AN$3-$AN$2))</f>
        <v>3.8461538461538436E-2</v>
      </c>
      <c r="BT2">
        <f>1-(($AN$2-$AO$2)/($AO$3-$AO$2))</f>
        <v>0.44827586206896552</v>
      </c>
      <c r="BU2">
        <f>(($AP$2-$AO$2)/($AO$3-$AO$2))</f>
        <v>3.4482758620689655E-2</v>
      </c>
      <c r="BV2">
        <f>1-(($AQ$2-$AO$2)/($AO$3-$AO$2))</f>
        <v>0.48275862068965514</v>
      </c>
      <c r="BW2">
        <f>1-(($AN$2-$AP$2)/($AP$3-$AP$2))</f>
        <v>0.4642857142857143</v>
      </c>
      <c r="BX2">
        <f>(($AO$3-$AP$3)/($AP$4-$AP$3))</f>
        <v>0</v>
      </c>
      <c r="BY2">
        <f>(($AQ$2-$AP$2)/($AP$3-$AP$2))</f>
        <v>0.5</v>
      </c>
      <c r="BZ2">
        <f>(($AN$2-$AQ$2)/($AQ$3-$AQ$2))</f>
        <v>3.8461538461538464E-2</v>
      </c>
      <c r="CA2">
        <f>1-(($AO$3-$AQ$2)/($AQ$3-$AQ$2))</f>
        <v>0.46153846153846156</v>
      </c>
      <c r="CB2">
        <f>1-(($AP$3-$AQ$2)/($AQ$3-$AQ$2))</f>
        <v>0.46153846153846156</v>
      </c>
    </row>
    <row r="3" spans="1:80" x14ac:dyDescent="0.25">
      <c r="A3">
        <v>2</v>
      </c>
      <c r="Q3" t="str">
        <f t="shared" si="0"/>
        <v/>
      </c>
      <c r="R3">
        <v>2</v>
      </c>
      <c r="T3" t="s">
        <v>287</v>
      </c>
      <c r="U3">
        <v>167</v>
      </c>
      <c r="V3">
        <f t="shared" ref="V3:V9" si="1" xml:space="preserve"> (U3/U$2)*100</f>
        <v>30.530164533820841</v>
      </c>
      <c r="X3" t="s">
        <v>282</v>
      </c>
      <c r="Y3" t="s">
        <v>260</v>
      </c>
      <c r="Z3" t="s">
        <v>247</v>
      </c>
      <c r="AB3" t="s">
        <v>282</v>
      </c>
      <c r="AC3" t="str">
        <f>CONCATENATE($R3,$R4,$R5,$R6)</f>
        <v>2341</v>
      </c>
      <c r="AD3" t="s">
        <v>247</v>
      </c>
      <c r="AF3" t="s">
        <v>249</v>
      </c>
      <c r="AI3" t="s">
        <v>207</v>
      </c>
      <c r="AJ3">
        <f>COUNTIF($P:$P,1)</f>
        <v>1099</v>
      </c>
      <c r="AK3">
        <f>(AJ3/AJ7)*100</f>
        <v>31.744656268053152</v>
      </c>
      <c r="AL3">
        <f>(1099/200)</f>
        <v>5.4950000000000001</v>
      </c>
      <c r="AN3">
        <v>46</v>
      </c>
      <c r="AO3">
        <v>33</v>
      </c>
      <c r="AP3">
        <v>33</v>
      </c>
      <c r="AQ3">
        <v>45</v>
      </c>
      <c r="AR3">
        <v>272</v>
      </c>
      <c r="AT3">
        <f>(($AO$4-$AN$3)/($AN$4-$AN$3))</f>
        <v>0.44444444444444442</v>
      </c>
      <c r="AU3">
        <f>(($AP$4-$AN$3)/($AN$4-$AN$3))</f>
        <v>0.51851851851851849</v>
      </c>
      <c r="AV3">
        <f>(($AQ$4-$AN$3)/($AN$4-$AN$3))</f>
        <v>0.92592592592592593</v>
      </c>
      <c r="AW3">
        <f>(($AN$3-$AO$3)/($AO$4-$AO$3))</f>
        <v>0.52</v>
      </c>
      <c r="AX3">
        <f>(($AP$3-$AO$3)/($AO$4-$AO$3))</f>
        <v>0</v>
      </c>
      <c r="AY3">
        <f>(($AQ$3-$AO$3)/($AO$4-$AO$3))</f>
        <v>0.48</v>
      </c>
      <c r="AZ3">
        <f>(($AN$3-$AP$3)/($AP$4-$AP$3))</f>
        <v>0.48148148148148145</v>
      </c>
      <c r="BA3">
        <f>(($AO$4-$AP$3)/($AP$4-$AP$3))</f>
        <v>0.92592592592592593</v>
      </c>
      <c r="BB3">
        <f>(($AQ$3-$AP$3)/($AP$4-$AP$3))</f>
        <v>0.44444444444444442</v>
      </c>
      <c r="BC3">
        <f>(($AN$3-$AQ$3)/($AQ$4-$AQ$3))</f>
        <v>3.8461538461538464E-2</v>
      </c>
      <c r="BD3">
        <f>(($AO$4-$AQ$3)/($AQ$4-$AQ$3))</f>
        <v>0.5</v>
      </c>
      <c r="BE3">
        <f>(($AP$4-$AQ$3)/($AQ$4-$AQ$3))</f>
        <v>0.57692307692307687</v>
      </c>
      <c r="BG3">
        <v>2</v>
      </c>
      <c r="BH3">
        <v>4</v>
      </c>
      <c r="BI3">
        <f>($BH$7-$BH$4)/200</f>
        <v>0.14000000000000001</v>
      </c>
      <c r="BJ3">
        <f>($BH$91-$BH$47)/200</f>
        <v>1.2649999999999999</v>
      </c>
      <c r="BK3" t="s">
        <v>247</v>
      </c>
      <c r="BL3" t="s">
        <v>31</v>
      </c>
      <c r="BM3">
        <f>STDEV($BI:$BI)</f>
        <v>2.0231899996644393E-2</v>
      </c>
      <c r="BQ3">
        <f>(($AO$4-$AN$3)/($AN$4-$AN$3))</f>
        <v>0.44444444444444442</v>
      </c>
      <c r="BR3">
        <f>1-(($AP$4-$AN$3)/($AN$4-$AN$3))</f>
        <v>0.48148148148148151</v>
      </c>
      <c r="BS3">
        <f>1-(($AQ$4-$AN$3)/($AN$4-$AN$3))</f>
        <v>7.407407407407407E-2</v>
      </c>
      <c r="BT3">
        <f>1-(($AN$3-$AO$3)/($AO$4-$AO$3))</f>
        <v>0.48</v>
      </c>
      <c r="BU3">
        <f>(($AP$3-$AO$3)/($AO$4-$AO$3))</f>
        <v>0</v>
      </c>
      <c r="BV3">
        <f>(($AQ$3-$AO$3)/($AO$4-$AO$3))</f>
        <v>0.48</v>
      </c>
      <c r="BW3">
        <f>(($AN$3-$AP$3)/($AP$4-$AP$3))</f>
        <v>0.48148148148148145</v>
      </c>
      <c r="BX3">
        <f>1-(($AO$4-$AP$3)/($AP$4-$AP$3))</f>
        <v>7.407407407407407E-2</v>
      </c>
      <c r="BY3">
        <f>(($AQ$3-$AP$3)/($AP$4-$AP$3))</f>
        <v>0.44444444444444442</v>
      </c>
      <c r="BZ3">
        <f>(($AN$3-$AQ$3)/($AQ$4-$AQ$3))</f>
        <v>3.8461538461538464E-2</v>
      </c>
      <c r="CA3">
        <f>(($AO$4-$AQ$3)/($AQ$4-$AQ$3))</f>
        <v>0.5</v>
      </c>
      <c r="CB3">
        <f>1-(($AP$4-$AQ$3)/($AQ$4-$AQ$3))</f>
        <v>0.42307692307692313</v>
      </c>
    </row>
    <row r="4" spans="1:80" x14ac:dyDescent="0.25">
      <c r="A4">
        <v>3</v>
      </c>
      <c r="J4">
        <v>39.423080000000006</v>
      </c>
      <c r="K4" t="s">
        <v>22</v>
      </c>
      <c r="Q4" t="str">
        <f t="shared" si="0"/>
        <v/>
      </c>
      <c r="R4">
        <v>3</v>
      </c>
      <c r="T4" t="s">
        <v>288</v>
      </c>
      <c r="U4">
        <v>0</v>
      </c>
      <c r="V4">
        <f t="shared" si="1"/>
        <v>0</v>
      </c>
      <c r="X4" t="s">
        <v>282</v>
      </c>
      <c r="Y4" t="s">
        <v>261</v>
      </c>
      <c r="Z4">
        <v>547</v>
      </c>
      <c r="AD4">
        <f>COUNTIF($R:$R,"1")+COUNTIF($R:$R,"2")+COUNTIF($R:$R,"3")+COUNTIF($R:$R,"4")+COUNTIF($R:$R,"3D")+COUNTIF($R:$R,"4D")</f>
        <v>595</v>
      </c>
      <c r="AF4">
        <f>(AF$10/(AF$8+AF$10))*100</f>
        <v>0</v>
      </c>
      <c r="AI4" t="s">
        <v>208</v>
      </c>
      <c r="AJ4">
        <f>COUNTIF($P:$P,2)</f>
        <v>1983</v>
      </c>
      <c r="AK4">
        <f>(AJ4/AJ7)*100</f>
        <v>57.279029462738308</v>
      </c>
      <c r="AL4">
        <f>(1983/200)</f>
        <v>9.9149999999999991</v>
      </c>
      <c r="AN4">
        <v>73</v>
      </c>
      <c r="AO4">
        <v>58</v>
      </c>
      <c r="AP4">
        <v>60</v>
      </c>
      <c r="AQ4">
        <v>71</v>
      </c>
      <c r="AR4">
        <v>274</v>
      </c>
      <c r="AT4">
        <f>(($AO$5-$AN$4)/($AN$5-$AN$4))</f>
        <v>0.44444444444444442</v>
      </c>
      <c r="AU4">
        <f>(($AP$5-$AN$4)/($AN$5-$AN$4))</f>
        <v>0.51851851851851849</v>
      </c>
      <c r="AV4">
        <f>(($AQ$5-$AN$4)/($AN$5-$AN$4))</f>
        <v>0.81481481481481477</v>
      </c>
      <c r="AW4">
        <f>(($AN$4-$AO$4)/($AO$5-$AO$4))</f>
        <v>0.55555555555555558</v>
      </c>
      <c r="AX4">
        <f>(($AP$4-$AO$4)/($AO$5-$AO$4))</f>
        <v>7.407407407407407E-2</v>
      </c>
      <c r="AY4">
        <f>(($AQ$4-$AO$4)/($AO$5-$AO$4))</f>
        <v>0.48148148148148145</v>
      </c>
      <c r="AZ4">
        <f>(($AN$4-$AP$4)/($AP$5-$AP$4))</f>
        <v>0.48148148148148145</v>
      </c>
      <c r="BA4">
        <f>(($AO$5-$AP$4)/($AP$5-$AP$4))</f>
        <v>0.92592592592592593</v>
      </c>
      <c r="BB4">
        <f>(($AQ$4-$AP$4)/($AP$5-$AP$4))</f>
        <v>0.40740740740740738</v>
      </c>
      <c r="BC4">
        <f>(($AN$4-$AQ$4)/($AQ$5-$AQ$4))</f>
        <v>8.3333333333333329E-2</v>
      </c>
      <c r="BD4">
        <f>(($AO$5-$AQ$4)/($AQ$5-$AQ$4))</f>
        <v>0.58333333333333337</v>
      </c>
      <c r="BE4">
        <f>(($AP$5-$AQ$4)/($AQ$5-$AQ$4))</f>
        <v>0.66666666666666663</v>
      </c>
      <c r="BG4">
        <v>3</v>
      </c>
      <c r="BH4">
        <v>5</v>
      </c>
      <c r="BI4">
        <f>($BH$8-$BH$5)/200</f>
        <v>7.0000000000000007E-2</v>
      </c>
      <c r="BJ4">
        <f>($BH$136-$BH$92)/200</f>
        <v>1.3149999999999999</v>
      </c>
      <c r="BK4">
        <f>COUNTA($Y:$Y)-1</f>
        <v>547</v>
      </c>
      <c r="BQ4">
        <f>(($AO$5-$AN$4)/($AN$5-$AN$4))</f>
        <v>0.44444444444444442</v>
      </c>
      <c r="BR4">
        <f>1-(($AP$5-$AN$4)/($AN$5-$AN$4))</f>
        <v>0.48148148148148151</v>
      </c>
      <c r="BS4">
        <f>1-(($AQ$5-$AN$4)/($AN$5-$AN$4))</f>
        <v>0.18518518518518523</v>
      </c>
      <c r="BT4">
        <f>1-(($AN$4-$AO$4)/($AO$5-$AO$4))</f>
        <v>0.44444444444444442</v>
      </c>
      <c r="BU4">
        <f>(($AP$4-$AO$4)/($AO$5-$AO$4))</f>
        <v>7.407407407407407E-2</v>
      </c>
      <c r="BV4">
        <f>(($AQ$4-$AO$4)/($AO$5-$AO$4))</f>
        <v>0.48148148148148145</v>
      </c>
      <c r="BW4">
        <f>(($AN$4-$AP$4)/($AP$5-$AP$4))</f>
        <v>0.48148148148148145</v>
      </c>
      <c r="BX4">
        <f>1-(($AO$5-$AP$4)/($AP$5-$AP$4))</f>
        <v>7.407407407407407E-2</v>
      </c>
      <c r="BY4">
        <f>(($AQ$4-$AP$4)/($AP$5-$AP$4))</f>
        <v>0.40740740740740738</v>
      </c>
      <c r="BZ4">
        <f>(($AN$4-$AQ$4)/($AQ$5-$AQ$4))</f>
        <v>8.3333333333333329E-2</v>
      </c>
      <c r="CA4">
        <f>1-(($AO$5-$AQ$4)/($AQ$5-$AQ$4))</f>
        <v>0.41666666666666663</v>
      </c>
      <c r="CB4">
        <f>1-(($AP$5-$AQ$4)/($AQ$5-$AQ$4))</f>
        <v>0.33333333333333337</v>
      </c>
    </row>
    <row r="5" spans="1:80" x14ac:dyDescent="0.25">
      <c r="A5">
        <v>4</v>
      </c>
      <c r="D5">
        <v>36.106436000000009</v>
      </c>
      <c r="E5" s="2">
        <v>2</v>
      </c>
      <c r="P5">
        <v>1</v>
      </c>
      <c r="Q5" t="str">
        <f t="shared" si="0"/>
        <v>2</v>
      </c>
      <c r="R5">
        <v>4</v>
      </c>
      <c r="T5" t="s">
        <v>289</v>
      </c>
      <c r="U5">
        <v>0</v>
      </c>
      <c r="V5">
        <f t="shared" si="1"/>
        <v>0</v>
      </c>
      <c r="X5" t="s">
        <v>282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164</v>
      </c>
      <c r="AK5">
        <f>(AJ5/AJ7)*100</f>
        <v>4.7371461582900061</v>
      </c>
      <c r="AL5">
        <f>(164/200)</f>
        <v>0.82</v>
      </c>
      <c r="AN5">
        <v>100</v>
      </c>
      <c r="AO5">
        <v>85</v>
      </c>
      <c r="AP5">
        <v>87</v>
      </c>
      <c r="AQ5">
        <v>95</v>
      </c>
      <c r="AR5">
        <v>527</v>
      </c>
      <c r="AT5">
        <f>(($AO$6-$AN$5)/($AN$6-$AN$5))</f>
        <v>0.41666666666666669</v>
      </c>
      <c r="AU5">
        <f>(($AP$6-$AN$5)/($AN$6-$AN$5))</f>
        <v>0.54166666666666663</v>
      </c>
      <c r="AV5">
        <f>(($AQ$6-$AN$5)/($AN$6-$AN$5))</f>
        <v>0.79166666666666663</v>
      </c>
      <c r="AW5">
        <f>(($AN$5-$AO$5)/($AO$6-$AO$5))</f>
        <v>0.6</v>
      </c>
      <c r="AX5">
        <f>(($AP$5-$AO$5)/($AO$6-$AO$5))</f>
        <v>0.08</v>
      </c>
      <c r="AY5">
        <f>(($AQ$5-$AO$5)/($AO$6-$AO$5))</f>
        <v>0.4</v>
      </c>
      <c r="AZ5">
        <f>(($AN$5-$AP$5)/($AP$6-$AP$5))</f>
        <v>0.5</v>
      </c>
      <c r="BA5">
        <f>(($AO$6-$AP$5)/($AP$6-$AP$5))</f>
        <v>0.88461538461538458</v>
      </c>
      <c r="BB5">
        <f>(($AQ$5-$AP$5)/($AP$6-$AP$5))</f>
        <v>0.30769230769230771</v>
      </c>
      <c r="BC5">
        <f>(($AN$5-$AQ$5)/($AQ$6-$AQ$5))</f>
        <v>0.20833333333333334</v>
      </c>
      <c r="BD5">
        <f>(($AO$6-$AQ$5)/($AQ$6-$AQ$5))</f>
        <v>0.625</v>
      </c>
      <c r="BE5">
        <f>(($AP$6-$AQ$5)/($AQ$6-$AQ$5))</f>
        <v>0.75</v>
      </c>
      <c r="BG5">
        <v>4</v>
      </c>
      <c r="BH5">
        <v>19</v>
      </c>
      <c r="BI5">
        <f>($BH$9-$BH$6)/200</f>
        <v>0.125</v>
      </c>
      <c r="BJ5">
        <f>($BH$180-$BH$137)/200</f>
        <v>1.23</v>
      </c>
      <c r="BQ5">
        <f>(($AO$6-$AN$5)/($AN$6-$AN$5))</f>
        <v>0.41666666666666669</v>
      </c>
      <c r="BR5">
        <f>1-(($AP$6-$AN$5)/($AN$6-$AN$5))</f>
        <v>0.45833333333333337</v>
      </c>
      <c r="BS5">
        <f>1-(($AQ$6-$AN$5)/($AN$6-$AN$5))</f>
        <v>0.20833333333333337</v>
      </c>
      <c r="BT5">
        <f>1-(($AN$5-$AO$5)/($AO$6-$AO$5))</f>
        <v>0.4</v>
      </c>
      <c r="BU5">
        <f>(($AP$5-$AO$5)/($AO$6-$AO$5))</f>
        <v>0.08</v>
      </c>
      <c r="BV5">
        <f>(($AQ$5-$AO$5)/($AO$6-$AO$5))</f>
        <v>0.4</v>
      </c>
      <c r="BW5">
        <f>(($AN$5-$AP$5)/($AP$6-$AP$5))</f>
        <v>0.5</v>
      </c>
      <c r="BX5">
        <f>1-(($AO$6-$AP$5)/($AP$6-$AP$5))</f>
        <v>0.11538461538461542</v>
      </c>
      <c r="BY5">
        <f>(($AQ$5-$AP$5)/($AP$6-$AP$5))</f>
        <v>0.30769230769230771</v>
      </c>
      <c r="BZ5">
        <f>(($AN$5-$AQ$5)/($AQ$6-$AQ$5))</f>
        <v>0.20833333333333334</v>
      </c>
      <c r="CA5">
        <f>1-(($AO$6-$AQ$5)/($AQ$6-$AQ$5))</f>
        <v>0.375</v>
      </c>
      <c r="CB5">
        <f>1-(($AP$6-$AQ$5)/($AQ$6-$AQ$5))</f>
        <v>0.25</v>
      </c>
    </row>
    <row r="6" spans="1:80" x14ac:dyDescent="0.25">
      <c r="A6">
        <v>5</v>
      </c>
      <c r="D6">
        <v>36.091022000000009</v>
      </c>
      <c r="E6" s="2">
        <v>2</v>
      </c>
      <c r="F6">
        <v>24.712734000000012</v>
      </c>
      <c r="G6" s="3">
        <v>3</v>
      </c>
      <c r="P6">
        <v>2</v>
      </c>
      <c r="Q6" t="str">
        <f t="shared" si="0"/>
        <v>23</v>
      </c>
      <c r="R6">
        <v>1</v>
      </c>
      <c r="T6" t="s">
        <v>290</v>
      </c>
      <c r="U6">
        <v>183</v>
      </c>
      <c r="V6">
        <f t="shared" si="1"/>
        <v>33.455210237659969</v>
      </c>
      <c r="X6" t="s">
        <v>282</v>
      </c>
      <c r="Y6" t="s">
        <v>259</v>
      </c>
      <c r="Z6">
        <v>511</v>
      </c>
      <c r="AD6">
        <v>564</v>
      </c>
      <c r="AF6">
        <f>COUNTIF($R:$R,1)+COUNTIF($R:$R,2)</f>
        <v>300</v>
      </c>
      <c r="AI6" t="s">
        <v>210</v>
      </c>
      <c r="AJ6">
        <f>COUNTIF($P:$P,4)</f>
        <v>2</v>
      </c>
      <c r="AK6">
        <f>(AJ6/AJ7)*100</f>
        <v>5.7770075101097627E-2</v>
      </c>
      <c r="AL6">
        <f>(2/200)</f>
        <v>0.01</v>
      </c>
      <c r="AN6">
        <v>124</v>
      </c>
      <c r="AO6">
        <v>110</v>
      </c>
      <c r="AP6">
        <v>113</v>
      </c>
      <c r="AQ6">
        <v>119</v>
      </c>
      <c r="AR6">
        <v>529</v>
      </c>
      <c r="AT6">
        <f>(($AO$7-$AN$6)/($AN$7-$AN$6))</f>
        <v>0.36</v>
      </c>
      <c r="AU6">
        <f>(($AP$7-$AN$6)/($AN$7-$AN$6))</f>
        <v>0.52</v>
      </c>
      <c r="AV6">
        <f>(($AQ$7-$AN$6)/($AN$7-$AN$6))</f>
        <v>0.72</v>
      </c>
      <c r="AW6">
        <f>(($AN$6-$AO$6)/($AO$7-$AO$6))</f>
        <v>0.60869565217391308</v>
      </c>
      <c r="AX6">
        <f>(($AP$6-$AO$6)/($AO$7-$AO$6))</f>
        <v>0.13043478260869565</v>
      </c>
      <c r="AY6">
        <f>(($AQ$6-$AO$6)/($AO$7-$AO$6))</f>
        <v>0.39130434782608697</v>
      </c>
      <c r="AZ6">
        <f>(($AN$6-$AP$6)/($AP$7-$AP$6))</f>
        <v>0.45833333333333331</v>
      </c>
      <c r="BA6">
        <f>(($AO$7-$AP$6)/($AP$7-$AP$6))</f>
        <v>0.83333333333333337</v>
      </c>
      <c r="BB6">
        <f>(($AQ$6-$AP$6)/($AP$7-$AP$6))</f>
        <v>0.25</v>
      </c>
      <c r="BC6">
        <f>(($AN$6-$AQ$6)/($AQ$7-$AQ$6))</f>
        <v>0.21739130434782608</v>
      </c>
      <c r="BD6">
        <f>(($AO$7-$AQ$6)/($AQ$7-$AQ$6))</f>
        <v>0.60869565217391308</v>
      </c>
      <c r="BE6">
        <f>(($AP$7-$AQ$6)/($AQ$7-$AQ$6))</f>
        <v>0.78260869565217395</v>
      </c>
      <c r="BG6">
        <v>1</v>
      </c>
      <c r="BH6">
        <v>20</v>
      </c>
      <c r="BI6">
        <f>($BH$10-$BH$7)/200</f>
        <v>6.5000000000000002E-2</v>
      </c>
      <c r="BJ6">
        <f>($BH$219-$BH$181)/200</f>
        <v>1.085</v>
      </c>
      <c r="BQ6">
        <f>(($AO$7-$AN$6)/($AN$7-$AN$6))</f>
        <v>0.36</v>
      </c>
      <c r="BR6">
        <f>1-(($AP$7-$AN$6)/($AN$7-$AN$6))</f>
        <v>0.48</v>
      </c>
      <c r="BS6">
        <f>1-(($AQ$7-$AN$6)/($AN$7-$AN$6))</f>
        <v>0.28000000000000003</v>
      </c>
      <c r="BT6">
        <f>1-(($AN$6-$AO$6)/($AO$7-$AO$6))</f>
        <v>0.39130434782608692</v>
      </c>
      <c r="BU6">
        <f>(($AP$6-$AO$6)/($AO$7-$AO$6))</f>
        <v>0.13043478260869565</v>
      </c>
      <c r="BV6">
        <f>(($AQ$6-$AO$6)/($AO$7-$AO$6))</f>
        <v>0.39130434782608697</v>
      </c>
      <c r="BW6">
        <f>(($AN$6-$AP$6)/($AP$7-$AP$6))</f>
        <v>0.45833333333333331</v>
      </c>
      <c r="BX6">
        <f>1-(($AO$7-$AP$6)/($AP$7-$AP$6))</f>
        <v>0.16666666666666663</v>
      </c>
      <c r="BY6">
        <f>(($AQ$6-$AP$6)/($AP$7-$AP$6))</f>
        <v>0.25</v>
      </c>
      <c r="BZ6">
        <f>(($AN$6-$AQ$6)/($AQ$7-$AQ$6))</f>
        <v>0.21739130434782608</v>
      </c>
      <c r="CA6">
        <f>1-(($AO$7-$AQ$6)/($AQ$7-$AQ$6))</f>
        <v>0.39130434782608692</v>
      </c>
      <c r="CB6">
        <f>1-(($AP$7-$AQ$6)/($AQ$7-$AQ$6))</f>
        <v>0.21739130434782605</v>
      </c>
    </row>
    <row r="7" spans="1:80" x14ac:dyDescent="0.25">
      <c r="A7">
        <v>6</v>
      </c>
      <c r="D7">
        <v>36.091646000000011</v>
      </c>
      <c r="E7" s="2">
        <v>2</v>
      </c>
      <c r="F7">
        <v>24.690340000000006</v>
      </c>
      <c r="G7" s="3">
        <v>3</v>
      </c>
      <c r="P7">
        <v>2</v>
      </c>
      <c r="Q7" t="str">
        <f t="shared" si="0"/>
        <v>23</v>
      </c>
      <c r="R7">
        <v>2</v>
      </c>
      <c r="T7" t="s">
        <v>291</v>
      </c>
      <c r="U7">
        <v>13</v>
      </c>
      <c r="V7">
        <f t="shared" si="1"/>
        <v>2.376599634369287</v>
      </c>
      <c r="X7" t="s">
        <v>282</v>
      </c>
      <c r="Y7" t="s">
        <v>260</v>
      </c>
      <c r="AB7" t="s">
        <v>282</v>
      </c>
      <c r="AC7" t="str">
        <f>CONCATENATE($R7,$R8,$R9,$R10)</f>
        <v>2341</v>
      </c>
      <c r="AF7" t="s">
        <v>251</v>
      </c>
      <c r="AI7" t="s">
        <v>211</v>
      </c>
      <c r="AJ7">
        <f>COUNT($P:$P)</f>
        <v>3462</v>
      </c>
      <c r="AN7">
        <v>149</v>
      </c>
      <c r="AO7">
        <v>133</v>
      </c>
      <c r="AP7">
        <v>137</v>
      </c>
      <c r="AQ7">
        <v>142</v>
      </c>
      <c r="AR7">
        <v>792</v>
      </c>
      <c r="AT7">
        <f>(($AO$8-$AN$7)/($AN$8-$AN$7))</f>
        <v>0.34782608695652173</v>
      </c>
      <c r="AU7">
        <f>(($AP$8-$AN$7)/($AN$8-$AN$7))</f>
        <v>0.60869565217391308</v>
      </c>
      <c r="AV7">
        <f>(($AQ$8-$AN$7)/($AN$8-$AN$7))</f>
        <v>0.69565217391304346</v>
      </c>
      <c r="AW7">
        <f>(($AN$7-$AO$7)/($AO$8-$AO$7))</f>
        <v>0.66666666666666663</v>
      </c>
      <c r="AX7">
        <f>(($AP$7-$AO$7)/($AO$8-$AO$7))</f>
        <v>0.16666666666666666</v>
      </c>
      <c r="AY7">
        <f>(($AQ$7-$AO$7)/($AO$8-$AO$7))</f>
        <v>0.375</v>
      </c>
      <c r="AZ7">
        <f>(($AN$7-$AP$7)/($AP$8-$AP$7))</f>
        <v>0.46153846153846156</v>
      </c>
      <c r="BA7">
        <f>(($AO$8-$AP$7)/($AP$8-$AP$7))</f>
        <v>0.76923076923076927</v>
      </c>
      <c r="BB7">
        <f>(($AQ$7-$AP$7)/($AP$8-$AP$7))</f>
        <v>0.19230769230769232</v>
      </c>
      <c r="BC7">
        <f>(($AN$7-$AQ$7)/($AQ$8-$AQ$7))</f>
        <v>0.30434782608695654</v>
      </c>
      <c r="BD7">
        <f>(($AO$8-$AQ$7)/($AQ$8-$AQ$7))</f>
        <v>0.65217391304347827</v>
      </c>
      <c r="BE7">
        <f>(($AP$8-$AQ$7)/($AQ$8-$AQ$7))</f>
        <v>0.91304347826086951</v>
      </c>
      <c r="BG7">
        <v>2</v>
      </c>
      <c r="BH7">
        <v>33</v>
      </c>
      <c r="BI7">
        <f>($BH$11-$BH$8)/200</f>
        <v>0.125</v>
      </c>
      <c r="BJ7">
        <f>($BH$261-$BH$220)/200</f>
        <v>1.155</v>
      </c>
      <c r="BQ7">
        <f>(($AO$8-$AN$7)/($AN$8-$AN$7))</f>
        <v>0.34782608695652173</v>
      </c>
      <c r="BR7">
        <f>1-(($AP$8-$AN$7)/($AN$8-$AN$7))</f>
        <v>0.39130434782608692</v>
      </c>
      <c r="BS7">
        <f>1-(($AQ$8-$AN$7)/($AN$8-$AN$7))</f>
        <v>0.30434782608695654</v>
      </c>
      <c r="BT7">
        <f>1-(($AN$7-$AO$7)/($AO$8-$AO$7))</f>
        <v>0.33333333333333337</v>
      </c>
      <c r="BU7">
        <f>(($AP$7-$AO$7)/($AO$8-$AO$7))</f>
        <v>0.16666666666666666</v>
      </c>
      <c r="BV7">
        <f>(($AQ$7-$AO$7)/($AO$8-$AO$7))</f>
        <v>0.375</v>
      </c>
      <c r="BW7">
        <f>(($AN$7-$AP$7)/($AP$8-$AP$7))</f>
        <v>0.46153846153846156</v>
      </c>
      <c r="BX7">
        <f>1-(($AO$8-$AP$7)/($AP$8-$AP$7))</f>
        <v>0.23076923076923073</v>
      </c>
      <c r="BY7">
        <f>(($AQ$7-$AP$7)/($AP$8-$AP$7))</f>
        <v>0.19230769230769232</v>
      </c>
      <c r="BZ7">
        <f>(($AN$7-$AQ$7)/($AQ$8-$AQ$7))</f>
        <v>0.30434782608695654</v>
      </c>
      <c r="CA7">
        <f>1-(($AO$8-$AQ$7)/($AQ$8-$AQ$7))</f>
        <v>0.34782608695652173</v>
      </c>
      <c r="CB7">
        <f>1-(($AP$8-$AQ$7)/($AQ$8-$AQ$7))</f>
        <v>8.6956521739130488E-2</v>
      </c>
    </row>
    <row r="8" spans="1:80" x14ac:dyDescent="0.25">
      <c r="A8">
        <v>7</v>
      </c>
      <c r="D8">
        <v>36.111385000000013</v>
      </c>
      <c r="E8" s="2">
        <v>2</v>
      </c>
      <c r="F8">
        <v>24.629820000000009</v>
      </c>
      <c r="G8" s="3">
        <v>3</v>
      </c>
      <c r="P8">
        <v>2</v>
      </c>
      <c r="Q8" t="str">
        <f t="shared" si="0"/>
        <v>23</v>
      </c>
      <c r="R8">
        <v>3</v>
      </c>
      <c r="T8" t="s">
        <v>292</v>
      </c>
      <c r="U8">
        <v>148</v>
      </c>
      <c r="V8">
        <f t="shared" si="1"/>
        <v>27.056672760511884</v>
      </c>
      <c r="X8" t="s">
        <v>282</v>
      </c>
      <c r="Y8" t="s">
        <v>261</v>
      </c>
      <c r="AF8">
        <f>COUNTIF($R:$R,3)+COUNTIF($R:$R,4)</f>
        <v>295</v>
      </c>
      <c r="AN8">
        <v>172</v>
      </c>
      <c r="AO8">
        <v>157</v>
      </c>
      <c r="AP8">
        <v>163</v>
      </c>
      <c r="AQ8">
        <v>165</v>
      </c>
      <c r="AR8">
        <v>794</v>
      </c>
      <c r="AT8">
        <f>(($AO$9-$AN$8)/($AN$9-$AN$8))</f>
        <v>0.375</v>
      </c>
      <c r="AU8">
        <f>(($AP$9-$AN$8)/($AN$9-$AN$8))</f>
        <v>0.54166666666666663</v>
      </c>
      <c r="AV8">
        <f>(($AQ$9-$AN$8)/($AN$9-$AN$8))</f>
        <v>0.79166666666666663</v>
      </c>
      <c r="AW8">
        <f>(($AN$8-$AO$8)/($AO$9-$AO$8))</f>
        <v>0.625</v>
      </c>
      <c r="AX8">
        <f>(($AP$8-$AO$8)/($AO$9-$AO$8))</f>
        <v>0.25</v>
      </c>
      <c r="AY8">
        <f>(($AQ$8-$AO$8)/($AO$9-$AO$8))</f>
        <v>0.33333333333333331</v>
      </c>
      <c r="AZ8">
        <f>(($AN$8-$AP$8)/($AP$9-$AP$8))</f>
        <v>0.40909090909090912</v>
      </c>
      <c r="BA8">
        <f>(($AO$9-$AP$8)/($AP$9-$AP$8))</f>
        <v>0.81818181818181823</v>
      </c>
      <c r="BB8">
        <f>(($AQ$8-$AP$8)/($AP$9-$AP$8))</f>
        <v>9.0909090909090912E-2</v>
      </c>
      <c r="BC8">
        <f>(($AN$8-$AQ$8)/($AQ$9-$AQ$8))</f>
        <v>0.26923076923076922</v>
      </c>
      <c r="BD8">
        <f>(($AO$9-$AQ$8)/($AQ$9-$AQ$8))</f>
        <v>0.61538461538461542</v>
      </c>
      <c r="BE8">
        <f>(($AP$9-$AQ$8)/($AQ$9-$AQ$8))</f>
        <v>0.76923076923076927</v>
      </c>
      <c r="BG8">
        <v>3</v>
      </c>
      <c r="BH8">
        <v>33</v>
      </c>
      <c r="BI8">
        <f>($BH$12-$BH$9)/200</f>
        <v>7.4999999999999997E-2</v>
      </c>
      <c r="BJ8">
        <f>($BH$300-$BH$262)/200</f>
        <v>1.085</v>
      </c>
      <c r="BQ8">
        <f>(($AO$9-$AN$8)/($AN$9-$AN$8))</f>
        <v>0.375</v>
      </c>
      <c r="BR8">
        <f>1-(($AP$9-$AN$8)/($AN$9-$AN$8))</f>
        <v>0.45833333333333337</v>
      </c>
      <c r="BS8">
        <f>1-(($AQ$9-$AN$8)/($AN$9-$AN$8))</f>
        <v>0.20833333333333337</v>
      </c>
      <c r="BT8">
        <f>1-(($AN$8-$AO$8)/($AO$9-$AO$8))</f>
        <v>0.375</v>
      </c>
      <c r="BU8">
        <f>(($AP$8-$AO$8)/($AO$9-$AO$8))</f>
        <v>0.25</v>
      </c>
      <c r="BV8">
        <f>(($AQ$8-$AO$8)/($AO$9-$AO$8))</f>
        <v>0.33333333333333331</v>
      </c>
      <c r="BW8">
        <f>(($AN$8-$AP$8)/($AP$9-$AP$8))</f>
        <v>0.40909090909090912</v>
      </c>
      <c r="BX8">
        <f>1-(($AO$9-$AP$8)/($AP$9-$AP$8))</f>
        <v>0.18181818181818177</v>
      </c>
      <c r="BY8">
        <f>(($AQ$8-$AP$8)/($AP$9-$AP$8))</f>
        <v>9.0909090909090912E-2</v>
      </c>
      <c r="BZ8">
        <f>(($AN$8-$AQ$8)/($AQ$9-$AQ$8))</f>
        <v>0.26923076923076922</v>
      </c>
      <c r="CA8">
        <f>1-(($AO$9-$AQ$8)/($AQ$9-$AQ$8))</f>
        <v>0.38461538461538458</v>
      </c>
      <c r="CB8">
        <f>1-(($AP$9-$AQ$8)/($AQ$9-$AQ$8))</f>
        <v>0.23076923076923073</v>
      </c>
    </row>
    <row r="9" spans="1:80" x14ac:dyDescent="0.25">
      <c r="A9">
        <v>8</v>
      </c>
      <c r="D9">
        <v>36.133831000000008</v>
      </c>
      <c r="E9" s="2">
        <v>2</v>
      </c>
      <c r="F9">
        <v>24.618311000000006</v>
      </c>
      <c r="G9" s="3">
        <v>3</v>
      </c>
      <c r="P9">
        <v>2</v>
      </c>
      <c r="Q9" t="str">
        <f t="shared" si="0"/>
        <v>23</v>
      </c>
      <c r="R9">
        <v>4</v>
      </c>
      <c r="T9" t="s">
        <v>284</v>
      </c>
      <c r="U9">
        <v>36</v>
      </c>
      <c r="V9">
        <f t="shared" si="1"/>
        <v>6.5813528336380251</v>
      </c>
      <c r="X9" t="s">
        <v>282</v>
      </c>
      <c r="Y9" t="s">
        <v>262</v>
      </c>
      <c r="AF9" t="s">
        <v>252</v>
      </c>
      <c r="AN9">
        <v>196</v>
      </c>
      <c r="AO9">
        <v>181</v>
      </c>
      <c r="AP9">
        <v>185</v>
      </c>
      <c r="AQ9">
        <v>191</v>
      </c>
      <c r="AR9">
        <v>1040</v>
      </c>
      <c r="AT9">
        <f>(($AO$10-$AN$9)/($AN$10-$AN$9))</f>
        <v>0.44</v>
      </c>
      <c r="AU9">
        <f>(($AP$10-$AN$9)/($AN$10-$AN$9))</f>
        <v>0.56000000000000005</v>
      </c>
      <c r="AV9">
        <f>(($AQ$10-$AN$9)/($AN$10-$AN$9))</f>
        <v>0.84</v>
      </c>
      <c r="AW9">
        <f>(($AN$9-$AO$9)/($AO$10-$AO$9))</f>
        <v>0.57692307692307687</v>
      </c>
      <c r="AX9">
        <f>(($AP$9-$AO$9)/($AO$10-$AO$9))</f>
        <v>0.15384615384615385</v>
      </c>
      <c r="AY9">
        <f>(($AQ$9-$AO$9)/($AO$10-$AO$9))</f>
        <v>0.38461538461538464</v>
      </c>
      <c r="AZ9">
        <f>(($AN$9-$AP$9)/($AP$10-$AP$9))</f>
        <v>0.44</v>
      </c>
      <c r="BA9">
        <f>(($AO$10-$AP$9)/($AP$10-$AP$9))</f>
        <v>0.88</v>
      </c>
      <c r="BB9">
        <f>(($AQ$9-$AP$9)/($AP$10-$AP$9))</f>
        <v>0.24</v>
      </c>
      <c r="BC9">
        <f>(($AN$9-$AQ$9)/($AQ$10-$AQ$9))</f>
        <v>0.19230769230769232</v>
      </c>
      <c r="BD9">
        <f>(($AO$10-$AQ$9)/($AQ$10-$AQ$9))</f>
        <v>0.61538461538461542</v>
      </c>
      <c r="BE9">
        <f>(($AP$10-$AQ$9)/($AQ$10-$AQ$9))</f>
        <v>0.73076923076923073</v>
      </c>
      <c r="BG9">
        <v>4</v>
      </c>
      <c r="BH9">
        <v>45</v>
      </c>
      <c r="BI9">
        <f>($BH$13-$BH$10)/200</f>
        <v>0.125</v>
      </c>
      <c r="BJ9">
        <f>($BH$337-$BH$301)/200</f>
        <v>1.0349999999999999</v>
      </c>
      <c r="BQ9">
        <f>(($AO$10-$AN$9)/($AN$10-$AN$9))</f>
        <v>0.44</v>
      </c>
      <c r="BR9">
        <f>1-(($AP$10-$AN$9)/($AN$10-$AN$9))</f>
        <v>0.43999999999999995</v>
      </c>
      <c r="BS9">
        <f>1-(($AQ$10-$AN$9)/($AN$10-$AN$9))</f>
        <v>0.16000000000000003</v>
      </c>
      <c r="BT9">
        <f>1-(($AN$9-$AO$9)/($AO$10-$AO$9))</f>
        <v>0.42307692307692313</v>
      </c>
      <c r="BU9">
        <f>(($AP$9-$AO$9)/($AO$10-$AO$9))</f>
        <v>0.15384615384615385</v>
      </c>
      <c r="BV9">
        <f>(($AQ$9-$AO$9)/($AO$10-$AO$9))</f>
        <v>0.38461538461538464</v>
      </c>
      <c r="BW9">
        <f>(($AN$9-$AP$9)/($AP$10-$AP$9))</f>
        <v>0.44</v>
      </c>
      <c r="BX9">
        <f>1-(($AO$10-$AP$9)/($AP$10-$AP$9))</f>
        <v>0.12</v>
      </c>
      <c r="BY9">
        <f>(($AQ$9-$AP$9)/($AP$10-$AP$9))</f>
        <v>0.24</v>
      </c>
      <c r="BZ9">
        <f>(($AN$9-$AQ$9)/($AQ$10-$AQ$9))</f>
        <v>0.19230769230769232</v>
      </c>
      <c r="CA9">
        <f>1-(($AO$10-$AQ$9)/($AQ$10-$AQ$9))</f>
        <v>0.38461538461538458</v>
      </c>
      <c r="CB9">
        <f>1-(($AP$10-$AQ$9)/($AQ$10-$AQ$9))</f>
        <v>0.26923076923076927</v>
      </c>
    </row>
    <row r="10" spans="1:80" x14ac:dyDescent="0.25">
      <c r="A10">
        <v>9</v>
      </c>
      <c r="D10">
        <v>36.174610000000008</v>
      </c>
      <c r="E10" s="2">
        <v>2</v>
      </c>
      <c r="F10">
        <v>24.603260000000006</v>
      </c>
      <c r="G10" s="3">
        <v>3</v>
      </c>
      <c r="P10">
        <v>2</v>
      </c>
      <c r="Q10" t="str">
        <f t="shared" si="0"/>
        <v>23</v>
      </c>
      <c r="R10">
        <v>1</v>
      </c>
      <c r="X10" t="s">
        <v>282</v>
      </c>
      <c r="Y10" t="s">
        <v>259</v>
      </c>
      <c r="AF10">
        <v>0</v>
      </c>
      <c r="AN10">
        <v>221</v>
      </c>
      <c r="AO10">
        <v>207</v>
      </c>
      <c r="AP10">
        <v>210</v>
      </c>
      <c r="AQ10">
        <v>217</v>
      </c>
      <c r="AR10">
        <v>1042</v>
      </c>
      <c r="AT10">
        <f>(($AO$11-$AN$10)/($AN$11-$AN$10))</f>
        <v>0.41666666666666669</v>
      </c>
      <c r="AU10">
        <f>(($AP$11-$AN$10)/($AN$11-$AN$10))</f>
        <v>0.58333333333333337</v>
      </c>
      <c r="AV10">
        <f>(($AQ$11-$AN$10)/($AN$11-$AN$10))</f>
        <v>0.875</v>
      </c>
      <c r="AW10">
        <f>(($AN$10-$AO$10)/($AO$11-$AO$10))</f>
        <v>0.58333333333333337</v>
      </c>
      <c r="AX10">
        <f>(($AP$10-$AO$10)/($AO$11-$AO$10))</f>
        <v>0.125</v>
      </c>
      <c r="AY10">
        <f>(($AQ$10-$AO$10)/($AO$11-$AO$10))</f>
        <v>0.41666666666666669</v>
      </c>
      <c r="AZ10">
        <f>(($AN$10-$AP$10)/($AP$11-$AP$10))</f>
        <v>0.44</v>
      </c>
      <c r="BA10">
        <f>(($AO$11-$AP$10)/($AP$11-$AP$10))</f>
        <v>0.84</v>
      </c>
      <c r="BB10">
        <f>(($AQ$10-$AP$10)/($AP$11-$AP$10))</f>
        <v>0.28000000000000003</v>
      </c>
      <c r="BC10">
        <f>(($AN$10-$AQ$10)/($AQ$11-$AQ$10))</f>
        <v>0.16</v>
      </c>
      <c r="BD10">
        <f>(($AO$11-$AQ$10)/($AQ$11-$AQ$10))</f>
        <v>0.56000000000000005</v>
      </c>
      <c r="BE10">
        <f>(($AP$11-$AQ$10)/($AQ$11-$AQ$10))</f>
        <v>0.72</v>
      </c>
      <c r="BG10">
        <v>1</v>
      </c>
      <c r="BH10">
        <v>46</v>
      </c>
      <c r="BI10">
        <f>($BH$14-$BH$11)/200</f>
        <v>7.4999999999999997E-2</v>
      </c>
      <c r="BJ10">
        <f>($BH$377-$BH$338)/200</f>
        <v>1.105</v>
      </c>
      <c r="BQ10">
        <f>(($AO$11-$AN$10)/($AN$11-$AN$10))</f>
        <v>0.41666666666666669</v>
      </c>
      <c r="BR10">
        <f>1-(($AP$11-$AN$10)/($AN$11-$AN$10))</f>
        <v>0.41666666666666663</v>
      </c>
      <c r="BS10">
        <f>1-(($AQ$11-$AN$10)/($AN$11-$AN$10))</f>
        <v>0.125</v>
      </c>
      <c r="BT10">
        <f>1-(($AN$10-$AO$10)/($AO$11-$AO$10))</f>
        <v>0.41666666666666663</v>
      </c>
      <c r="BU10">
        <f>(($AP$10-$AO$10)/($AO$11-$AO$10))</f>
        <v>0.125</v>
      </c>
      <c r="BV10">
        <f>(($AQ$10-$AO$10)/($AO$11-$AO$10))</f>
        <v>0.41666666666666669</v>
      </c>
      <c r="BW10">
        <f>(($AN$10-$AP$10)/($AP$11-$AP$10))</f>
        <v>0.44</v>
      </c>
      <c r="BX10">
        <f>1-(($AO$11-$AP$10)/($AP$11-$AP$10))</f>
        <v>0.16000000000000003</v>
      </c>
      <c r="BY10">
        <f>(($AQ$10-$AP$10)/($AP$11-$AP$10))</f>
        <v>0.28000000000000003</v>
      </c>
      <c r="BZ10">
        <f>(($AN$10-$AQ$10)/($AQ$11-$AQ$10))</f>
        <v>0.16</v>
      </c>
      <c r="CA10">
        <f>1-(($AO$11-$AQ$10)/($AQ$11-$AQ$10))</f>
        <v>0.43999999999999995</v>
      </c>
      <c r="CB10">
        <f>1-(($AP$11-$AQ$10)/($AQ$11-$AQ$10))</f>
        <v>0.28000000000000003</v>
      </c>
    </row>
    <row r="11" spans="1:80" x14ac:dyDescent="0.25">
      <c r="A11">
        <v>10</v>
      </c>
      <c r="D11">
        <v>36.149664000000008</v>
      </c>
      <c r="E11" s="2">
        <v>2</v>
      </c>
      <c r="F11">
        <v>24.628206000000006</v>
      </c>
      <c r="G11" s="3">
        <v>3</v>
      </c>
      <c r="P11">
        <v>2</v>
      </c>
      <c r="Q11" t="str">
        <f t="shared" si="0"/>
        <v>23</v>
      </c>
      <c r="R11">
        <v>2</v>
      </c>
      <c r="X11" t="s">
        <v>282</v>
      </c>
      <c r="Y11" t="s">
        <v>260</v>
      </c>
      <c r="AB11" t="s">
        <v>282</v>
      </c>
      <c r="AC11" t="str">
        <f>CONCATENATE($R11,$R12,$R13,$R14)</f>
        <v>2341</v>
      </c>
      <c r="AF11" t="s">
        <v>253</v>
      </c>
      <c r="AN11">
        <v>245</v>
      </c>
      <c r="AO11">
        <v>231</v>
      </c>
      <c r="AP11">
        <v>235</v>
      </c>
      <c r="AQ11">
        <v>242</v>
      </c>
      <c r="AR11">
        <v>1259</v>
      </c>
      <c r="AW11">
        <f>(($AN$11-$AO$11)/($AO$12-$AO$11))</f>
        <v>0.56000000000000005</v>
      </c>
      <c r="AX11">
        <f>(($AP$11-$AO$11)/($AO$12-$AO$11))</f>
        <v>0.16</v>
      </c>
      <c r="AY11">
        <f>(($AQ$11-$AO$11)/($AO$12-$AO$11))</f>
        <v>0.44</v>
      </c>
      <c r="AZ11">
        <f>(($AN$11-$AP$11)/($AP$12-$AP$11))</f>
        <v>0.38461538461538464</v>
      </c>
      <c r="BA11">
        <f>(($AO$12-$AP$11)/($AP$12-$AP$11))</f>
        <v>0.80769230769230771</v>
      </c>
      <c r="BB11">
        <f>(($AQ$11-$AP$11)/($AP$12-$AP$11))</f>
        <v>0.26923076923076922</v>
      </c>
      <c r="BC11">
        <f>(($AN$11-$AQ$11)/($AQ$12-$AQ$11))</f>
        <v>0.10714285714285714</v>
      </c>
      <c r="BD11">
        <f>(($AO$12-$AQ$11)/($AQ$12-$AQ$11))</f>
        <v>0.5</v>
      </c>
      <c r="BE11">
        <f>(($AP$12-$AQ$11)/($AQ$12-$AQ$11))</f>
        <v>0.6785714285714286</v>
      </c>
      <c r="BG11">
        <v>2</v>
      </c>
      <c r="BH11">
        <v>58</v>
      </c>
      <c r="BI11">
        <f>($BH$15-$BH$12)/200</f>
        <v>0.125</v>
      </c>
      <c r="BJ11">
        <f>($BH$415-$BH$378)/200</f>
        <v>1.06</v>
      </c>
      <c r="BT11">
        <f>1-(($AN$11-$AO$11)/($AO$12-$AO$11))</f>
        <v>0.43999999999999995</v>
      </c>
      <c r="BU11">
        <f>(($AP$11-$AO$11)/($AO$12-$AO$11))</f>
        <v>0.16</v>
      </c>
      <c r="BV11">
        <f>(($AQ$11-$AO$11)/($AO$12-$AO$11))</f>
        <v>0.44</v>
      </c>
      <c r="BW11">
        <f>(($AN$11-$AP$11)/($AP$12-$AP$11))</f>
        <v>0.38461538461538464</v>
      </c>
      <c r="BX11">
        <f>1-(($AO$12-$AP$11)/($AP$12-$AP$11))</f>
        <v>0.19230769230769229</v>
      </c>
      <c r="BY11">
        <f>(($AQ$11-$AP$11)/($AP$12-$AP$11))</f>
        <v>0.26923076923076922</v>
      </c>
      <c r="BZ11">
        <f>(($AN$11-$AQ$11)/($AQ$12-$AQ$11))</f>
        <v>0.10714285714285714</v>
      </c>
      <c r="CA11">
        <f>(($AO$12-$AQ$11)/($AQ$12-$AQ$11))</f>
        <v>0.5</v>
      </c>
      <c r="CB11">
        <f>1-(($AP$12-$AQ$11)/($AQ$12-$AQ$11))</f>
        <v>0.3214285714285714</v>
      </c>
    </row>
    <row r="12" spans="1:80" x14ac:dyDescent="0.25">
      <c r="A12">
        <v>11</v>
      </c>
      <c r="D12">
        <v>36.133728000000005</v>
      </c>
      <c r="E12" s="2">
        <v>2</v>
      </c>
      <c r="F12">
        <v>24.631330000000005</v>
      </c>
      <c r="G12" s="3">
        <v>3</v>
      </c>
      <c r="P12">
        <v>2</v>
      </c>
      <c r="Q12" t="str">
        <f t="shared" si="0"/>
        <v>23</v>
      </c>
      <c r="R12">
        <v>3</v>
      </c>
      <c r="X12" t="s">
        <v>282</v>
      </c>
      <c r="Y12" t="s">
        <v>261</v>
      </c>
      <c r="AF12">
        <v>0</v>
      </c>
      <c r="AN12">
        <v>275</v>
      </c>
      <c r="AO12">
        <v>256</v>
      </c>
      <c r="AP12">
        <v>261</v>
      </c>
      <c r="AQ12">
        <v>270</v>
      </c>
      <c r="AR12">
        <v>1261</v>
      </c>
      <c r="BG12">
        <v>3</v>
      </c>
      <c r="BH12">
        <v>60</v>
      </c>
      <c r="BI12">
        <f>($BH$16-$BH$13)/200</f>
        <v>0.08</v>
      </c>
      <c r="BJ12">
        <f>($BH$451-$BH$416)/200</f>
        <v>0.98499999999999999</v>
      </c>
    </row>
    <row r="13" spans="1:80" x14ac:dyDescent="0.25">
      <c r="A13">
        <v>12</v>
      </c>
      <c r="D13">
        <v>36.164770000000004</v>
      </c>
      <c r="E13" s="2">
        <v>2</v>
      </c>
      <c r="F13">
        <v>24.654922000000013</v>
      </c>
      <c r="G13" s="3">
        <v>3</v>
      </c>
      <c r="P13">
        <v>2</v>
      </c>
      <c r="Q13" t="str">
        <f t="shared" si="0"/>
        <v>23</v>
      </c>
      <c r="R13">
        <v>4</v>
      </c>
      <c r="X13" t="s">
        <v>282</v>
      </c>
      <c r="Y13" t="s">
        <v>262</v>
      </c>
      <c r="AF13" t="s">
        <v>254</v>
      </c>
      <c r="AN13">
        <v>304</v>
      </c>
      <c r="AO13">
        <v>286</v>
      </c>
      <c r="AP13">
        <v>290</v>
      </c>
      <c r="AQ13">
        <v>295</v>
      </c>
      <c r="AR13">
        <v>1492</v>
      </c>
      <c r="BG13">
        <v>4</v>
      </c>
      <c r="BH13">
        <v>71</v>
      </c>
      <c r="BI13">
        <f>($BH$17-$BH$14)/200</f>
        <v>0.11</v>
      </c>
      <c r="BJ13">
        <f>($BH$483-$BH$452)/200</f>
        <v>0.79500000000000004</v>
      </c>
    </row>
    <row r="14" spans="1:80" x14ac:dyDescent="0.25">
      <c r="A14">
        <v>13</v>
      </c>
      <c r="D14">
        <v>36.140812000000011</v>
      </c>
      <c r="E14" s="2">
        <v>2</v>
      </c>
      <c r="F14">
        <v>24.638571000000013</v>
      </c>
      <c r="G14" s="3">
        <v>3</v>
      </c>
      <c r="P14">
        <v>2</v>
      </c>
      <c r="Q14" t="str">
        <f t="shared" si="0"/>
        <v>23</v>
      </c>
      <c r="R14">
        <v>1</v>
      </c>
      <c r="X14" t="s">
        <v>282</v>
      </c>
      <c r="Y14" t="s">
        <v>259</v>
      </c>
      <c r="AF14">
        <v>0</v>
      </c>
      <c r="AN14">
        <v>325</v>
      </c>
      <c r="AO14">
        <v>308</v>
      </c>
      <c r="AP14">
        <v>315</v>
      </c>
      <c r="AQ14">
        <v>316</v>
      </c>
      <c r="AR14">
        <v>1494</v>
      </c>
      <c r="AT14">
        <f>(($AO$13-$AN$12)/($AN$13-$AN$12))</f>
        <v>0.37931034482758619</v>
      </c>
      <c r="AU14">
        <f>(($AP$13-$AN$12)/($AN$13-$AN$12))</f>
        <v>0.51724137931034486</v>
      </c>
      <c r="AV14">
        <f>(($AQ$13-$AN$12)/($AN$13-$AN$12))</f>
        <v>0.68965517241379315</v>
      </c>
      <c r="AW14">
        <f>(($AN$13-$AO$13)/($AO$14-$AO$13))</f>
        <v>0.81818181818181823</v>
      </c>
      <c r="AX14">
        <f>(($AP$13-$AO$13)/($AO$14-$AO$13))</f>
        <v>0.18181818181818182</v>
      </c>
      <c r="AY14">
        <f>(($AQ$13-$AO$13)/($AO$14-$AO$13))</f>
        <v>0.40909090909090912</v>
      </c>
      <c r="AZ14">
        <f>(($AN$13-$AP$13)/($AP$14-$AP$13))</f>
        <v>0.56000000000000005</v>
      </c>
      <c r="BA14">
        <f>(($AO$14-$AP$13)/($AP$14-$AP$13))</f>
        <v>0.72</v>
      </c>
      <c r="BB14">
        <f>(($AQ$13-$AP$13)/($AP$14-$AP$13))</f>
        <v>0.2</v>
      </c>
      <c r="BC14">
        <f>(($AN$13-$AQ$13)/($AQ$14-$AQ$13))</f>
        <v>0.42857142857142855</v>
      </c>
      <c r="BD14">
        <f>(($AO$14-$AQ$13)/($AQ$14-$AQ$13))</f>
        <v>0.61904761904761907</v>
      </c>
      <c r="BE14">
        <f>(($AP$14-$AQ$13)/($AQ$14-$AQ$13))</f>
        <v>0.95238095238095233</v>
      </c>
      <c r="BG14">
        <v>1</v>
      </c>
      <c r="BH14">
        <v>73</v>
      </c>
      <c r="BI14">
        <f>($BH$18-$BH$15)/200</f>
        <v>7.4999999999999997E-2</v>
      </c>
      <c r="BJ14">
        <f>($BH$517-$BH$484)/200</f>
        <v>0.88500000000000001</v>
      </c>
      <c r="BQ14">
        <f>(($AO$13-$AN$12)/($AN$13-$AN$12))</f>
        <v>0.37931034482758619</v>
      </c>
      <c r="BR14">
        <f>1-(($AP$13-$AN$12)/($AN$13-$AN$12))</f>
        <v>0.48275862068965514</v>
      </c>
      <c r="BS14">
        <f>1-(($AQ$13-$AN$12)/($AN$13-$AN$12))</f>
        <v>0.31034482758620685</v>
      </c>
      <c r="BT14">
        <f>1-(($AN$13-$AO$13)/($AO$14-$AO$13))</f>
        <v>0.18181818181818177</v>
      </c>
      <c r="BU14">
        <f>(($AP$13-$AO$13)/($AO$14-$AO$13))</f>
        <v>0.18181818181818182</v>
      </c>
      <c r="BV14">
        <f>(($AQ$13-$AO$13)/($AO$14-$AO$13))</f>
        <v>0.40909090909090912</v>
      </c>
      <c r="BW14">
        <f>1-(($AN$13-$AP$13)/($AP$14-$AP$13))</f>
        <v>0.43999999999999995</v>
      </c>
      <c r="BX14">
        <f>1-(($AO$14-$AP$13)/($AP$14-$AP$13))</f>
        <v>0.28000000000000003</v>
      </c>
      <c r="BY14">
        <f>(($AQ$13-$AP$13)/($AP$14-$AP$13))</f>
        <v>0.2</v>
      </c>
      <c r="BZ14">
        <f>(($AN$13-$AQ$13)/($AQ$14-$AQ$13))</f>
        <v>0.42857142857142855</v>
      </c>
      <c r="CA14">
        <f>1-(($AO$14-$AQ$13)/($AQ$14-$AQ$13))</f>
        <v>0.38095238095238093</v>
      </c>
      <c r="CB14">
        <f>1-(($AP$14-$AQ$13)/($AQ$14-$AQ$13))</f>
        <v>4.7619047619047672E-2</v>
      </c>
    </row>
    <row r="15" spans="1:80" x14ac:dyDescent="0.25">
      <c r="A15">
        <v>14</v>
      </c>
      <c r="D15">
        <v>36.200130000000009</v>
      </c>
      <c r="E15" s="2">
        <v>2</v>
      </c>
      <c r="F15">
        <v>24.712734000000012</v>
      </c>
      <c r="G15" s="3">
        <v>3</v>
      </c>
      <c r="P15">
        <v>2</v>
      </c>
      <c r="Q15" t="str">
        <f t="shared" si="0"/>
        <v>23</v>
      </c>
      <c r="R15">
        <v>2</v>
      </c>
      <c r="X15" t="s">
        <v>282</v>
      </c>
      <c r="Y15" t="s">
        <v>260</v>
      </c>
      <c r="AB15" t="s">
        <v>282</v>
      </c>
      <c r="AC15" t="str">
        <f>CONCATENATE($R15,$R16,$R17,$R18)</f>
        <v>2341</v>
      </c>
      <c r="AF15" t="s">
        <v>255</v>
      </c>
      <c r="AN15">
        <v>348</v>
      </c>
      <c r="AO15">
        <v>329</v>
      </c>
      <c r="AP15">
        <v>337</v>
      </c>
      <c r="AQ15">
        <v>337</v>
      </c>
      <c r="AR15">
        <v>1711</v>
      </c>
      <c r="AT15">
        <f>(($AO$14-$AN$13)/($AN$14-$AN$13))</f>
        <v>0.19047619047619047</v>
      </c>
      <c r="AU15">
        <f>(($AP$14-$AN$13)/($AN$14-$AN$13))</f>
        <v>0.52380952380952384</v>
      </c>
      <c r="AV15">
        <f>(($AQ$14-$AN$13)/($AN$14-$AN$13))</f>
        <v>0.5714285714285714</v>
      </c>
      <c r="AW15">
        <f>(($AN$14-$AO$14)/($AO$15-$AO$14))</f>
        <v>0.80952380952380953</v>
      </c>
      <c r="AX15">
        <f>(($AP$14-$AO$14)/($AO$15-$AO$14))</f>
        <v>0.33333333333333331</v>
      </c>
      <c r="AY15">
        <f>(($AQ$14-$AO$14)/($AO$15-$AO$14))</f>
        <v>0.38095238095238093</v>
      </c>
      <c r="AZ15">
        <f>(($AN$14-$AP$14)/($AP$15-$AP$14))</f>
        <v>0.45454545454545453</v>
      </c>
      <c r="BA15">
        <f>(($AO$15-$AP$14)/($AP$15-$AP$14))</f>
        <v>0.63636363636363635</v>
      </c>
      <c r="BB15">
        <f>(($AQ$14-$AP$14)/($AP$15-$AP$14))</f>
        <v>4.5454545454545456E-2</v>
      </c>
      <c r="BC15">
        <f>(($AN$14-$AQ$14)/($AQ$15-$AQ$14))</f>
        <v>0.42857142857142855</v>
      </c>
      <c r="BD15">
        <f>(($AO$15-$AQ$14)/($AQ$15-$AQ$14))</f>
        <v>0.61904761904761907</v>
      </c>
      <c r="BE15">
        <f>(($AP$15-$AQ$15)/($AQ$16-$AQ$15))</f>
        <v>0</v>
      </c>
      <c r="BG15">
        <v>2</v>
      </c>
      <c r="BH15">
        <v>85</v>
      </c>
      <c r="BI15">
        <f>($BH$19-$BH$16)/200</f>
        <v>0.115</v>
      </c>
      <c r="BJ15">
        <f>($BH$549-$BH$518)/200</f>
        <v>0.79500000000000004</v>
      </c>
      <c r="BQ15">
        <f>(($AO$14-$AN$13)/($AN$14-$AN$13))</f>
        <v>0.19047619047619047</v>
      </c>
      <c r="BR15">
        <f>1-(($AP$14-$AN$13)/($AN$14-$AN$13))</f>
        <v>0.47619047619047616</v>
      </c>
      <c r="BS15">
        <f>1-(($AQ$14-$AN$13)/($AN$14-$AN$13))</f>
        <v>0.4285714285714286</v>
      </c>
      <c r="BT15">
        <f>1-(($AN$14-$AO$14)/($AO$15-$AO$14))</f>
        <v>0.19047619047619047</v>
      </c>
      <c r="BU15">
        <f>(($AP$14-$AO$14)/($AO$15-$AO$14))</f>
        <v>0.33333333333333331</v>
      </c>
      <c r="BV15">
        <f>(($AQ$14-$AO$14)/($AO$15-$AO$14))</f>
        <v>0.38095238095238093</v>
      </c>
      <c r="BW15">
        <f>(($AN$14-$AP$14)/($AP$15-$AP$14))</f>
        <v>0.45454545454545453</v>
      </c>
      <c r="BX15">
        <f>1-(($AO$15-$AP$14)/($AP$15-$AP$14))</f>
        <v>0.36363636363636365</v>
      </c>
      <c r="BY15">
        <f>(($AQ$14-$AP$14)/($AP$15-$AP$14))</f>
        <v>4.5454545454545456E-2</v>
      </c>
      <c r="BZ15">
        <f>(($AN$14-$AQ$14)/($AQ$15-$AQ$14))</f>
        <v>0.42857142857142855</v>
      </c>
      <c r="CA15">
        <f>1-(($AO$15-$AQ$14)/($AQ$15-$AQ$14))</f>
        <v>0.38095238095238093</v>
      </c>
      <c r="CB15">
        <f>(($AP$15-$AQ$15)/($AQ$16-$AQ$15))</f>
        <v>0</v>
      </c>
    </row>
    <row r="16" spans="1:80" x14ac:dyDescent="0.25">
      <c r="A16">
        <v>15</v>
      </c>
      <c r="D16">
        <v>36.198099000000013</v>
      </c>
      <c r="E16" s="2">
        <v>2</v>
      </c>
      <c r="F16">
        <v>24.712734000000012</v>
      </c>
      <c r="G16" s="3">
        <v>3</v>
      </c>
      <c r="P16">
        <v>2</v>
      </c>
      <c r="Q16" t="str">
        <f t="shared" si="0"/>
        <v>23</v>
      </c>
      <c r="R16">
        <v>3</v>
      </c>
      <c r="X16" t="s">
        <v>282</v>
      </c>
      <c r="Y16" t="s">
        <v>261</v>
      </c>
      <c r="AF16">
        <v>0</v>
      </c>
      <c r="AN16">
        <v>368</v>
      </c>
      <c r="AO16">
        <v>352</v>
      </c>
      <c r="AP16">
        <v>359</v>
      </c>
      <c r="AQ16">
        <v>360</v>
      </c>
      <c r="AR16">
        <v>1713</v>
      </c>
      <c r="AT16">
        <f>(($AO$15-$AN$14)/($AN$15-$AN$14))</f>
        <v>0.17391304347826086</v>
      </c>
      <c r="AU16">
        <f>(($AP$15-$AN$14)/($AN$15-$AN$14))</f>
        <v>0.52173913043478259</v>
      </c>
      <c r="AV16">
        <f>(($AQ$15-$AN$14)/($AN$15-$AN$14))</f>
        <v>0.52173913043478259</v>
      </c>
      <c r="AW16">
        <f>(($AN$15-$AO$15)/($AO$16-$AO$15))</f>
        <v>0.82608695652173914</v>
      </c>
      <c r="AX16">
        <f>(($AP$15-$AO$15)/($AO$16-$AO$15))</f>
        <v>0.34782608695652173</v>
      </c>
      <c r="AY16">
        <f>(($AQ$15-$AO$15)/($AO$16-$AO$15))</f>
        <v>0.34782608695652173</v>
      </c>
      <c r="AZ16">
        <f>(($AN$15-$AP$15)/($AP$16-$AP$15))</f>
        <v>0.5</v>
      </c>
      <c r="BA16">
        <f>(($AO$16-$AP$15)/($AP$16-$AP$15))</f>
        <v>0.68181818181818177</v>
      </c>
      <c r="BB16">
        <f>(($AQ$15-$AP$15)/($AP$16-$AP$15))</f>
        <v>0</v>
      </c>
      <c r="BC16">
        <f>(($AN$15-$AQ$15)/($AQ$16-$AQ$15))</f>
        <v>0.47826086956521741</v>
      </c>
      <c r="BD16">
        <f>(($AO$16-$AQ$15)/($AQ$16-$AQ$15))</f>
        <v>0.65217391304347827</v>
      </c>
      <c r="BE16">
        <f>(($AP$16-$AQ$15)/($AQ$16-$AQ$15))</f>
        <v>0.95652173913043481</v>
      </c>
      <c r="BG16">
        <v>3</v>
      </c>
      <c r="BH16">
        <v>87</v>
      </c>
      <c r="BI16">
        <f>($BH$20-$BH$17)/200</f>
        <v>0.09</v>
      </c>
      <c r="BJ16">
        <f>($BH$594-$BH$550)/200</f>
        <v>1.405</v>
      </c>
      <c r="BQ16">
        <f>(($AO$15-$AN$14)/($AN$15-$AN$14))</f>
        <v>0.17391304347826086</v>
      </c>
      <c r="BR16">
        <f>1-(($AP$15-$AN$14)/($AN$15-$AN$14))</f>
        <v>0.47826086956521741</v>
      </c>
      <c r="BS16">
        <f>1-(($AQ$15-$AN$14)/($AN$15-$AN$14))</f>
        <v>0.47826086956521741</v>
      </c>
      <c r="BT16">
        <f>1-(($AN$15-$AO$15)/($AO$16-$AO$15))</f>
        <v>0.17391304347826086</v>
      </c>
      <c r="BU16">
        <f>(($AP$15-$AO$15)/($AO$16-$AO$15))</f>
        <v>0.34782608695652173</v>
      </c>
      <c r="BV16">
        <f>(($AQ$15-$AO$15)/($AO$16-$AO$15))</f>
        <v>0.34782608695652173</v>
      </c>
      <c r="BW16">
        <f>(($AN$15-$AP$15)/($AP$16-$AP$15))</f>
        <v>0.5</v>
      </c>
      <c r="BX16">
        <f>1-(($AO$16-$AP$15)/($AP$16-$AP$15))</f>
        <v>0.31818181818181823</v>
      </c>
      <c r="BY16">
        <f>(($AQ$15-$AP$15)/($AP$16-$AP$15))</f>
        <v>0</v>
      </c>
      <c r="BZ16">
        <f>(($AN$15-$AQ$15)/($AQ$16-$AQ$15))</f>
        <v>0.47826086956521741</v>
      </c>
      <c r="CA16">
        <f>1-(($AO$16-$AQ$15)/($AQ$16-$AQ$15))</f>
        <v>0.34782608695652173</v>
      </c>
      <c r="CB16">
        <f>1-(($AP$16-$AQ$15)/($AQ$16-$AQ$15))</f>
        <v>4.3478260869565188E-2</v>
      </c>
    </row>
    <row r="17" spans="1:80" x14ac:dyDescent="0.25">
      <c r="A17">
        <v>16</v>
      </c>
      <c r="D17">
        <v>36.106436000000009</v>
      </c>
      <c r="E17" s="2">
        <v>2</v>
      </c>
      <c r="P17">
        <v>1</v>
      </c>
      <c r="Q17" t="str">
        <f t="shared" si="0"/>
        <v>2</v>
      </c>
      <c r="R17">
        <v>4</v>
      </c>
      <c r="X17" t="s">
        <v>282</v>
      </c>
      <c r="Y17" t="s">
        <v>262</v>
      </c>
      <c r="AF17" t="s">
        <v>256</v>
      </c>
      <c r="AN17">
        <v>392</v>
      </c>
      <c r="AO17">
        <v>375</v>
      </c>
      <c r="AP17">
        <v>380</v>
      </c>
      <c r="AQ17">
        <v>381</v>
      </c>
      <c r="AR17">
        <v>1920</v>
      </c>
      <c r="AT17">
        <f>(($AO$16-$AN$15)/($AN$16-$AN$15))</f>
        <v>0.2</v>
      </c>
      <c r="AU17">
        <f>(($AP$16-$AN$15)/($AN$16-$AN$15))</f>
        <v>0.55000000000000004</v>
      </c>
      <c r="AV17">
        <f>(($AQ$16-$AN$15)/($AN$16-$AN$15))</f>
        <v>0.6</v>
      </c>
      <c r="AW17">
        <f>(($AN$16-$AO$16)/($AO$17-$AO$16))</f>
        <v>0.69565217391304346</v>
      </c>
      <c r="AX17">
        <f>(($AP$16-$AO$16)/($AO$17-$AO$16))</f>
        <v>0.30434782608695654</v>
      </c>
      <c r="AY17">
        <f>(($AQ$16-$AO$16)/($AO$17-$AO$16))</f>
        <v>0.34782608695652173</v>
      </c>
      <c r="AZ17">
        <f>(($AN$16-$AP$16)/($AP$17-$AP$16))</f>
        <v>0.42857142857142855</v>
      </c>
      <c r="BA17">
        <f>(($AO$17-$AP$16)/($AP$17-$AP$16))</f>
        <v>0.76190476190476186</v>
      </c>
      <c r="BB17">
        <f>(($AQ$16-$AP$16)/($AP$17-$AP$16))</f>
        <v>4.7619047619047616E-2</v>
      </c>
      <c r="BC17">
        <f>(($AN$16-$AQ$16)/($AQ$17-$AQ$16))</f>
        <v>0.38095238095238093</v>
      </c>
      <c r="BD17">
        <f>(($AO$17-$AQ$16)/($AQ$17-$AQ$16))</f>
        <v>0.7142857142857143</v>
      </c>
      <c r="BE17">
        <f>(($AP$17-$AQ$16)/($AQ$17-$AQ$16))</f>
        <v>0.95238095238095233</v>
      </c>
      <c r="BG17">
        <v>4</v>
      </c>
      <c r="BH17">
        <v>95</v>
      </c>
      <c r="BI17">
        <f>($BH$21-$BH$18)/200</f>
        <v>9.5000000000000001E-2</v>
      </c>
      <c r="BJ17">
        <f>($BH$628-$BH$595)/200</f>
        <v>0.84499999999999997</v>
      </c>
      <c r="BQ17">
        <f>(($AO$16-$AN$15)/($AN$16-$AN$15))</f>
        <v>0.2</v>
      </c>
      <c r="BR17">
        <f>1-(($AP$16-$AN$15)/($AN$16-$AN$15))</f>
        <v>0.44999999999999996</v>
      </c>
      <c r="BS17">
        <f>1-(($AQ$16-$AN$15)/($AN$16-$AN$15))</f>
        <v>0.4</v>
      </c>
      <c r="BT17">
        <f>1-(($AN$16-$AO$16)/($AO$17-$AO$16))</f>
        <v>0.30434782608695654</v>
      </c>
      <c r="BU17">
        <f>(($AP$16-$AO$16)/($AO$17-$AO$16))</f>
        <v>0.30434782608695654</v>
      </c>
      <c r="BV17">
        <f>(($AQ$16-$AO$16)/($AO$17-$AO$16))</f>
        <v>0.34782608695652173</v>
      </c>
      <c r="BW17">
        <f>(($AN$16-$AP$16)/($AP$17-$AP$16))</f>
        <v>0.42857142857142855</v>
      </c>
      <c r="BX17">
        <f>1-(($AO$17-$AP$16)/($AP$17-$AP$16))</f>
        <v>0.23809523809523814</v>
      </c>
      <c r="BY17">
        <f>(($AQ$16-$AP$16)/($AP$17-$AP$16))</f>
        <v>4.7619047619047616E-2</v>
      </c>
      <c r="BZ17">
        <f>(($AN$16-$AQ$16)/($AQ$17-$AQ$16))</f>
        <v>0.38095238095238093</v>
      </c>
      <c r="CA17">
        <f>1-(($AO$17-$AQ$16)/($AQ$17-$AQ$16))</f>
        <v>0.2857142857142857</v>
      </c>
      <c r="CB17">
        <f>1-(($AP$17-$AQ$16)/($AQ$17-$AQ$16))</f>
        <v>4.7619047619047672E-2</v>
      </c>
    </row>
    <row r="18" spans="1:80" x14ac:dyDescent="0.25">
      <c r="A18">
        <v>17</v>
      </c>
      <c r="P18">
        <v>0</v>
      </c>
      <c r="Q18" t="str">
        <f t="shared" si="0"/>
        <v/>
      </c>
      <c r="R18">
        <v>1</v>
      </c>
      <c r="X18" t="s">
        <v>282</v>
      </c>
      <c r="Y18" t="s">
        <v>259</v>
      </c>
      <c r="AF18">
        <v>0</v>
      </c>
      <c r="AN18">
        <v>414</v>
      </c>
      <c r="AO18">
        <v>395</v>
      </c>
      <c r="AP18">
        <v>405</v>
      </c>
      <c r="AQ18">
        <v>405</v>
      </c>
      <c r="AR18">
        <v>1922</v>
      </c>
      <c r="AT18">
        <f>(($AO$17-$AN$16)/($AN$17-$AN$16))</f>
        <v>0.29166666666666669</v>
      </c>
      <c r="AU18">
        <f>(($AP$17-$AN$16)/($AN$17-$AN$16))</f>
        <v>0.5</v>
      </c>
      <c r="AV18">
        <f>(($AQ$17-$AN$16)/($AN$17-$AN$16))</f>
        <v>0.54166666666666663</v>
      </c>
      <c r="AW18">
        <f>(($AN$17-$AO$17)/($AO$18-$AO$17))</f>
        <v>0.85</v>
      </c>
      <c r="AX18">
        <f>(($AP$17-$AO$17)/($AO$18-$AO$17))</f>
        <v>0.25</v>
      </c>
      <c r="AY18">
        <f>(($AQ$17-$AO$17)/($AO$18-$AO$17))</f>
        <v>0.3</v>
      </c>
      <c r="AZ18">
        <f>(($AN$17-$AP$17)/($AP$18-$AP$17))</f>
        <v>0.48</v>
      </c>
      <c r="BA18">
        <f>(($AO$18-$AP$17)/($AP$18-$AP$17))</f>
        <v>0.6</v>
      </c>
      <c r="BB18">
        <f>(($AQ$17-$AP$17)/($AP$18-$AP$17))</f>
        <v>0.04</v>
      </c>
      <c r="BC18">
        <f>(($AN$17-$AQ$17)/($AQ$18-$AQ$17))</f>
        <v>0.45833333333333331</v>
      </c>
      <c r="BD18">
        <f>(($AO$18-$AQ$17)/($AQ$18-$AQ$17))</f>
        <v>0.58333333333333337</v>
      </c>
      <c r="BE18">
        <f>(($AP$18-$AQ$18)/($AQ$19-$AQ$18))</f>
        <v>0</v>
      </c>
      <c r="BG18">
        <v>1</v>
      </c>
      <c r="BH18">
        <v>100</v>
      </c>
      <c r="BI18">
        <f>($BH$22-$BH$19)/200</f>
        <v>7.0000000000000007E-2</v>
      </c>
      <c r="BQ18">
        <f>(($AO$17-$AN$16)/($AN$17-$AN$16))</f>
        <v>0.29166666666666669</v>
      </c>
      <c r="BR18">
        <f>(($AP$17-$AN$16)/($AN$17-$AN$16))</f>
        <v>0.5</v>
      </c>
      <c r="BS18">
        <f>1-(($AQ$17-$AN$16)/($AN$17-$AN$16))</f>
        <v>0.45833333333333337</v>
      </c>
      <c r="BT18">
        <f>1-(($AN$17-$AO$17)/($AO$18-$AO$17))</f>
        <v>0.15000000000000002</v>
      </c>
      <c r="BU18">
        <f>(($AP$17-$AO$17)/($AO$18-$AO$17))</f>
        <v>0.25</v>
      </c>
      <c r="BV18">
        <f>(($AQ$17-$AO$17)/($AO$18-$AO$17))</f>
        <v>0.3</v>
      </c>
      <c r="BW18">
        <f>(($AN$17-$AP$17)/($AP$18-$AP$17))</f>
        <v>0.48</v>
      </c>
      <c r="BX18">
        <f>1-(($AO$18-$AP$17)/($AP$18-$AP$17))</f>
        <v>0.4</v>
      </c>
      <c r="BY18">
        <f>(($AQ$17-$AP$17)/($AP$18-$AP$17))</f>
        <v>0.04</v>
      </c>
      <c r="BZ18">
        <f>(($AN$17-$AQ$17)/($AQ$18-$AQ$17))</f>
        <v>0.45833333333333331</v>
      </c>
      <c r="CA18">
        <f>1-(($AO$18-$AQ$17)/($AQ$18-$AQ$17))</f>
        <v>0.41666666666666663</v>
      </c>
      <c r="CB18">
        <f>(($AP$18-$AQ$18)/($AQ$19-$AQ$18))</f>
        <v>0</v>
      </c>
    </row>
    <row r="19" spans="1:80" x14ac:dyDescent="0.25">
      <c r="A19">
        <v>18</v>
      </c>
      <c r="P19">
        <v>0</v>
      </c>
      <c r="Q19" t="str">
        <f t="shared" si="0"/>
        <v/>
      </c>
      <c r="R19">
        <v>2</v>
      </c>
      <c r="X19" t="s">
        <v>282</v>
      </c>
      <c r="Y19" t="s">
        <v>260</v>
      </c>
      <c r="AB19" t="s">
        <v>282</v>
      </c>
      <c r="AC19" t="str">
        <f>CONCATENATE($R19,$R20,$R21,$R22)</f>
        <v>2341</v>
      </c>
      <c r="AF19" t="s">
        <v>257</v>
      </c>
      <c r="AG19" t="s">
        <v>258</v>
      </c>
      <c r="AN19">
        <v>436</v>
      </c>
      <c r="AO19">
        <v>421</v>
      </c>
      <c r="AP19">
        <v>429</v>
      </c>
      <c r="AQ19">
        <v>430</v>
      </c>
      <c r="AR19">
        <v>2143</v>
      </c>
      <c r="AT19">
        <f>(($AO$18-$AN$17)/($AN$18-$AN$17))</f>
        <v>0.13636363636363635</v>
      </c>
      <c r="AU19">
        <f>(($AP$18-$AN$17)/($AN$18-$AN$17))</f>
        <v>0.59090909090909094</v>
      </c>
      <c r="AV19">
        <f>(($AQ$18-$AN$17)/($AN$18-$AN$17))</f>
        <v>0.59090909090909094</v>
      </c>
      <c r="AW19">
        <f>(($AN$18-$AO$18)/($AO$19-$AO$18))</f>
        <v>0.73076923076923073</v>
      </c>
      <c r="AX19">
        <f>(($AP$18-$AO$18)/($AO$19-$AO$18))</f>
        <v>0.38461538461538464</v>
      </c>
      <c r="AY19">
        <f>(($AQ$18-$AO$18)/($AO$19-$AO$18))</f>
        <v>0.38461538461538464</v>
      </c>
      <c r="AZ19">
        <f>(($AN$18-$AP$18)/($AP$19-$AP$18))</f>
        <v>0.375</v>
      </c>
      <c r="BA19">
        <f>(($AO$19-$AP$18)/($AP$19-$AP$18))</f>
        <v>0.66666666666666663</v>
      </c>
      <c r="BB19">
        <f>(($AQ$18-$AP$18)/($AP$19-$AP$18))</f>
        <v>0</v>
      </c>
      <c r="BC19">
        <f>(($AN$18-$AQ$18)/($AQ$19-$AQ$18))</f>
        <v>0.36</v>
      </c>
      <c r="BD19">
        <f>(($AO$19-$AQ$18)/($AQ$19-$AQ$18))</f>
        <v>0.64</v>
      </c>
      <c r="BE19">
        <f>(($AP$19-$AQ$18)/($AQ$19-$AQ$18))</f>
        <v>0.96</v>
      </c>
      <c r="BG19">
        <v>2</v>
      </c>
      <c r="BH19">
        <v>110</v>
      </c>
      <c r="BI19">
        <f>($BH$23-$BH$20)/200</f>
        <v>0.1</v>
      </c>
      <c r="BQ19">
        <f>(($AO$18-$AN$17)/($AN$18-$AN$17))</f>
        <v>0.13636363636363635</v>
      </c>
      <c r="BR19">
        <f>1-(($AP$18-$AN$17)/($AN$18-$AN$17))</f>
        <v>0.40909090909090906</v>
      </c>
      <c r="BS19">
        <f>1-(($AQ$18-$AN$17)/($AN$18-$AN$17))</f>
        <v>0.40909090909090906</v>
      </c>
      <c r="BT19">
        <f>1-(($AN$18-$AO$18)/($AO$19-$AO$18))</f>
        <v>0.26923076923076927</v>
      </c>
      <c r="BU19">
        <f>(($AP$18-$AO$18)/($AO$19-$AO$18))</f>
        <v>0.38461538461538464</v>
      </c>
      <c r="BV19">
        <f>(($AQ$18-$AO$18)/($AO$19-$AO$18))</f>
        <v>0.38461538461538464</v>
      </c>
      <c r="BW19">
        <f>(($AN$18-$AP$18)/($AP$19-$AP$18))</f>
        <v>0.375</v>
      </c>
      <c r="BX19">
        <f>1-(($AO$19-$AP$18)/($AP$19-$AP$18))</f>
        <v>0.33333333333333337</v>
      </c>
      <c r="BY19">
        <f>(($AQ$18-$AP$18)/($AP$19-$AP$18))</f>
        <v>0</v>
      </c>
      <c r="BZ19">
        <f>(($AN$18-$AQ$18)/($AQ$19-$AQ$18))</f>
        <v>0.36</v>
      </c>
      <c r="CA19">
        <f>1-(($AO$19-$AQ$18)/($AQ$19-$AQ$18))</f>
        <v>0.36</v>
      </c>
      <c r="CB19">
        <f>1-(($AP$19-$AQ$18)/($AQ$19-$AQ$18))</f>
        <v>4.0000000000000036E-2</v>
      </c>
    </row>
    <row r="20" spans="1:80" x14ac:dyDescent="0.25">
      <c r="A20">
        <v>19</v>
      </c>
      <c r="H20">
        <v>35.687971000000005</v>
      </c>
      <c r="I20" s="4">
        <v>4</v>
      </c>
      <c r="P20">
        <v>1</v>
      </c>
      <c r="Q20" t="str">
        <f t="shared" si="0"/>
        <v>4</v>
      </c>
      <c r="R20">
        <v>3</v>
      </c>
      <c r="X20" t="s">
        <v>282</v>
      </c>
      <c r="Y20" t="s">
        <v>261</v>
      </c>
      <c r="AF20">
        <v>0</v>
      </c>
      <c r="AG20">
        <v>0</v>
      </c>
      <c r="AN20">
        <v>461</v>
      </c>
      <c r="AO20">
        <v>444</v>
      </c>
      <c r="AP20">
        <v>451</v>
      </c>
      <c r="AQ20">
        <v>456</v>
      </c>
      <c r="AR20">
        <v>2145</v>
      </c>
      <c r="AT20">
        <f>(($AO$19-$AN$18)/($AN$19-$AN$18))</f>
        <v>0.31818181818181818</v>
      </c>
      <c r="AU20">
        <f>(($AP$19-$AN$18)/($AN$19-$AN$18))</f>
        <v>0.68181818181818177</v>
      </c>
      <c r="AV20">
        <f>(($AQ$19-$AN$18)/($AN$19-$AN$18))</f>
        <v>0.72727272727272729</v>
      </c>
      <c r="AW20">
        <f>(($AN$19-$AO$19)/($AO$20-$AO$19))</f>
        <v>0.65217391304347827</v>
      </c>
      <c r="AX20">
        <f>(($AP$19-$AO$19)/($AO$20-$AO$19))</f>
        <v>0.34782608695652173</v>
      </c>
      <c r="AY20">
        <f>(($AQ$19-$AO$19)/($AO$20-$AO$19))</f>
        <v>0.39130434782608697</v>
      </c>
      <c r="AZ20">
        <f>(($AN$19-$AP$19)/($AP$20-$AP$19))</f>
        <v>0.31818181818181818</v>
      </c>
      <c r="BA20">
        <f>(($AO$20-$AP$19)/($AP$20-$AP$19))</f>
        <v>0.68181818181818177</v>
      </c>
      <c r="BB20">
        <f>(($AQ$19-$AP$19)/($AP$20-$AP$19))</f>
        <v>4.5454545454545456E-2</v>
      </c>
      <c r="BC20">
        <f>(($AN$19-$AQ$19)/($AQ$20-$AQ$19))</f>
        <v>0.23076923076923078</v>
      </c>
      <c r="BD20">
        <f>(($AO$20-$AQ$19)/($AQ$20-$AQ$19))</f>
        <v>0.53846153846153844</v>
      </c>
      <c r="BE20">
        <f>(($AP$20-$AQ$19)/($AQ$20-$AQ$19))</f>
        <v>0.80769230769230771</v>
      </c>
      <c r="BG20">
        <v>3</v>
      </c>
      <c r="BH20">
        <v>113</v>
      </c>
      <c r="BI20">
        <f>($BH$24-$BH$21)/200</f>
        <v>0.09</v>
      </c>
      <c r="BQ20">
        <f>(($AO$19-$AN$18)/($AN$19-$AN$18))</f>
        <v>0.31818181818181818</v>
      </c>
      <c r="BR20">
        <f>1-(($AP$19-$AN$18)/($AN$19-$AN$18))</f>
        <v>0.31818181818181823</v>
      </c>
      <c r="BS20">
        <f>1-(($AQ$19-$AN$18)/($AN$19-$AN$18))</f>
        <v>0.27272727272727271</v>
      </c>
      <c r="BT20">
        <f>1-(($AN$19-$AO$19)/($AO$20-$AO$19))</f>
        <v>0.34782608695652173</v>
      </c>
      <c r="BU20">
        <f>(($AP$19-$AO$19)/($AO$20-$AO$19))</f>
        <v>0.34782608695652173</v>
      </c>
      <c r="BV20">
        <f>(($AQ$19-$AO$19)/($AO$20-$AO$19))</f>
        <v>0.39130434782608697</v>
      </c>
      <c r="BW20">
        <f>(($AN$19-$AP$19)/($AP$20-$AP$19))</f>
        <v>0.31818181818181818</v>
      </c>
      <c r="BX20">
        <f>1-(($AO$20-$AP$19)/($AP$20-$AP$19))</f>
        <v>0.31818181818181823</v>
      </c>
      <c r="BY20">
        <f>(($AQ$19-$AP$19)/($AP$20-$AP$19))</f>
        <v>4.5454545454545456E-2</v>
      </c>
      <c r="BZ20">
        <f>(($AN$19-$AQ$19)/($AQ$20-$AQ$19))</f>
        <v>0.23076923076923078</v>
      </c>
      <c r="CA20">
        <f>1-(($AO$20-$AQ$19)/($AQ$20-$AQ$19))</f>
        <v>0.46153846153846156</v>
      </c>
      <c r="CB20">
        <f>1-(($AP$20-$AQ$19)/($AQ$20-$AQ$19))</f>
        <v>0.19230769230769229</v>
      </c>
    </row>
    <row r="21" spans="1:80" x14ac:dyDescent="0.25">
      <c r="A21">
        <v>20</v>
      </c>
      <c r="B21">
        <v>48.510452000000008</v>
      </c>
      <c r="C21" s="5">
        <v>1</v>
      </c>
      <c r="H21">
        <v>35.682138000000009</v>
      </c>
      <c r="I21" s="4">
        <v>4</v>
      </c>
      <c r="P21">
        <v>2</v>
      </c>
      <c r="Q21" t="str">
        <f t="shared" si="0"/>
        <v>14</v>
      </c>
      <c r="R21">
        <v>4</v>
      </c>
      <c r="X21" t="s">
        <v>282</v>
      </c>
      <c r="Y21" t="s">
        <v>262</v>
      </c>
      <c r="AF21">
        <v>0</v>
      </c>
      <c r="AG21">
        <v>0</v>
      </c>
      <c r="AN21">
        <v>487</v>
      </c>
      <c r="AO21">
        <v>471</v>
      </c>
      <c r="AP21">
        <v>477</v>
      </c>
      <c r="AQ21">
        <v>481</v>
      </c>
      <c r="AR21">
        <v>2357</v>
      </c>
      <c r="AT21">
        <f>(($AO$20-$AN$19)/($AN$20-$AN$19))</f>
        <v>0.32</v>
      </c>
      <c r="AU21">
        <f>(($AP$20-$AN$19)/($AN$20-$AN$19))</f>
        <v>0.6</v>
      </c>
      <c r="AV21">
        <f>(($AQ$20-$AN$19)/($AN$20-$AN$19))</f>
        <v>0.8</v>
      </c>
      <c r="AW21">
        <f>(($AN$20-$AO$20)/($AO$21-$AO$20))</f>
        <v>0.62962962962962965</v>
      </c>
      <c r="AX21">
        <f>(($AP$20-$AO$20)/($AO$21-$AO$20))</f>
        <v>0.25925925925925924</v>
      </c>
      <c r="AY21">
        <f>(($AQ$20-$AO$20)/($AO$21-$AO$20))</f>
        <v>0.44444444444444442</v>
      </c>
      <c r="AZ21">
        <f>(($AN$20-$AP$20)/($AP$21-$AP$20))</f>
        <v>0.38461538461538464</v>
      </c>
      <c r="BA21">
        <f>(($AO$21-$AP$20)/($AP$21-$AP$20))</f>
        <v>0.76923076923076927</v>
      </c>
      <c r="BB21">
        <f>(($AQ$20-$AP$20)/($AP$21-$AP$20))</f>
        <v>0.19230769230769232</v>
      </c>
      <c r="BC21">
        <f>(($AN$20-$AQ$20)/($AQ$21-$AQ$20))</f>
        <v>0.2</v>
      </c>
      <c r="BD21">
        <f>(($AO$21-$AQ$20)/($AQ$21-$AQ$20))</f>
        <v>0.6</v>
      </c>
      <c r="BE21">
        <f>(($AP$21-$AQ$20)/($AQ$21-$AQ$20))</f>
        <v>0.84</v>
      </c>
      <c r="BG21">
        <v>4</v>
      </c>
      <c r="BH21">
        <v>119</v>
      </c>
      <c r="BI21">
        <f>($BH$25-$BH$22)/200</f>
        <v>0.09</v>
      </c>
      <c r="BQ21">
        <f>(($AO$20-$AN$19)/($AN$20-$AN$19))</f>
        <v>0.32</v>
      </c>
      <c r="BR21">
        <f>1-(($AP$20-$AN$19)/($AN$20-$AN$19))</f>
        <v>0.4</v>
      </c>
      <c r="BS21">
        <f>1-(($AQ$20-$AN$19)/($AN$20-$AN$19))</f>
        <v>0.19999999999999996</v>
      </c>
      <c r="BT21">
        <f>1-(($AN$20-$AO$20)/($AO$21-$AO$20))</f>
        <v>0.37037037037037035</v>
      </c>
      <c r="BU21">
        <f>(($AP$20-$AO$20)/($AO$21-$AO$20))</f>
        <v>0.25925925925925924</v>
      </c>
      <c r="BV21">
        <f>(($AQ$20-$AO$20)/($AO$21-$AO$20))</f>
        <v>0.44444444444444442</v>
      </c>
      <c r="BW21">
        <f>(($AN$20-$AP$20)/($AP$21-$AP$20))</f>
        <v>0.38461538461538464</v>
      </c>
      <c r="BX21">
        <f>1-(($AO$21-$AP$20)/($AP$21-$AP$20))</f>
        <v>0.23076923076923073</v>
      </c>
      <c r="BY21">
        <f>(($AQ$20-$AP$20)/($AP$21-$AP$20))</f>
        <v>0.19230769230769232</v>
      </c>
      <c r="BZ21">
        <f>(($AN$20-$AQ$20)/($AQ$21-$AQ$20))</f>
        <v>0.2</v>
      </c>
      <c r="CA21">
        <f>1-(($AO$21-$AQ$20)/($AQ$21-$AQ$20))</f>
        <v>0.4</v>
      </c>
      <c r="CB21">
        <f>1-(($AP$21-$AQ$20)/($AQ$21-$AQ$20))</f>
        <v>0.16000000000000003</v>
      </c>
    </row>
    <row r="22" spans="1:80" x14ac:dyDescent="0.25">
      <c r="A22">
        <v>21</v>
      </c>
      <c r="B22">
        <v>48.52550500000001</v>
      </c>
      <c r="C22" s="5">
        <v>1</v>
      </c>
      <c r="H22">
        <v>35.676513000000007</v>
      </c>
      <c r="I22" s="4">
        <v>4</v>
      </c>
      <c r="P22">
        <v>2</v>
      </c>
      <c r="Q22" t="str">
        <f t="shared" si="0"/>
        <v>14</v>
      </c>
      <c r="R22">
        <v>1</v>
      </c>
      <c r="X22" t="s">
        <v>282</v>
      </c>
      <c r="Y22" t="s">
        <v>259</v>
      </c>
      <c r="AF22">
        <v>0</v>
      </c>
      <c r="AG22">
        <v>0</v>
      </c>
      <c r="AN22">
        <v>510</v>
      </c>
      <c r="AO22">
        <v>496</v>
      </c>
      <c r="AP22">
        <v>503</v>
      </c>
      <c r="AQ22">
        <v>507</v>
      </c>
      <c r="AR22">
        <v>2359</v>
      </c>
      <c r="AT22">
        <f>(($AO$21-$AN$20)/($AN$21-$AN$20))</f>
        <v>0.38461538461538464</v>
      </c>
      <c r="AU22">
        <f>(($AP$21-$AN$20)/($AN$21-$AN$20))</f>
        <v>0.61538461538461542</v>
      </c>
      <c r="AV22">
        <f>(($AQ$21-$AN$20)/($AN$21-$AN$20))</f>
        <v>0.76923076923076927</v>
      </c>
      <c r="AW22">
        <f>(($AN$21-$AO$21)/($AO$22-$AO$21))</f>
        <v>0.64</v>
      </c>
      <c r="AX22">
        <f>(($AP$21-$AO$21)/($AO$22-$AO$21))</f>
        <v>0.24</v>
      </c>
      <c r="AY22">
        <f>(($AQ$21-$AO$21)/($AO$22-$AO$21))</f>
        <v>0.4</v>
      </c>
      <c r="AZ22">
        <f>(($AN$21-$AP$21)/($AP$22-$AP$21))</f>
        <v>0.38461538461538464</v>
      </c>
      <c r="BA22">
        <f>(($AO$22-$AP$21)/($AP$22-$AP$21))</f>
        <v>0.73076923076923073</v>
      </c>
      <c r="BB22">
        <f>(($AQ$21-$AP$21)/($AP$22-$AP$21))</f>
        <v>0.15384615384615385</v>
      </c>
      <c r="BC22">
        <f>(($AN$21-$AQ$21)/($AQ$22-$AQ$21))</f>
        <v>0.23076923076923078</v>
      </c>
      <c r="BD22">
        <f>(($AO$22-$AQ$21)/($AQ$22-$AQ$21))</f>
        <v>0.57692307692307687</v>
      </c>
      <c r="BE22">
        <f>(($AP$22-$AQ$21)/($AQ$22-$AQ$21))</f>
        <v>0.84615384615384615</v>
      </c>
      <c r="BG22">
        <v>1</v>
      </c>
      <c r="BH22">
        <v>124</v>
      </c>
      <c r="BI22">
        <f>($BH$26-$BH$23)/200</f>
        <v>0.08</v>
      </c>
      <c r="BQ22">
        <f>(($AO$21-$AN$20)/($AN$21-$AN$20))</f>
        <v>0.38461538461538464</v>
      </c>
      <c r="BR22">
        <f>1-(($AP$21-$AN$20)/($AN$21-$AN$20))</f>
        <v>0.38461538461538458</v>
      </c>
      <c r="BS22">
        <f>1-(($AQ$21-$AN$20)/($AN$21-$AN$20))</f>
        <v>0.23076923076923073</v>
      </c>
      <c r="BT22">
        <f>1-(($AN$21-$AO$21)/($AO$22-$AO$21))</f>
        <v>0.36</v>
      </c>
      <c r="BU22">
        <f>(($AP$21-$AO$21)/($AO$22-$AO$21))</f>
        <v>0.24</v>
      </c>
      <c r="BV22">
        <f>(($AQ$21-$AO$21)/($AO$22-$AO$21))</f>
        <v>0.4</v>
      </c>
      <c r="BW22">
        <f>(($AN$21-$AP$21)/($AP$22-$AP$21))</f>
        <v>0.38461538461538464</v>
      </c>
      <c r="BX22">
        <f>1-(($AO$22-$AP$21)/($AP$22-$AP$21))</f>
        <v>0.26923076923076927</v>
      </c>
      <c r="BY22">
        <f>(($AQ$21-$AP$21)/($AP$22-$AP$21))</f>
        <v>0.15384615384615385</v>
      </c>
      <c r="BZ22">
        <f>(($AN$21-$AQ$21)/($AQ$22-$AQ$21))</f>
        <v>0.23076923076923078</v>
      </c>
      <c r="CA22">
        <f>1-(($AO$22-$AQ$21)/($AQ$22-$AQ$21))</f>
        <v>0.42307692307692313</v>
      </c>
      <c r="CB22">
        <f>1-(($AP$22-$AQ$21)/($AQ$22-$AQ$21))</f>
        <v>0.15384615384615385</v>
      </c>
    </row>
    <row r="23" spans="1:80" x14ac:dyDescent="0.25">
      <c r="A23">
        <v>22</v>
      </c>
      <c r="B23">
        <v>48.553730000000009</v>
      </c>
      <c r="C23" s="5">
        <v>1</v>
      </c>
      <c r="H23">
        <v>35.687086000000008</v>
      </c>
      <c r="I23" s="4">
        <v>4</v>
      </c>
      <c r="P23">
        <v>2</v>
      </c>
      <c r="Q23" t="str">
        <f t="shared" si="0"/>
        <v>14</v>
      </c>
      <c r="R23">
        <v>2</v>
      </c>
      <c r="X23" t="s">
        <v>282</v>
      </c>
      <c r="Y23" t="s">
        <v>260</v>
      </c>
      <c r="AB23" t="s">
        <v>282</v>
      </c>
      <c r="AC23" t="str">
        <f>CONCATENATE($R23,$R24,$R25,$R26)</f>
        <v>2341</v>
      </c>
      <c r="AF23">
        <v>0</v>
      </c>
      <c r="AG23">
        <v>0</v>
      </c>
      <c r="AN23">
        <v>530</v>
      </c>
      <c r="AO23">
        <v>522</v>
      </c>
      <c r="AP23">
        <v>527</v>
      </c>
      <c r="AQ23">
        <v>534</v>
      </c>
      <c r="AR23">
        <v>2556</v>
      </c>
      <c r="AT23">
        <f>(($AO$22-$AN$21)/($AN$22-$AN$21))</f>
        <v>0.39130434782608697</v>
      </c>
      <c r="AU23">
        <f>(($AP$22-$AN$21)/($AN$22-$AN$21))</f>
        <v>0.69565217391304346</v>
      </c>
      <c r="AV23">
        <f>(($AQ$22-$AN$21)/($AN$22-$AN$21))</f>
        <v>0.86956521739130432</v>
      </c>
      <c r="AW23">
        <f>(($AN$22-$AO$22)/($AO$23-$AO$22))</f>
        <v>0.53846153846153844</v>
      </c>
      <c r="AX23">
        <f>(($AP$22-$AO$22)/($AO$23-$AO$22))</f>
        <v>0.26923076923076922</v>
      </c>
      <c r="AY23">
        <f>(($AQ$22-$AO$22)/($AO$23-$AO$22))</f>
        <v>0.42307692307692307</v>
      </c>
      <c r="AZ23">
        <f>(($AN$22-$AP$22)/($AP$23-$AP$22))</f>
        <v>0.29166666666666669</v>
      </c>
      <c r="BA23">
        <f>(($AO$23-$AP$22)/($AP$23-$AP$22))</f>
        <v>0.79166666666666663</v>
      </c>
      <c r="BB23">
        <f>(($AQ$22-$AP$22)/($AP$23-$AP$22))</f>
        <v>0.16666666666666666</v>
      </c>
      <c r="BG23">
        <v>2</v>
      </c>
      <c r="BH23">
        <v>133</v>
      </c>
      <c r="BI23">
        <f>($BH$27-$BH$24)/200</f>
        <v>0.1</v>
      </c>
      <c r="BQ23">
        <f>(($AO$22-$AN$21)/($AN$22-$AN$21))</f>
        <v>0.39130434782608697</v>
      </c>
      <c r="BR23">
        <f>1-(($AP$22-$AN$21)/($AN$22-$AN$21))</f>
        <v>0.30434782608695654</v>
      </c>
      <c r="BS23">
        <f>1-(($AQ$22-$AN$21)/($AN$22-$AN$21))</f>
        <v>0.13043478260869568</v>
      </c>
      <c r="BT23">
        <f>1-(($AN$22-$AO$22)/($AO$23-$AO$22))</f>
        <v>0.46153846153846156</v>
      </c>
      <c r="BU23">
        <f>(($AP$22-$AO$22)/($AO$23-$AO$22))</f>
        <v>0.26923076923076922</v>
      </c>
      <c r="BV23">
        <f>(($AQ$22-$AO$22)/($AO$23-$AO$22))</f>
        <v>0.42307692307692307</v>
      </c>
      <c r="BW23">
        <f>(($AN$22-$AP$22)/($AP$23-$AP$22))</f>
        <v>0.29166666666666669</v>
      </c>
      <c r="BX23">
        <f>1-(($AO$23-$AP$22)/($AP$23-$AP$22))</f>
        <v>0.20833333333333337</v>
      </c>
      <c r="BY23">
        <f>(($AQ$22-$AP$22)/($AP$23-$AP$22))</f>
        <v>0.16666666666666666</v>
      </c>
    </row>
    <row r="24" spans="1:80" x14ac:dyDescent="0.25">
      <c r="A24">
        <v>23</v>
      </c>
      <c r="B24">
        <v>48.550972000000009</v>
      </c>
      <c r="C24" s="5">
        <v>1</v>
      </c>
      <c r="H24">
        <v>35.722187000000005</v>
      </c>
      <c r="I24" s="4">
        <v>4</v>
      </c>
      <c r="P24">
        <v>2</v>
      </c>
      <c r="Q24" t="str">
        <f t="shared" si="0"/>
        <v>14</v>
      </c>
      <c r="R24">
        <v>3</v>
      </c>
      <c r="X24" t="s">
        <v>282</v>
      </c>
      <c r="Y24" t="s">
        <v>261</v>
      </c>
      <c r="AF24">
        <v>0</v>
      </c>
      <c r="AG24">
        <v>0</v>
      </c>
      <c r="AN24">
        <v>562</v>
      </c>
      <c r="AO24">
        <v>548</v>
      </c>
      <c r="AP24">
        <v>545</v>
      </c>
      <c r="AQ24">
        <v>565</v>
      </c>
      <c r="AR24">
        <v>2558</v>
      </c>
      <c r="BG24">
        <v>3</v>
      </c>
      <c r="BH24">
        <v>137</v>
      </c>
      <c r="BI24">
        <f>($BH$28-$BH$25)/200</f>
        <v>0.105</v>
      </c>
    </row>
    <row r="25" spans="1:80" x14ac:dyDescent="0.25">
      <c r="A25">
        <v>24</v>
      </c>
      <c r="B25">
        <v>48.552585000000008</v>
      </c>
      <c r="C25" s="5">
        <v>1</v>
      </c>
      <c r="H25">
        <v>35.709377000000003</v>
      </c>
      <c r="I25" s="4">
        <v>4</v>
      </c>
      <c r="P25">
        <v>2</v>
      </c>
      <c r="Q25" t="str">
        <f t="shared" si="0"/>
        <v>14</v>
      </c>
      <c r="R25">
        <v>4</v>
      </c>
      <c r="X25" t="s">
        <v>282</v>
      </c>
      <c r="Y25" t="s">
        <v>262</v>
      </c>
      <c r="AF25">
        <v>0</v>
      </c>
      <c r="AG25">
        <v>0</v>
      </c>
      <c r="AN25">
        <v>592</v>
      </c>
      <c r="AO25">
        <v>578</v>
      </c>
      <c r="AP25">
        <v>575</v>
      </c>
      <c r="AQ25">
        <v>593</v>
      </c>
      <c r="AR25">
        <v>2717</v>
      </c>
      <c r="BG25">
        <v>4</v>
      </c>
      <c r="BH25">
        <v>142</v>
      </c>
      <c r="BI25">
        <f>($BH$29-$BH$26)/200</f>
        <v>0.08</v>
      </c>
    </row>
    <row r="26" spans="1:80" x14ac:dyDescent="0.25">
      <c r="A26">
        <v>25</v>
      </c>
      <c r="B26">
        <v>48.567634000000005</v>
      </c>
      <c r="C26" s="5">
        <v>1</v>
      </c>
      <c r="H26">
        <v>35.670732000000008</v>
      </c>
      <c r="I26" s="4">
        <v>4</v>
      </c>
      <c r="P26">
        <v>2</v>
      </c>
      <c r="Q26" t="str">
        <f t="shared" si="0"/>
        <v>14</v>
      </c>
      <c r="R26">
        <v>1</v>
      </c>
      <c r="X26" t="s">
        <v>282</v>
      </c>
      <c r="Y26" t="s">
        <v>259</v>
      </c>
      <c r="AF26">
        <v>0</v>
      </c>
      <c r="AG26">
        <v>0</v>
      </c>
      <c r="AN26">
        <v>616</v>
      </c>
      <c r="AO26">
        <v>606</v>
      </c>
      <c r="AP26">
        <v>603</v>
      </c>
      <c r="AQ26">
        <v>620</v>
      </c>
      <c r="AR26">
        <v>2719</v>
      </c>
      <c r="AT26">
        <f>(($AO$24-$AN$23)/($AN$24-$AN$23))</f>
        <v>0.5625</v>
      </c>
      <c r="AU26">
        <f>(($AP$24-$AN$23)/($AN$24-$AN$23))</f>
        <v>0.46875</v>
      </c>
      <c r="AV26">
        <f>(($AQ$23-$AN$23)/($AN$24-$AN$23))</f>
        <v>0.125</v>
      </c>
      <c r="AW26">
        <f>(($AN$24-$AO$24)/($AO$25-$AO$24))</f>
        <v>0.46666666666666667</v>
      </c>
      <c r="AX26">
        <f>(($AP$25-$AO$24)/($AO$25-$AO$24))</f>
        <v>0.9</v>
      </c>
      <c r="AY26">
        <f>(($AQ$24-$AO$24)/($AO$25-$AO$24))</f>
        <v>0.56666666666666665</v>
      </c>
      <c r="AZ26">
        <f>(($AN$24-$AP$24)/($AP$25-$AP$24))</f>
        <v>0.56666666666666665</v>
      </c>
      <c r="BA26">
        <f>(($AO$24-$AP$24)/($AP$25-$AP$24))</f>
        <v>0.1</v>
      </c>
      <c r="BB26">
        <f>(($AQ$24-$AP$24)/($AP$25-$AP$24))</f>
        <v>0.66666666666666663</v>
      </c>
      <c r="BC26">
        <f>(($AN$24-$AQ$23)/($AQ$24-$AQ$23))</f>
        <v>0.90322580645161288</v>
      </c>
      <c r="BD26">
        <f>(($AO$24-$AQ$23)/($AQ$24-$AQ$23))</f>
        <v>0.45161290322580644</v>
      </c>
      <c r="BE26">
        <f>(($AP$24-$AQ$23)/($AQ$24-$AQ$23))</f>
        <v>0.35483870967741937</v>
      </c>
      <c r="BG26">
        <v>1</v>
      </c>
      <c r="BH26">
        <v>149</v>
      </c>
      <c r="BI26">
        <f>($BH$30-$BH$27)/200</f>
        <v>7.4999999999999997E-2</v>
      </c>
      <c r="BQ26">
        <f>1-(($AO$24-$AN$23)/($AN$24-$AN$23))</f>
        <v>0.4375</v>
      </c>
      <c r="BR26">
        <f>(($AP$24-$AN$23)/($AN$24-$AN$23))</f>
        <v>0.46875</v>
      </c>
      <c r="BS26">
        <f>(($AQ$23-$AN$23)/($AN$24-$AN$23))</f>
        <v>0.125</v>
      </c>
      <c r="BT26">
        <f>(($AN$24-$AO$24)/($AO$25-$AO$24))</f>
        <v>0.46666666666666667</v>
      </c>
      <c r="BU26">
        <f>1-(($AP$25-$AO$24)/($AO$25-$AO$24))</f>
        <v>9.9999999999999978E-2</v>
      </c>
      <c r="BV26">
        <f>1-(($AQ$24-$AO$24)/($AO$25-$AO$24))</f>
        <v>0.43333333333333335</v>
      </c>
      <c r="BW26">
        <f>1-(($AN$24-$AP$24)/($AP$25-$AP$24))</f>
        <v>0.43333333333333335</v>
      </c>
      <c r="BX26">
        <f>(($AO$24-$AP$24)/($AP$25-$AP$24))</f>
        <v>0.1</v>
      </c>
      <c r="BY26">
        <f>1-(($AQ$24-$AP$24)/($AP$25-$AP$24))</f>
        <v>0.33333333333333337</v>
      </c>
      <c r="BZ26">
        <f>1-(($AN$24-$AQ$23)/($AQ$24-$AQ$23))</f>
        <v>9.6774193548387122E-2</v>
      </c>
      <c r="CA26">
        <f>(($AO$24-$AQ$23)/($AQ$24-$AQ$23))</f>
        <v>0.45161290322580644</v>
      </c>
      <c r="CB26">
        <f>(($AP$24-$AQ$23)/($AQ$24-$AQ$23))</f>
        <v>0.35483870967741937</v>
      </c>
    </row>
    <row r="27" spans="1:80" x14ac:dyDescent="0.25">
      <c r="A27">
        <v>26</v>
      </c>
      <c r="B27">
        <v>48.598675000000007</v>
      </c>
      <c r="C27" s="5">
        <v>1</v>
      </c>
      <c r="H27">
        <v>35.672138000000004</v>
      </c>
      <c r="I27" s="4">
        <v>4</v>
      </c>
      <c r="P27">
        <v>2</v>
      </c>
      <c r="Q27" t="str">
        <f t="shared" si="0"/>
        <v>14</v>
      </c>
      <c r="R27">
        <v>2</v>
      </c>
      <c r="X27" t="s">
        <v>282</v>
      </c>
      <c r="Y27" t="s">
        <v>260</v>
      </c>
      <c r="AB27" t="s">
        <v>282</v>
      </c>
      <c r="AC27" t="str">
        <f>CONCATENATE($R27,$R28,$R29,$R30)</f>
        <v>2341</v>
      </c>
      <c r="AF27">
        <v>0</v>
      </c>
      <c r="AG27">
        <v>0</v>
      </c>
      <c r="AN27">
        <v>639</v>
      </c>
      <c r="AO27">
        <v>633</v>
      </c>
      <c r="AP27">
        <v>623</v>
      </c>
      <c r="AQ27">
        <v>645</v>
      </c>
      <c r="AR27">
        <v>2896</v>
      </c>
      <c r="AT27">
        <f>(($AO$25-$AN$24)/($AN$25-$AN$24))</f>
        <v>0.53333333333333333</v>
      </c>
      <c r="AU27">
        <f>(($AP$25-$AN$24)/($AN$25-$AN$24))</f>
        <v>0.43333333333333335</v>
      </c>
      <c r="AV27">
        <f>(($AQ$24-$AN$24)/($AN$25-$AN$24))</f>
        <v>0.1</v>
      </c>
      <c r="AW27">
        <f>(($AN$25-$AO$25)/($AO$26-$AO$25))</f>
        <v>0.5</v>
      </c>
      <c r="AX27">
        <f>(($AP$26-$AO$25)/($AO$26-$AO$25))</f>
        <v>0.8928571428571429</v>
      </c>
      <c r="AY27">
        <f>(($AQ$25-$AO$25)/($AO$26-$AO$25))</f>
        <v>0.5357142857142857</v>
      </c>
      <c r="AZ27">
        <f>(($AN$25-$AP$25)/($AP$26-$AP$25))</f>
        <v>0.6071428571428571</v>
      </c>
      <c r="BA27">
        <f>(($AO$25-$AP$25)/($AP$26-$AP$25))</f>
        <v>0.10714285714285714</v>
      </c>
      <c r="BB27">
        <f>(($AQ$25-$AP$25)/($AP$26-$AP$25))</f>
        <v>0.6428571428571429</v>
      </c>
      <c r="BC27">
        <f>(($AN$25-$AQ$24)/($AQ$25-$AQ$24))</f>
        <v>0.9642857142857143</v>
      </c>
      <c r="BD27">
        <f>(($AO$25-$AQ$24)/($AQ$25-$AQ$24))</f>
        <v>0.4642857142857143</v>
      </c>
      <c r="BE27">
        <f>(($AP$25-$AQ$24)/($AQ$25-$AQ$24))</f>
        <v>0.35714285714285715</v>
      </c>
      <c r="BG27">
        <v>2</v>
      </c>
      <c r="BH27">
        <v>157</v>
      </c>
      <c r="BI27">
        <f>($BH$31-$BH$28)/200</f>
        <v>0.09</v>
      </c>
      <c r="BQ27">
        <f>1-(($AO$25-$AN$24)/($AN$25-$AN$24))</f>
        <v>0.46666666666666667</v>
      </c>
      <c r="BR27">
        <f>(($AP$25-$AN$24)/($AN$25-$AN$24))</f>
        <v>0.43333333333333335</v>
      </c>
      <c r="BS27">
        <f>(($AQ$24-$AN$24)/($AN$25-$AN$24))</f>
        <v>0.1</v>
      </c>
      <c r="BT27">
        <f>(($AN$25-$AO$25)/($AO$26-$AO$25))</f>
        <v>0.5</v>
      </c>
      <c r="BU27">
        <f>1-(($AP$26-$AO$25)/($AO$26-$AO$25))</f>
        <v>0.1071428571428571</v>
      </c>
      <c r="BV27">
        <f>1-(($AQ$25-$AO$25)/($AO$26-$AO$25))</f>
        <v>0.4642857142857143</v>
      </c>
      <c r="BW27">
        <f>1-(($AN$25-$AP$25)/($AP$26-$AP$25))</f>
        <v>0.3928571428571429</v>
      </c>
      <c r="BX27">
        <f>(($AO$25-$AP$25)/($AP$26-$AP$25))</f>
        <v>0.10714285714285714</v>
      </c>
      <c r="BY27">
        <f>1-(($AQ$25-$AP$25)/($AP$26-$AP$25))</f>
        <v>0.3571428571428571</v>
      </c>
      <c r="BZ27">
        <f>1-(($AN$25-$AQ$24)/($AQ$25-$AQ$24))</f>
        <v>3.5714285714285698E-2</v>
      </c>
      <c r="CA27">
        <f>(($AO$25-$AQ$24)/($AQ$25-$AQ$24))</f>
        <v>0.4642857142857143</v>
      </c>
      <c r="CB27">
        <f>(($AP$25-$AQ$24)/($AQ$25-$AQ$24))</f>
        <v>0.35714285714285715</v>
      </c>
    </row>
    <row r="28" spans="1:80" x14ac:dyDescent="0.25">
      <c r="A28">
        <v>27</v>
      </c>
      <c r="B28">
        <v>48.606018000000006</v>
      </c>
      <c r="C28" s="5">
        <v>1</v>
      </c>
      <c r="H28">
        <v>35.656408000000013</v>
      </c>
      <c r="I28" s="4">
        <v>4</v>
      </c>
      <c r="P28">
        <v>2</v>
      </c>
      <c r="Q28" t="str">
        <f t="shared" si="0"/>
        <v>14</v>
      </c>
      <c r="R28">
        <v>3</v>
      </c>
      <c r="X28" t="s">
        <v>282</v>
      </c>
      <c r="Y28" t="s">
        <v>261</v>
      </c>
      <c r="AF28">
        <v>0</v>
      </c>
      <c r="AG28">
        <v>0</v>
      </c>
      <c r="AN28">
        <v>661</v>
      </c>
      <c r="AO28">
        <v>656</v>
      </c>
      <c r="AP28">
        <v>645</v>
      </c>
      <c r="AQ28">
        <v>667</v>
      </c>
      <c r="AR28">
        <v>2898</v>
      </c>
      <c r="AT28">
        <f>(($AO$26-$AN$25)/($AN$26-$AN$25))</f>
        <v>0.58333333333333337</v>
      </c>
      <c r="AU28">
        <f>(($AP$26-$AN$25)/($AN$26-$AN$25))</f>
        <v>0.45833333333333331</v>
      </c>
      <c r="AV28">
        <f>(($AQ$25-$AN$25)/($AN$26-$AN$25))</f>
        <v>4.1666666666666664E-2</v>
      </c>
      <c r="AW28">
        <f>(($AN$26-$AO$26)/($AO$27-$AO$26))</f>
        <v>0.37037037037037035</v>
      </c>
      <c r="AX28">
        <f>(($AP$27-$AO$26)/($AO$27-$AO$26))</f>
        <v>0.62962962962962965</v>
      </c>
      <c r="AY28">
        <f>(($AQ$26-$AO$26)/($AO$27-$AO$26))</f>
        <v>0.51851851851851849</v>
      </c>
      <c r="AZ28">
        <f>(($AN$26-$AP$26)/($AP$27-$AP$26))</f>
        <v>0.65</v>
      </c>
      <c r="BA28">
        <f>(($AO$26-$AP$26)/($AP$27-$AP$26))</f>
        <v>0.15</v>
      </c>
      <c r="BB28">
        <f>(($AQ$26-$AP$26)/($AP$27-$AP$26))</f>
        <v>0.85</v>
      </c>
      <c r="BC28">
        <f>(($AN$26-$AQ$25)/($AQ$26-$AQ$25))</f>
        <v>0.85185185185185186</v>
      </c>
      <c r="BD28">
        <f>(($AO$26-$AQ$25)/($AQ$26-$AQ$25))</f>
        <v>0.48148148148148145</v>
      </c>
      <c r="BE28">
        <f>(($AP$26-$AQ$25)/($AQ$26-$AQ$25))</f>
        <v>0.37037037037037035</v>
      </c>
      <c r="BG28">
        <v>3</v>
      </c>
      <c r="BH28">
        <v>163</v>
      </c>
      <c r="BI28">
        <f>($BH$32-$BH$29)/200</f>
        <v>0.1</v>
      </c>
      <c r="BQ28">
        <f>1-(($AO$26-$AN$25)/($AN$26-$AN$25))</f>
        <v>0.41666666666666663</v>
      </c>
      <c r="BR28">
        <f>(($AP$26-$AN$25)/($AN$26-$AN$25))</f>
        <v>0.45833333333333331</v>
      </c>
      <c r="BS28">
        <f>(($AQ$25-$AN$25)/($AN$26-$AN$25))</f>
        <v>4.1666666666666664E-2</v>
      </c>
      <c r="BT28">
        <f>(($AN$26-$AO$26)/($AO$27-$AO$26))</f>
        <v>0.37037037037037035</v>
      </c>
      <c r="BU28">
        <f>1-(($AP$27-$AO$26)/($AO$27-$AO$26))</f>
        <v>0.37037037037037035</v>
      </c>
      <c r="BV28">
        <f>1-(($AQ$26-$AO$26)/($AO$27-$AO$26))</f>
        <v>0.48148148148148151</v>
      </c>
      <c r="BW28">
        <f>1-(($AN$26-$AP$26)/($AP$27-$AP$26))</f>
        <v>0.35</v>
      </c>
      <c r="BX28">
        <f>(($AO$26-$AP$26)/($AP$27-$AP$26))</f>
        <v>0.15</v>
      </c>
      <c r="BY28">
        <f>1-(($AQ$26-$AP$26)/($AP$27-$AP$26))</f>
        <v>0.15000000000000002</v>
      </c>
      <c r="BZ28">
        <f>1-(($AN$26-$AQ$25)/($AQ$26-$AQ$25))</f>
        <v>0.14814814814814814</v>
      </c>
      <c r="CA28">
        <f>(($AO$26-$AQ$25)/($AQ$26-$AQ$25))</f>
        <v>0.48148148148148145</v>
      </c>
      <c r="CB28">
        <f>(($AP$26-$AQ$25)/($AQ$26-$AQ$25))</f>
        <v>0.37037037037037035</v>
      </c>
    </row>
    <row r="29" spans="1:80" x14ac:dyDescent="0.25">
      <c r="A29">
        <v>28</v>
      </c>
      <c r="B29">
        <v>48.60102100000001</v>
      </c>
      <c r="C29" s="5">
        <v>1</v>
      </c>
      <c r="H29">
        <v>35.687971000000005</v>
      </c>
      <c r="I29" s="4">
        <v>4</v>
      </c>
      <c r="P29">
        <v>2</v>
      </c>
      <c r="Q29" t="str">
        <f t="shared" si="0"/>
        <v>14</v>
      </c>
      <c r="R29">
        <v>4</v>
      </c>
      <c r="X29" t="s">
        <v>282</v>
      </c>
      <c r="Y29" t="s">
        <v>262</v>
      </c>
      <c r="AF29">
        <v>0</v>
      </c>
      <c r="AG29">
        <v>0</v>
      </c>
      <c r="AN29">
        <v>683</v>
      </c>
      <c r="AO29">
        <v>676</v>
      </c>
      <c r="AP29">
        <v>667</v>
      </c>
      <c r="AQ29">
        <v>689</v>
      </c>
      <c r="AR29">
        <v>3057</v>
      </c>
      <c r="AT29">
        <f>(($AO$27-$AN$26)/($AN$27-$AN$26))</f>
        <v>0.73913043478260865</v>
      </c>
      <c r="AU29">
        <f>(($AP$27-$AN$26)/($AN$27-$AN$26))</f>
        <v>0.30434782608695654</v>
      </c>
      <c r="AV29">
        <f>(($AQ$26-$AN$26)/($AN$27-$AN$26))</f>
        <v>0.17391304347826086</v>
      </c>
      <c r="AW29">
        <f>(($AN$27-$AO$27)/($AO$28-$AO$27))</f>
        <v>0.2608695652173913</v>
      </c>
      <c r="AX29">
        <f>(($AP$28-$AO$27)/($AO$28-$AO$27))</f>
        <v>0.52173913043478259</v>
      </c>
      <c r="AY29">
        <f>(($AQ$27-$AO$27)/($AO$28-$AO$27))</f>
        <v>0.52173913043478259</v>
      </c>
      <c r="AZ29">
        <f>(($AN$27-$AP$27)/($AP$28-$AP$27))</f>
        <v>0.72727272727272729</v>
      </c>
      <c r="BA29">
        <f>(($AO$27-$AP$27)/($AP$28-$AP$27))</f>
        <v>0.45454545454545453</v>
      </c>
      <c r="BB29">
        <f>(($AQ$27-$AP$28)/($AP$29-$AP$28))</f>
        <v>0</v>
      </c>
      <c r="BC29">
        <f>(($AN$27-$AQ$26)/($AQ$27-$AQ$26))</f>
        <v>0.76</v>
      </c>
      <c r="BD29">
        <f>(($AO$27-$AQ$26)/($AQ$27-$AQ$26))</f>
        <v>0.52</v>
      </c>
      <c r="BE29">
        <f>(($AP$27-$AQ$26)/($AQ$27-$AQ$26))</f>
        <v>0.12</v>
      </c>
      <c r="BG29">
        <v>4</v>
      </c>
      <c r="BH29">
        <v>165</v>
      </c>
      <c r="BI29">
        <f>($BH$33-$BH$30)/200</f>
        <v>9.5000000000000001E-2</v>
      </c>
      <c r="BQ29">
        <f>1-(($AO$27-$AN$26)/($AN$27-$AN$26))</f>
        <v>0.26086956521739135</v>
      </c>
      <c r="BR29">
        <f>(($AP$27-$AN$26)/($AN$27-$AN$26))</f>
        <v>0.30434782608695654</v>
      </c>
      <c r="BS29">
        <f>(($AQ$26-$AN$26)/($AN$27-$AN$26))</f>
        <v>0.17391304347826086</v>
      </c>
      <c r="BT29">
        <f>(($AN$27-$AO$27)/($AO$28-$AO$27))</f>
        <v>0.2608695652173913</v>
      </c>
      <c r="BU29">
        <f>1-(($AP$28-$AO$27)/($AO$28-$AO$27))</f>
        <v>0.47826086956521741</v>
      </c>
      <c r="BV29">
        <f>1-(($AQ$27-$AO$27)/($AO$28-$AO$27))</f>
        <v>0.47826086956521741</v>
      </c>
      <c r="BW29">
        <f>1-(($AN$27-$AP$27)/($AP$28-$AP$27))</f>
        <v>0.27272727272727271</v>
      </c>
      <c r="BX29">
        <f>(($AO$27-$AP$27)/($AP$28-$AP$27))</f>
        <v>0.45454545454545453</v>
      </c>
      <c r="BY29">
        <f>(($AQ$27-$AP$28)/($AP$29-$AP$28))</f>
        <v>0</v>
      </c>
      <c r="BZ29">
        <f>1-(($AN$27-$AQ$26)/($AQ$27-$AQ$26))</f>
        <v>0.24</v>
      </c>
      <c r="CA29">
        <f>1-(($AO$27-$AQ$26)/($AQ$27-$AQ$26))</f>
        <v>0.48</v>
      </c>
      <c r="CB29">
        <f>(($AP$27-$AQ$26)/($AQ$27-$AQ$26))</f>
        <v>0.12</v>
      </c>
    </row>
    <row r="30" spans="1:80" x14ac:dyDescent="0.25">
      <c r="A30">
        <v>29</v>
      </c>
      <c r="B30">
        <v>48.572635000000005</v>
      </c>
      <c r="C30" s="5">
        <v>1</v>
      </c>
      <c r="H30">
        <v>35.687971000000005</v>
      </c>
      <c r="I30" s="4">
        <v>4</v>
      </c>
      <c r="P30">
        <v>2</v>
      </c>
      <c r="Q30" t="str">
        <f t="shared" si="0"/>
        <v>14</v>
      </c>
      <c r="R30">
        <v>1</v>
      </c>
      <c r="X30" t="s">
        <v>282</v>
      </c>
      <c r="Y30" t="s">
        <v>259</v>
      </c>
      <c r="AF30">
        <v>0</v>
      </c>
      <c r="AG30">
        <v>0</v>
      </c>
      <c r="AN30">
        <v>707</v>
      </c>
      <c r="AO30">
        <v>700</v>
      </c>
      <c r="AP30">
        <v>689</v>
      </c>
      <c r="AQ30">
        <v>711</v>
      </c>
      <c r="AR30">
        <v>3059</v>
      </c>
      <c r="AT30">
        <f>(($AO$28-$AN$27)/($AN$28-$AN$27))</f>
        <v>0.77272727272727271</v>
      </c>
      <c r="AU30">
        <f>(($AP$28-$AN$27)/($AN$28-$AN$27))</f>
        <v>0.27272727272727271</v>
      </c>
      <c r="AV30">
        <f>(($AQ$27-$AN$27)/($AN$28-$AN$27))</f>
        <v>0.27272727272727271</v>
      </c>
      <c r="AW30">
        <f>(($AN$28-$AO$28)/($AO$29-$AO$28))</f>
        <v>0.25</v>
      </c>
      <c r="AX30">
        <f>(($AP$29-$AO$28)/($AO$29-$AO$28))</f>
        <v>0.55000000000000004</v>
      </c>
      <c r="AY30">
        <f>(($AQ$28-$AO$28)/($AO$29-$AO$28))</f>
        <v>0.55000000000000004</v>
      </c>
      <c r="AZ30">
        <f>(($AN$28-$AP$28)/($AP$29-$AP$28))</f>
        <v>0.72727272727272729</v>
      </c>
      <c r="BA30">
        <f>(($AO$28-$AP$28)/($AP$29-$AP$28))</f>
        <v>0.5</v>
      </c>
      <c r="BB30">
        <f>(($AQ$28-$AP$29)/($AP$30-$AP$29))</f>
        <v>0</v>
      </c>
      <c r="BC30">
        <f>(($AN$28-$AQ$27)/($AQ$28-$AQ$27))</f>
        <v>0.72727272727272729</v>
      </c>
      <c r="BD30">
        <f>(($AO$28-$AQ$27)/($AQ$28-$AQ$27))</f>
        <v>0.5</v>
      </c>
      <c r="BE30">
        <f>(($AP$28-$AQ$27)/($AQ$28-$AQ$27))</f>
        <v>0</v>
      </c>
      <c r="BG30">
        <v>1</v>
      </c>
      <c r="BH30">
        <v>172</v>
      </c>
      <c r="BI30">
        <f>($BH$34-$BH$31)/200</f>
        <v>7.4999999999999997E-2</v>
      </c>
      <c r="BQ30">
        <f>1-(($AO$28-$AN$27)/($AN$28-$AN$27))</f>
        <v>0.22727272727272729</v>
      </c>
      <c r="BR30">
        <f>(($AP$28-$AN$27)/($AN$28-$AN$27))</f>
        <v>0.27272727272727271</v>
      </c>
      <c r="BS30">
        <f>(($AQ$27-$AN$27)/($AN$28-$AN$27))</f>
        <v>0.27272727272727271</v>
      </c>
      <c r="BT30">
        <f>(($AN$28-$AO$28)/($AO$29-$AO$28))</f>
        <v>0.25</v>
      </c>
      <c r="BU30">
        <f>1-(($AP$29-$AO$28)/($AO$29-$AO$28))</f>
        <v>0.44999999999999996</v>
      </c>
      <c r="BV30">
        <f>1-(($AQ$28-$AO$28)/($AO$29-$AO$28))</f>
        <v>0.44999999999999996</v>
      </c>
      <c r="BW30">
        <f>1-(($AN$28-$AP$28)/($AP$29-$AP$28))</f>
        <v>0.27272727272727271</v>
      </c>
      <c r="BX30">
        <f>(($AO$28-$AP$28)/($AP$29-$AP$28))</f>
        <v>0.5</v>
      </c>
      <c r="BY30">
        <f>(($AQ$28-$AP$29)/($AP$30-$AP$29))</f>
        <v>0</v>
      </c>
      <c r="BZ30">
        <f>1-(($AN$28-$AQ$27)/($AQ$28-$AQ$27))</f>
        <v>0.27272727272727271</v>
      </c>
      <c r="CA30">
        <f>(($AO$28-$AQ$27)/($AQ$28-$AQ$27))</f>
        <v>0.5</v>
      </c>
      <c r="CB30">
        <f>(($AP$28-$AQ$27)/($AQ$28-$AQ$27))</f>
        <v>0</v>
      </c>
    </row>
    <row r="31" spans="1:80" x14ac:dyDescent="0.25">
      <c r="A31">
        <v>30</v>
      </c>
      <c r="B31">
        <v>48.559772000000009</v>
      </c>
      <c r="C31" s="5">
        <v>1</v>
      </c>
      <c r="P31">
        <v>1</v>
      </c>
      <c r="Q31" t="str">
        <f t="shared" si="0"/>
        <v>1</v>
      </c>
      <c r="R31">
        <v>2</v>
      </c>
      <c r="X31" t="s">
        <v>282</v>
      </c>
      <c r="Y31" t="s">
        <v>260</v>
      </c>
      <c r="AB31" t="s">
        <v>282</v>
      </c>
      <c r="AC31" t="str">
        <f>CONCATENATE($R31,$R32,$R33,$R34)</f>
        <v>2341</v>
      </c>
      <c r="AF31">
        <v>0</v>
      </c>
      <c r="AG31">
        <v>0</v>
      </c>
      <c r="AN31">
        <v>729</v>
      </c>
      <c r="AO31">
        <v>722</v>
      </c>
      <c r="AP31">
        <v>714</v>
      </c>
      <c r="AQ31">
        <v>735</v>
      </c>
      <c r="AR31">
        <v>3340</v>
      </c>
      <c r="AT31">
        <f>(($AO$29-$AN$28)/($AN$29-$AN$28))</f>
        <v>0.68181818181818177</v>
      </c>
      <c r="AU31">
        <f>(($AP$29-$AN$28)/($AN$29-$AN$28))</f>
        <v>0.27272727272727271</v>
      </c>
      <c r="AV31">
        <f>(($AQ$28-$AN$28)/($AN$29-$AN$28))</f>
        <v>0.27272727272727271</v>
      </c>
      <c r="AW31">
        <f>(($AN$29-$AO$29)/($AO$30-$AO$29))</f>
        <v>0.29166666666666669</v>
      </c>
      <c r="AX31">
        <f>(($AP$30-$AO$29)/($AO$30-$AO$29))</f>
        <v>0.54166666666666663</v>
      </c>
      <c r="AY31">
        <f>(($AQ$29-$AO$29)/($AO$30-$AO$29))</f>
        <v>0.54166666666666663</v>
      </c>
      <c r="AZ31">
        <f>(($AN$29-$AP$29)/($AP$30-$AP$29))</f>
        <v>0.72727272727272729</v>
      </c>
      <c r="BA31">
        <f>(($AO$29-$AP$29)/($AP$30-$AP$29))</f>
        <v>0.40909090909090912</v>
      </c>
      <c r="BB31">
        <f>(($AQ$29-$AP$30)/($AP$31-$AP$30))</f>
        <v>0</v>
      </c>
      <c r="BC31">
        <f>(($AN$29-$AQ$28)/($AQ$29-$AQ$28))</f>
        <v>0.72727272727272729</v>
      </c>
      <c r="BD31">
        <f>(($AO$29-$AQ$28)/($AQ$29-$AQ$28))</f>
        <v>0.40909090909090912</v>
      </c>
      <c r="BE31">
        <f>(($AP$29-$AQ$28)/($AQ$29-$AQ$28))</f>
        <v>0</v>
      </c>
      <c r="BG31">
        <v>2</v>
      </c>
      <c r="BH31">
        <v>181</v>
      </c>
      <c r="BI31">
        <f>($BH$35-$BH$32)/200</f>
        <v>0.11</v>
      </c>
      <c r="BQ31">
        <f>1-(($AO$29-$AN$28)/($AN$29-$AN$28))</f>
        <v>0.31818181818181823</v>
      </c>
      <c r="BR31">
        <f>(($AP$29-$AN$28)/($AN$29-$AN$28))</f>
        <v>0.27272727272727271</v>
      </c>
      <c r="BS31">
        <f>(($AQ$28-$AN$28)/($AN$29-$AN$28))</f>
        <v>0.27272727272727271</v>
      </c>
      <c r="BT31">
        <f>(($AN$29-$AO$29)/($AO$30-$AO$29))</f>
        <v>0.29166666666666669</v>
      </c>
      <c r="BU31">
        <f>1-(($AP$30-$AO$29)/($AO$30-$AO$29))</f>
        <v>0.45833333333333337</v>
      </c>
      <c r="BV31">
        <f>1-(($AQ$29-$AO$29)/($AO$30-$AO$29))</f>
        <v>0.45833333333333337</v>
      </c>
      <c r="BW31">
        <f>1-(($AN$29-$AP$29)/($AP$30-$AP$29))</f>
        <v>0.27272727272727271</v>
      </c>
      <c r="BX31">
        <f>(($AO$29-$AP$29)/($AP$30-$AP$29))</f>
        <v>0.40909090909090912</v>
      </c>
      <c r="BY31">
        <f>(($AQ$29-$AP$30)/($AP$31-$AP$30))</f>
        <v>0</v>
      </c>
      <c r="BZ31">
        <f>1-(($AN$29-$AQ$28)/($AQ$29-$AQ$28))</f>
        <v>0.27272727272727271</v>
      </c>
      <c r="CA31">
        <f>(($AO$29-$AQ$28)/($AQ$29-$AQ$28))</f>
        <v>0.40909090909090912</v>
      </c>
      <c r="CB31">
        <f>(($AP$29-$AQ$28)/($AQ$29-$AQ$28))</f>
        <v>0</v>
      </c>
    </row>
    <row r="32" spans="1:80" x14ac:dyDescent="0.25">
      <c r="A32">
        <v>31</v>
      </c>
      <c r="B32">
        <v>48.510452000000008</v>
      </c>
      <c r="C32" s="5">
        <v>1</v>
      </c>
      <c r="P32">
        <v>1</v>
      </c>
      <c r="Q32" t="str">
        <f t="shared" si="0"/>
        <v>1</v>
      </c>
      <c r="R32">
        <v>3</v>
      </c>
      <c r="X32" t="s">
        <v>282</v>
      </c>
      <c r="Y32" t="s">
        <v>261</v>
      </c>
      <c r="AF32">
        <v>0</v>
      </c>
      <c r="AG32">
        <v>0</v>
      </c>
      <c r="AN32">
        <v>753</v>
      </c>
      <c r="AO32">
        <v>744</v>
      </c>
      <c r="AP32">
        <v>738</v>
      </c>
      <c r="AQ32">
        <v>758</v>
      </c>
      <c r="AR32">
        <v>3342</v>
      </c>
      <c r="AT32">
        <f>(($AO$30-$AN$29)/($AN$30-$AN$29))</f>
        <v>0.70833333333333337</v>
      </c>
      <c r="AU32">
        <f>(($AP$30-$AN$29)/($AN$30-$AN$29))</f>
        <v>0.25</v>
      </c>
      <c r="AV32">
        <f>(($AQ$29-$AN$29)/($AN$30-$AN$29))</f>
        <v>0.25</v>
      </c>
      <c r="AW32">
        <f>(($AN$30-$AO$30)/($AO$31-$AO$30))</f>
        <v>0.31818181818181818</v>
      </c>
      <c r="AX32">
        <f>(($AP$31-$AO$30)/($AO$31-$AO$30))</f>
        <v>0.63636363636363635</v>
      </c>
      <c r="AY32">
        <f>(($AQ$30-$AO$30)/($AO$31-$AO$30))</f>
        <v>0.5</v>
      </c>
      <c r="AZ32">
        <f>(($AN$30-$AP$30)/($AP$31-$AP$30))</f>
        <v>0.72</v>
      </c>
      <c r="BA32">
        <f>(($AO$30-$AP$30)/($AP$31-$AP$30))</f>
        <v>0.44</v>
      </c>
      <c r="BB32">
        <f>(($AQ$30-$AP$30)/($AP$31-$AP$30))</f>
        <v>0.88</v>
      </c>
      <c r="BC32">
        <f>(($AN$30-$AQ$29)/($AQ$30-$AQ$29))</f>
        <v>0.81818181818181823</v>
      </c>
      <c r="BD32">
        <f>(($AO$30-$AQ$29)/($AQ$30-$AQ$29))</f>
        <v>0.5</v>
      </c>
      <c r="BE32">
        <f>(($AP$30-$AQ$29)/($AQ$30-$AQ$29))</f>
        <v>0</v>
      </c>
      <c r="BG32">
        <v>3</v>
      </c>
      <c r="BH32">
        <v>185</v>
      </c>
      <c r="BI32">
        <f>($BH$36-$BH$33)/200</f>
        <v>9.5000000000000001E-2</v>
      </c>
      <c r="BQ32">
        <f>1-(($AO$30-$AN$29)/($AN$30-$AN$29))</f>
        <v>0.29166666666666663</v>
      </c>
      <c r="BR32">
        <f>(($AP$30-$AN$29)/($AN$30-$AN$29))</f>
        <v>0.25</v>
      </c>
      <c r="BS32">
        <f>(($AQ$29-$AN$29)/($AN$30-$AN$29))</f>
        <v>0.25</v>
      </c>
      <c r="BT32">
        <f>(($AN$30-$AO$30)/($AO$31-$AO$30))</f>
        <v>0.31818181818181818</v>
      </c>
      <c r="BU32">
        <f>1-(($AP$31-$AO$30)/($AO$31-$AO$30))</f>
        <v>0.36363636363636365</v>
      </c>
      <c r="BV32">
        <f>(($AQ$30-$AO$30)/($AO$31-$AO$30))</f>
        <v>0.5</v>
      </c>
      <c r="BW32">
        <f>1-(($AN$30-$AP$30)/($AP$31-$AP$30))</f>
        <v>0.28000000000000003</v>
      </c>
      <c r="BX32">
        <f>(($AO$30-$AP$30)/($AP$31-$AP$30))</f>
        <v>0.44</v>
      </c>
      <c r="BY32">
        <f>1-(($AQ$30-$AP$30)/($AP$31-$AP$30))</f>
        <v>0.12</v>
      </c>
      <c r="BZ32">
        <f>1-(($AN$30-$AQ$29)/($AQ$30-$AQ$29))</f>
        <v>0.18181818181818177</v>
      </c>
      <c r="CA32">
        <f>(($AO$30-$AQ$29)/($AQ$30-$AQ$29))</f>
        <v>0.5</v>
      </c>
      <c r="CB32">
        <f>(($AP$30-$AQ$29)/($AQ$30-$AQ$29))</f>
        <v>0</v>
      </c>
    </row>
    <row r="33" spans="1:80" x14ac:dyDescent="0.25">
      <c r="A33">
        <v>32</v>
      </c>
      <c r="P33">
        <v>0</v>
      </c>
      <c r="Q33" t="str">
        <f t="shared" si="0"/>
        <v/>
      </c>
      <c r="R33">
        <v>4</v>
      </c>
      <c r="X33" t="s">
        <v>282</v>
      </c>
      <c r="Y33" t="s">
        <v>262</v>
      </c>
      <c r="AF33">
        <v>0</v>
      </c>
      <c r="AG33">
        <v>0</v>
      </c>
      <c r="AN33">
        <v>778</v>
      </c>
      <c r="AO33">
        <v>767</v>
      </c>
      <c r="AP33">
        <v>762</v>
      </c>
      <c r="AQ33">
        <v>782</v>
      </c>
      <c r="AR33">
        <v>3511</v>
      </c>
      <c r="AT33">
        <f>(($AO$31-$AN$30)/($AN$31-$AN$30))</f>
        <v>0.68181818181818177</v>
      </c>
      <c r="AU33">
        <f>(($AP$31-$AN$30)/($AN$31-$AN$30))</f>
        <v>0.31818181818181818</v>
      </c>
      <c r="AV33">
        <f>(($AQ$30-$AN$30)/($AN$31-$AN$30))</f>
        <v>0.18181818181818182</v>
      </c>
      <c r="AW33">
        <f>(($AN$31-$AO$31)/($AO$32-$AO$31))</f>
        <v>0.31818181818181818</v>
      </c>
      <c r="AX33">
        <f>(($AP$32-$AO$31)/($AO$32-$AO$31))</f>
        <v>0.72727272727272729</v>
      </c>
      <c r="AY33">
        <f>(($AQ$31-$AO$31)/($AO$32-$AO$31))</f>
        <v>0.59090909090909094</v>
      </c>
      <c r="AZ33">
        <f>(($AN$31-$AP$31)/($AP$32-$AP$31))</f>
        <v>0.625</v>
      </c>
      <c r="BA33">
        <f>(($AO$31-$AP$31)/($AP$32-$AP$31))</f>
        <v>0.33333333333333331</v>
      </c>
      <c r="BB33">
        <f>(($AQ$31-$AP$31)/($AP$32-$AP$31))</f>
        <v>0.875</v>
      </c>
      <c r="BC33">
        <f>(($AN$31-$AQ$30)/($AQ$31-$AQ$30))</f>
        <v>0.75</v>
      </c>
      <c r="BD33">
        <f>(($AO$31-$AQ$30)/($AQ$31-$AQ$30))</f>
        <v>0.45833333333333331</v>
      </c>
      <c r="BE33">
        <f>(($AP$31-$AQ$30)/($AQ$31-$AQ$30))</f>
        <v>0.125</v>
      </c>
      <c r="BG33">
        <v>4</v>
      </c>
      <c r="BH33">
        <v>191</v>
      </c>
      <c r="BI33">
        <f>($BH$37-$BH$34)/200</f>
        <v>0.105</v>
      </c>
      <c r="BQ33">
        <f>1-(($AO$31-$AN$30)/($AN$31-$AN$30))</f>
        <v>0.31818181818181823</v>
      </c>
      <c r="BR33">
        <f>(($AP$31-$AN$30)/($AN$31-$AN$30))</f>
        <v>0.31818181818181818</v>
      </c>
      <c r="BS33">
        <f>(($AQ$30-$AN$30)/($AN$31-$AN$30))</f>
        <v>0.18181818181818182</v>
      </c>
      <c r="BT33">
        <f>(($AN$31-$AO$31)/($AO$32-$AO$31))</f>
        <v>0.31818181818181818</v>
      </c>
      <c r="BU33">
        <f>1-(($AP$32-$AO$31)/($AO$32-$AO$31))</f>
        <v>0.27272727272727271</v>
      </c>
      <c r="BV33">
        <f>1-(($AQ$31-$AO$31)/($AO$32-$AO$31))</f>
        <v>0.40909090909090906</v>
      </c>
      <c r="BW33">
        <f>1-(($AN$31-$AP$31)/($AP$32-$AP$31))</f>
        <v>0.375</v>
      </c>
      <c r="BX33">
        <f>(($AO$31-$AP$31)/($AP$32-$AP$31))</f>
        <v>0.33333333333333331</v>
      </c>
      <c r="BY33">
        <f>1-(($AQ$31-$AP$31)/($AP$32-$AP$31))</f>
        <v>0.125</v>
      </c>
      <c r="BZ33">
        <f>1-(($AN$31-$AQ$30)/($AQ$31-$AQ$30))</f>
        <v>0.25</v>
      </c>
      <c r="CA33">
        <f>(($AO$31-$AQ$30)/($AQ$31-$AQ$30))</f>
        <v>0.45833333333333331</v>
      </c>
      <c r="CB33">
        <f>(($AP$31-$AQ$30)/($AQ$31-$AQ$30))</f>
        <v>0.125</v>
      </c>
    </row>
    <row r="34" spans="1:80" x14ac:dyDescent="0.25">
      <c r="A34">
        <v>33</v>
      </c>
      <c r="D34">
        <v>58.493137000000011</v>
      </c>
      <c r="E34" s="2">
        <v>2</v>
      </c>
      <c r="F34">
        <v>47.345722000000009</v>
      </c>
      <c r="G34" s="3">
        <v>3</v>
      </c>
      <c r="P34">
        <v>2</v>
      </c>
      <c r="Q34" t="str">
        <f t="shared" si="0"/>
        <v>23</v>
      </c>
      <c r="R34">
        <v>1</v>
      </c>
      <c r="X34" t="s">
        <v>282</v>
      </c>
      <c r="Y34" t="s">
        <v>259</v>
      </c>
      <c r="AF34">
        <v>0</v>
      </c>
      <c r="AG34">
        <v>0</v>
      </c>
      <c r="AN34">
        <v>812</v>
      </c>
      <c r="AO34">
        <v>795</v>
      </c>
      <c r="AP34">
        <v>790</v>
      </c>
      <c r="AQ34">
        <v>804</v>
      </c>
      <c r="AT34">
        <f>(($AO$32-$AN$31)/($AN$32-$AN$31))</f>
        <v>0.625</v>
      </c>
      <c r="AU34">
        <f>(($AP$32-$AN$31)/($AN$32-$AN$31))</f>
        <v>0.375</v>
      </c>
      <c r="AV34">
        <f>(($AQ$31-$AN$31)/($AN$32-$AN$31))</f>
        <v>0.25</v>
      </c>
      <c r="AW34">
        <f>(($AN$32-$AO$32)/($AO$33-$AO$32))</f>
        <v>0.39130434782608697</v>
      </c>
      <c r="AX34">
        <f>(($AP$33-$AO$32)/($AO$33-$AO$32))</f>
        <v>0.78260869565217395</v>
      </c>
      <c r="AY34">
        <f>(($AQ$32-$AO$32)/($AO$33-$AO$32))</f>
        <v>0.60869565217391308</v>
      </c>
      <c r="AZ34">
        <f>(($AN$32-$AP$32)/($AP$33-$AP$32))</f>
        <v>0.625</v>
      </c>
      <c r="BA34">
        <f>(($AO$32-$AP$32)/($AP$33-$AP$32))</f>
        <v>0.25</v>
      </c>
      <c r="BB34">
        <f>(($AQ$32-$AP$32)/($AP$33-$AP$32))</f>
        <v>0.83333333333333337</v>
      </c>
      <c r="BC34">
        <f>(($AN$32-$AQ$31)/($AQ$32-$AQ$31))</f>
        <v>0.78260869565217395</v>
      </c>
      <c r="BD34">
        <f>(($AO$32-$AQ$31)/($AQ$32-$AQ$31))</f>
        <v>0.39130434782608697</v>
      </c>
      <c r="BE34">
        <f>(($AP$32-$AQ$31)/($AQ$32-$AQ$31))</f>
        <v>0.13043478260869565</v>
      </c>
      <c r="BG34">
        <v>1</v>
      </c>
      <c r="BH34">
        <v>196</v>
      </c>
      <c r="BI34">
        <f>($BH$38-$BH$35)/200</f>
        <v>7.0000000000000007E-2</v>
      </c>
      <c r="BQ34">
        <f>1-(($AO$32-$AN$31)/($AN$32-$AN$31))</f>
        <v>0.375</v>
      </c>
      <c r="BR34">
        <f>(($AP$32-$AN$31)/($AN$32-$AN$31))</f>
        <v>0.375</v>
      </c>
      <c r="BS34">
        <f>(($AQ$31-$AN$31)/($AN$32-$AN$31))</f>
        <v>0.25</v>
      </c>
      <c r="BT34">
        <f>(($AN$32-$AO$32)/($AO$33-$AO$32))</f>
        <v>0.39130434782608697</v>
      </c>
      <c r="BU34">
        <f>1-(($AP$33-$AO$32)/($AO$33-$AO$32))</f>
        <v>0.21739130434782605</v>
      </c>
      <c r="BV34">
        <f>1-(($AQ$32-$AO$32)/($AO$33-$AO$32))</f>
        <v>0.39130434782608692</v>
      </c>
      <c r="BW34">
        <f>1-(($AN$32-$AP$32)/($AP$33-$AP$32))</f>
        <v>0.375</v>
      </c>
      <c r="BX34">
        <f>(($AO$32-$AP$32)/($AP$33-$AP$32))</f>
        <v>0.25</v>
      </c>
      <c r="BY34">
        <f>1-(($AQ$32-$AP$32)/($AP$33-$AP$32))</f>
        <v>0.16666666666666663</v>
      </c>
      <c r="BZ34">
        <f>1-(($AN$32-$AQ$31)/($AQ$32-$AQ$31))</f>
        <v>0.21739130434782605</v>
      </c>
      <c r="CA34">
        <f>(($AO$32-$AQ$31)/($AQ$32-$AQ$31))</f>
        <v>0.39130434782608697</v>
      </c>
      <c r="CB34">
        <f>(($AP$32-$AQ$31)/($AQ$32-$AQ$31))</f>
        <v>0.13043478260869565</v>
      </c>
    </row>
    <row r="35" spans="1:80" x14ac:dyDescent="0.25">
      <c r="A35">
        <v>34</v>
      </c>
      <c r="D35">
        <v>58.501888000000008</v>
      </c>
      <c r="E35" s="2">
        <v>2</v>
      </c>
      <c r="F35">
        <v>47.358589000000009</v>
      </c>
      <c r="G35" s="3">
        <v>3</v>
      </c>
      <c r="P35">
        <v>2</v>
      </c>
      <c r="Q35" t="str">
        <f t="shared" si="0"/>
        <v>23</v>
      </c>
      <c r="R35">
        <v>2</v>
      </c>
      <c r="X35" t="s">
        <v>282</v>
      </c>
      <c r="Y35" t="s">
        <v>260</v>
      </c>
      <c r="AB35" t="s">
        <v>282</v>
      </c>
      <c r="AC35" t="str">
        <f>CONCATENATE($R35,$R36,$R37,$R38)</f>
        <v>2341</v>
      </c>
      <c r="AF35">
        <v>0</v>
      </c>
      <c r="AG35">
        <v>0</v>
      </c>
      <c r="AN35">
        <v>839</v>
      </c>
      <c r="AO35">
        <v>819</v>
      </c>
      <c r="AP35">
        <v>798</v>
      </c>
      <c r="AQ35">
        <v>827</v>
      </c>
      <c r="AT35">
        <f>(($AO$33-$AN$32)/($AN$33-$AN$32))</f>
        <v>0.56000000000000005</v>
      </c>
      <c r="AU35">
        <f>(($AP$33-$AN$32)/($AN$33-$AN$32))</f>
        <v>0.36</v>
      </c>
      <c r="AV35">
        <f>(($AQ$32-$AN$32)/($AN$33-$AN$32))</f>
        <v>0.2</v>
      </c>
      <c r="AZ35">
        <f>(($AN$33-$AP$33)/($AP$34-$AP$33))</f>
        <v>0.5714285714285714</v>
      </c>
      <c r="BA35">
        <f>(($AO$33-$AP$33)/($AP$34-$AP$33))</f>
        <v>0.17857142857142858</v>
      </c>
      <c r="BB35">
        <f>(($AQ$33-$AP$33)/($AP$34-$AP$33))</f>
        <v>0.7142857142857143</v>
      </c>
      <c r="BC35">
        <f>(($AN$33-$AQ$32)/($AQ$33-$AQ$32))</f>
        <v>0.83333333333333337</v>
      </c>
      <c r="BD35">
        <f>(($AO$33-$AQ$32)/($AQ$33-$AQ$32))</f>
        <v>0.375</v>
      </c>
      <c r="BE35">
        <f>(($AP$33-$AQ$32)/($AQ$33-$AQ$32))</f>
        <v>0.16666666666666666</v>
      </c>
      <c r="BG35">
        <v>2</v>
      </c>
      <c r="BH35">
        <v>207</v>
      </c>
      <c r="BI35">
        <f>($BH$39-$BH$36)/200</f>
        <v>0.105</v>
      </c>
      <c r="BQ35">
        <f>1-(($AO$33-$AN$32)/($AN$33-$AN$32))</f>
        <v>0.43999999999999995</v>
      </c>
      <c r="BR35">
        <f>(($AP$33-$AN$32)/($AN$33-$AN$32))</f>
        <v>0.36</v>
      </c>
      <c r="BS35">
        <f>(($AQ$32-$AN$32)/($AN$33-$AN$32))</f>
        <v>0.2</v>
      </c>
      <c r="BW35">
        <f>1-(($AN$33-$AP$33)/($AP$34-$AP$33))</f>
        <v>0.4285714285714286</v>
      </c>
      <c r="BX35">
        <f>(($AO$33-$AP$33)/($AP$34-$AP$33))</f>
        <v>0.17857142857142858</v>
      </c>
      <c r="BY35">
        <f>1-(($AQ$33-$AP$33)/($AP$34-$AP$33))</f>
        <v>0.2857142857142857</v>
      </c>
      <c r="BZ35">
        <f>1-(($AN$33-$AQ$32)/($AQ$33-$AQ$32))</f>
        <v>0.16666666666666663</v>
      </c>
      <c r="CA35">
        <f>(($AO$33-$AQ$32)/($AQ$33-$AQ$32))</f>
        <v>0.375</v>
      </c>
      <c r="CB35">
        <f>(($AP$33-$AQ$32)/($AQ$33-$AQ$32))</f>
        <v>0.16666666666666666</v>
      </c>
    </row>
    <row r="36" spans="1:80" x14ac:dyDescent="0.25">
      <c r="A36">
        <v>35</v>
      </c>
      <c r="D36">
        <v>58.494911000000009</v>
      </c>
      <c r="E36" s="2">
        <v>2</v>
      </c>
      <c r="F36">
        <v>47.346714000000006</v>
      </c>
      <c r="G36" s="3">
        <v>3</v>
      </c>
      <c r="P36">
        <v>2</v>
      </c>
      <c r="Q36" t="str">
        <f t="shared" si="0"/>
        <v>23</v>
      </c>
      <c r="R36">
        <v>3</v>
      </c>
      <c r="X36" t="s">
        <v>282</v>
      </c>
      <c r="Y36" t="s">
        <v>261</v>
      </c>
      <c r="AN36">
        <v>861</v>
      </c>
      <c r="AO36">
        <v>843</v>
      </c>
      <c r="AP36">
        <v>825</v>
      </c>
      <c r="AQ36">
        <v>851</v>
      </c>
      <c r="BG36">
        <v>3</v>
      </c>
      <c r="BH36">
        <v>210</v>
      </c>
      <c r="BI36">
        <f>($BH$40-$BH$37)/200</f>
        <v>0.09</v>
      </c>
    </row>
    <row r="37" spans="1:80" x14ac:dyDescent="0.25">
      <c r="A37">
        <v>36</v>
      </c>
      <c r="D37">
        <v>58.54246100000001</v>
      </c>
      <c r="E37" s="2">
        <v>2</v>
      </c>
      <c r="F37">
        <v>47.380199000000012</v>
      </c>
      <c r="G37" s="3">
        <v>3</v>
      </c>
      <c r="P37">
        <v>2</v>
      </c>
      <c r="Q37" t="str">
        <f t="shared" si="0"/>
        <v>23</v>
      </c>
      <c r="R37">
        <v>4</v>
      </c>
      <c r="X37" t="s">
        <v>282</v>
      </c>
      <c r="Y37" t="s">
        <v>262</v>
      </c>
      <c r="AN37">
        <v>886</v>
      </c>
      <c r="AO37">
        <v>866</v>
      </c>
      <c r="AP37">
        <v>849</v>
      </c>
      <c r="AQ37">
        <v>876</v>
      </c>
      <c r="BG37">
        <v>4</v>
      </c>
      <c r="BH37">
        <v>217</v>
      </c>
      <c r="BI37">
        <f>($BH$41-$BH$38)/200</f>
        <v>0.105</v>
      </c>
    </row>
    <row r="38" spans="1:80" x14ac:dyDescent="0.25">
      <c r="A38">
        <v>37</v>
      </c>
      <c r="D38">
        <v>58.522514000000008</v>
      </c>
      <c r="E38" s="2">
        <v>2</v>
      </c>
      <c r="F38">
        <v>47.36811800000001</v>
      </c>
      <c r="G38" s="3">
        <v>3</v>
      </c>
      <c r="P38">
        <v>2</v>
      </c>
      <c r="Q38" t="str">
        <f t="shared" si="0"/>
        <v>23</v>
      </c>
      <c r="R38">
        <v>1</v>
      </c>
      <c r="X38" t="s">
        <v>282</v>
      </c>
      <c r="Y38" t="s">
        <v>259</v>
      </c>
      <c r="AN38">
        <v>908</v>
      </c>
      <c r="AO38">
        <v>891</v>
      </c>
      <c r="AP38">
        <v>874</v>
      </c>
      <c r="AQ38">
        <v>898</v>
      </c>
      <c r="AT38">
        <f>(($AO$35-$AN$34)/($AN$35-$AN$34))</f>
        <v>0.25925925925925924</v>
      </c>
      <c r="AU38">
        <f>(($AP$36-$AN$34)/($AN$35-$AN$34))</f>
        <v>0.48148148148148145</v>
      </c>
      <c r="AV38">
        <f>(($AQ$35-$AN$34)/($AN$35-$AN$34))</f>
        <v>0.55555555555555558</v>
      </c>
      <c r="AW38">
        <f>(($AN$34-$AO$34)/($AO$35-$AO$34))</f>
        <v>0.70833333333333337</v>
      </c>
      <c r="AX38">
        <f>(($AP$35-$AO$34)/($AO$35-$AO$34))</f>
        <v>0.125</v>
      </c>
      <c r="AY38">
        <f>(($AQ$34-$AO$34)/($AO$35-$AO$34))</f>
        <v>0.375</v>
      </c>
      <c r="AZ38">
        <f>(($AN$34-$AP$35)/($AP$36-$AP$35))</f>
        <v>0.51851851851851849</v>
      </c>
      <c r="BA38">
        <f>(($AO$35-$AP$35)/($AP$36-$AP$35))</f>
        <v>0.77777777777777779</v>
      </c>
      <c r="BB38">
        <f>(($AQ$34-$AP$35)/($AP$36-$AP$35))</f>
        <v>0.22222222222222221</v>
      </c>
      <c r="BC38">
        <f>(($AN$34-$AQ$34)/($AQ$35-$AQ$34))</f>
        <v>0.34782608695652173</v>
      </c>
      <c r="BD38">
        <f>(($AO$35-$AQ$34)/($AQ$35-$AQ$34))</f>
        <v>0.65217391304347827</v>
      </c>
      <c r="BE38">
        <f>(($AP$36-$AQ$34)/($AQ$35-$AQ$34))</f>
        <v>0.91304347826086951</v>
      </c>
      <c r="BG38">
        <v>1</v>
      </c>
      <c r="BH38">
        <v>221</v>
      </c>
      <c r="BI38">
        <f>($BH$42-$BH$39)/200</f>
        <v>7.0000000000000007E-2</v>
      </c>
      <c r="BQ38">
        <f>(($AO$35-$AN$34)/($AN$35-$AN$34))</f>
        <v>0.25925925925925924</v>
      </c>
      <c r="BR38">
        <f>(($AP$36-$AN$34)/($AN$35-$AN$34))</f>
        <v>0.48148148148148145</v>
      </c>
      <c r="BS38">
        <f>1-(($AQ$35-$AN$34)/($AN$35-$AN$34))</f>
        <v>0.44444444444444442</v>
      </c>
      <c r="BT38">
        <f>1-(($AN$34-$AO$34)/($AO$35-$AO$34))</f>
        <v>0.29166666666666663</v>
      </c>
      <c r="BU38">
        <f>(($AP$35-$AO$34)/($AO$35-$AO$34))</f>
        <v>0.125</v>
      </c>
      <c r="BV38">
        <f>(($AQ$34-$AO$34)/($AO$35-$AO$34))</f>
        <v>0.375</v>
      </c>
      <c r="BW38">
        <f>1-(($AN$34-$AP$35)/($AP$36-$AP$35))</f>
        <v>0.48148148148148151</v>
      </c>
      <c r="BX38">
        <f>1-(($AO$35-$AP$35)/($AP$36-$AP$35))</f>
        <v>0.22222222222222221</v>
      </c>
      <c r="BY38">
        <f>(($AQ$34-$AP$35)/($AP$36-$AP$35))</f>
        <v>0.22222222222222221</v>
      </c>
      <c r="BZ38">
        <f>(($AN$34-$AQ$34)/($AQ$35-$AQ$34))</f>
        <v>0.34782608695652173</v>
      </c>
      <c r="CA38">
        <f>1-(($AO$35-$AQ$34)/($AQ$35-$AQ$34))</f>
        <v>0.34782608695652173</v>
      </c>
      <c r="CB38">
        <f>1-(($AP$36-$AQ$34)/($AQ$35-$AQ$34))</f>
        <v>8.6956521739130488E-2</v>
      </c>
    </row>
    <row r="39" spans="1:80" x14ac:dyDescent="0.25">
      <c r="A39">
        <v>38</v>
      </c>
      <c r="D39">
        <v>58.538032000000008</v>
      </c>
      <c r="E39" s="2">
        <v>2</v>
      </c>
      <c r="F39">
        <v>47.347648000000007</v>
      </c>
      <c r="G39" s="3">
        <v>3</v>
      </c>
      <c r="P39">
        <v>2</v>
      </c>
      <c r="Q39" t="str">
        <f t="shared" si="0"/>
        <v>23</v>
      </c>
      <c r="R39">
        <v>2</v>
      </c>
      <c r="X39" t="s">
        <v>282</v>
      </c>
      <c r="Y39" t="s">
        <v>260</v>
      </c>
      <c r="AB39" t="s">
        <v>282</v>
      </c>
      <c r="AC39" t="str">
        <f>CONCATENATE($R39,$R40,$R41,$R42)</f>
        <v>2341</v>
      </c>
      <c r="AN39">
        <v>934</v>
      </c>
      <c r="AO39">
        <v>914</v>
      </c>
      <c r="AP39">
        <v>897</v>
      </c>
      <c r="AQ39">
        <v>922</v>
      </c>
      <c r="AT39">
        <f>(($AO$36-$AN$35)/($AN$36-$AN$35))</f>
        <v>0.18181818181818182</v>
      </c>
      <c r="AU39">
        <f>(($AP$37-$AN$35)/($AN$36-$AN$35))</f>
        <v>0.45454545454545453</v>
      </c>
      <c r="AV39">
        <f>(($AQ$36-$AN$35)/($AN$36-$AN$35))</f>
        <v>0.54545454545454541</v>
      </c>
      <c r="AW39">
        <f>(($AN$35-$AO$35)/($AO$36-$AO$35))</f>
        <v>0.83333333333333337</v>
      </c>
      <c r="AX39">
        <f>(($AP$36-$AO$35)/($AO$36-$AO$35))</f>
        <v>0.25</v>
      </c>
      <c r="AY39">
        <f>(($AQ$35-$AO$35)/($AO$36-$AO$35))</f>
        <v>0.33333333333333331</v>
      </c>
      <c r="AZ39">
        <f>(($AN$35-$AP$36)/($AP$37-$AP$36))</f>
        <v>0.58333333333333337</v>
      </c>
      <c r="BA39">
        <f>(($AO$36-$AP$36)/($AP$37-$AP$36))</f>
        <v>0.75</v>
      </c>
      <c r="BB39">
        <f>(($AQ$35-$AP$36)/($AP$37-$AP$36))</f>
        <v>8.3333333333333329E-2</v>
      </c>
      <c r="BC39">
        <f>(($AN$35-$AQ$35)/($AQ$36-$AQ$35))</f>
        <v>0.5</v>
      </c>
      <c r="BD39">
        <f>(($AO$36-$AQ$35)/($AQ$36-$AQ$35))</f>
        <v>0.66666666666666663</v>
      </c>
      <c r="BE39">
        <f>(($AP$37-$AQ$35)/($AQ$36-$AQ$35))</f>
        <v>0.91666666666666663</v>
      </c>
      <c r="BG39">
        <v>2</v>
      </c>
      <c r="BH39">
        <v>231</v>
      </c>
      <c r="BI39">
        <f>($BH$43-$BH$40)/200</f>
        <v>0.105</v>
      </c>
      <c r="BQ39">
        <f>(($AO$36-$AN$35)/($AN$36-$AN$35))</f>
        <v>0.18181818181818182</v>
      </c>
      <c r="BR39">
        <f>(($AP$37-$AN$35)/($AN$36-$AN$35))</f>
        <v>0.45454545454545453</v>
      </c>
      <c r="BS39">
        <f>1-(($AQ$36-$AN$35)/($AN$36-$AN$35))</f>
        <v>0.45454545454545459</v>
      </c>
      <c r="BT39">
        <f>1-(($AN$35-$AO$35)/($AO$36-$AO$35))</f>
        <v>0.16666666666666663</v>
      </c>
      <c r="BU39">
        <f>(($AP$36-$AO$35)/($AO$36-$AO$35))</f>
        <v>0.25</v>
      </c>
      <c r="BV39">
        <f>(($AQ$35-$AO$35)/($AO$36-$AO$35))</f>
        <v>0.33333333333333331</v>
      </c>
      <c r="BW39">
        <f>1-(($AN$35-$AP$36)/($AP$37-$AP$36))</f>
        <v>0.41666666666666663</v>
      </c>
      <c r="BX39">
        <f>1-(($AO$36-$AP$36)/($AP$37-$AP$36))</f>
        <v>0.25</v>
      </c>
      <c r="BY39">
        <f>(($AQ$35-$AP$36)/($AP$37-$AP$36))</f>
        <v>8.3333333333333329E-2</v>
      </c>
      <c r="BZ39">
        <f>(($AN$35-$AQ$35)/($AQ$36-$AQ$35))</f>
        <v>0.5</v>
      </c>
      <c r="CA39">
        <f>1-(($AO$36-$AQ$35)/($AQ$36-$AQ$35))</f>
        <v>0.33333333333333337</v>
      </c>
      <c r="CB39">
        <f>1-(($AP$37-$AQ$35)/($AQ$36-$AQ$35))</f>
        <v>8.333333333333337E-2</v>
      </c>
    </row>
    <row r="40" spans="1:80" x14ac:dyDescent="0.25">
      <c r="A40">
        <v>39</v>
      </c>
      <c r="D40">
        <v>58.538971000000011</v>
      </c>
      <c r="E40" s="2">
        <v>2</v>
      </c>
      <c r="F40">
        <v>47.344890000000007</v>
      </c>
      <c r="G40" s="3">
        <v>3</v>
      </c>
      <c r="P40">
        <v>2</v>
      </c>
      <c r="Q40" t="str">
        <f t="shared" si="0"/>
        <v>23</v>
      </c>
      <c r="R40">
        <v>3</v>
      </c>
      <c r="X40" t="s">
        <v>282</v>
      </c>
      <c r="Y40" t="s">
        <v>261</v>
      </c>
      <c r="AN40">
        <v>960</v>
      </c>
      <c r="AO40">
        <v>935</v>
      </c>
      <c r="AP40">
        <v>922</v>
      </c>
      <c r="AQ40">
        <v>945</v>
      </c>
      <c r="AT40">
        <f>(($AO$37-$AN$36)/($AN$37-$AN$36))</f>
        <v>0.2</v>
      </c>
      <c r="AU40">
        <f>(($AP$38-$AN$36)/($AN$37-$AN$36))</f>
        <v>0.52</v>
      </c>
      <c r="AV40">
        <f>(($AQ$37-$AN$36)/($AN$37-$AN$36))</f>
        <v>0.6</v>
      </c>
      <c r="AW40">
        <f>(($AN$36-$AO$36)/($AO$37-$AO$36))</f>
        <v>0.78260869565217395</v>
      </c>
      <c r="AX40">
        <f>(($AP$37-$AO$36)/($AO$37-$AO$36))</f>
        <v>0.2608695652173913</v>
      </c>
      <c r="AY40">
        <f>(($AQ$36-$AO$36)/($AO$37-$AO$36))</f>
        <v>0.34782608695652173</v>
      </c>
      <c r="AZ40">
        <f>(($AN$36-$AP$37)/($AP$38-$AP$37))</f>
        <v>0.48</v>
      </c>
      <c r="BA40">
        <f>(($AO$37-$AP$37)/($AP$38-$AP$37))</f>
        <v>0.68</v>
      </c>
      <c r="BB40">
        <f>(($AQ$36-$AP$37)/($AP$38-$AP$37))</f>
        <v>0.08</v>
      </c>
      <c r="BC40">
        <f>(($AN$36-$AQ$36)/($AQ$37-$AQ$36))</f>
        <v>0.4</v>
      </c>
      <c r="BD40">
        <f>(($AO$37-$AQ$36)/($AQ$37-$AQ$36))</f>
        <v>0.6</v>
      </c>
      <c r="BE40">
        <f>(($AP$38-$AQ$36)/($AQ$37-$AQ$36))</f>
        <v>0.92</v>
      </c>
      <c r="BG40">
        <v>3</v>
      </c>
      <c r="BH40">
        <v>235</v>
      </c>
      <c r="BI40">
        <f>($BH$44-$BH$41)/200</f>
        <v>9.5000000000000001E-2</v>
      </c>
      <c r="BQ40">
        <f>(($AO$37-$AN$36)/($AN$37-$AN$36))</f>
        <v>0.2</v>
      </c>
      <c r="BR40">
        <f>1-(($AP$38-$AN$36)/($AN$37-$AN$36))</f>
        <v>0.48</v>
      </c>
      <c r="BS40">
        <f>1-(($AQ$37-$AN$36)/($AN$37-$AN$36))</f>
        <v>0.4</v>
      </c>
      <c r="BT40">
        <f>1-(($AN$36-$AO$36)/($AO$37-$AO$36))</f>
        <v>0.21739130434782605</v>
      </c>
      <c r="BU40">
        <f>(($AP$37-$AO$36)/($AO$37-$AO$36))</f>
        <v>0.2608695652173913</v>
      </c>
      <c r="BV40">
        <f>(($AQ$36-$AO$36)/($AO$37-$AO$36))</f>
        <v>0.34782608695652173</v>
      </c>
      <c r="BW40">
        <f>(($AN$36-$AP$37)/($AP$38-$AP$37))</f>
        <v>0.48</v>
      </c>
      <c r="BX40">
        <f>1-(($AO$37-$AP$37)/($AP$38-$AP$37))</f>
        <v>0.31999999999999995</v>
      </c>
      <c r="BY40">
        <f>(($AQ$36-$AP$37)/($AP$38-$AP$37))</f>
        <v>0.08</v>
      </c>
      <c r="BZ40">
        <f>(($AN$36-$AQ$36)/($AQ$37-$AQ$36))</f>
        <v>0.4</v>
      </c>
      <c r="CA40">
        <f>1-(($AO$37-$AQ$36)/($AQ$37-$AQ$36))</f>
        <v>0.4</v>
      </c>
      <c r="CB40">
        <f>1-(($AP$38-$AQ$36)/($AQ$37-$AQ$36))</f>
        <v>7.999999999999996E-2</v>
      </c>
    </row>
    <row r="41" spans="1:80" x14ac:dyDescent="0.25">
      <c r="A41">
        <v>40</v>
      </c>
      <c r="D41">
        <v>58.503868000000011</v>
      </c>
      <c r="E41" s="2">
        <v>2</v>
      </c>
      <c r="F41">
        <v>47.29473500000001</v>
      </c>
      <c r="G41" s="3">
        <v>3</v>
      </c>
      <c r="P41">
        <v>2</v>
      </c>
      <c r="Q41" t="str">
        <f t="shared" si="0"/>
        <v>23</v>
      </c>
      <c r="R41">
        <v>4</v>
      </c>
      <c r="X41" t="s">
        <v>282</v>
      </c>
      <c r="Y41" t="s">
        <v>262</v>
      </c>
      <c r="AN41">
        <v>984</v>
      </c>
      <c r="AO41">
        <v>957</v>
      </c>
      <c r="AP41">
        <v>944</v>
      </c>
      <c r="AQ41">
        <v>967</v>
      </c>
      <c r="AT41">
        <f>(($AO$38-$AN$37)/($AN$38-$AN$37))</f>
        <v>0.22727272727272727</v>
      </c>
      <c r="AU41">
        <f>(($AP$39-$AN$37)/($AN$38-$AN$37))</f>
        <v>0.5</v>
      </c>
      <c r="AV41">
        <f>(($AQ$38-$AN$37)/($AN$38-$AN$37))</f>
        <v>0.54545454545454541</v>
      </c>
      <c r="AW41">
        <f>(($AN$37-$AO$37)/($AO$38-$AO$37))</f>
        <v>0.8</v>
      </c>
      <c r="AX41">
        <f>(($AP$38-$AO$37)/($AO$38-$AO$37))</f>
        <v>0.32</v>
      </c>
      <c r="AY41">
        <f>(($AQ$37-$AO$37)/($AO$38-$AO$37))</f>
        <v>0.4</v>
      </c>
      <c r="AZ41">
        <f>(($AN$37-$AP$38)/($AP$39-$AP$38))</f>
        <v>0.52173913043478259</v>
      </c>
      <c r="BA41">
        <f>(($AO$38-$AP$38)/($AP$39-$AP$38))</f>
        <v>0.73913043478260865</v>
      </c>
      <c r="BB41">
        <f>(($AQ$37-$AP$38)/($AP$39-$AP$38))</f>
        <v>8.6956521739130432E-2</v>
      </c>
      <c r="BC41">
        <f>(($AN$37-$AQ$37)/($AQ$38-$AQ$37))</f>
        <v>0.45454545454545453</v>
      </c>
      <c r="BD41">
        <f>(($AO$38-$AQ$37)/($AQ$38-$AQ$37))</f>
        <v>0.68181818181818177</v>
      </c>
      <c r="BE41">
        <f>(($AP$39-$AQ$37)/($AQ$38-$AQ$37))</f>
        <v>0.95454545454545459</v>
      </c>
      <c r="BG41">
        <v>4</v>
      </c>
      <c r="BH41">
        <v>242</v>
      </c>
      <c r="BI41">
        <f>($BH$45-$BH$42)/200</f>
        <v>0.125</v>
      </c>
      <c r="BQ41">
        <f>(($AO$38-$AN$37)/($AN$38-$AN$37))</f>
        <v>0.22727272727272727</v>
      </c>
      <c r="BR41">
        <f>(($AP$39-$AN$37)/($AN$38-$AN$37))</f>
        <v>0.5</v>
      </c>
      <c r="BS41">
        <f>1-(($AQ$38-$AN$37)/($AN$38-$AN$37))</f>
        <v>0.45454545454545459</v>
      </c>
      <c r="BT41">
        <f>1-(($AN$37-$AO$37)/($AO$38-$AO$37))</f>
        <v>0.19999999999999996</v>
      </c>
      <c r="BU41">
        <f>(($AP$38-$AO$37)/($AO$38-$AO$37))</f>
        <v>0.32</v>
      </c>
      <c r="BV41">
        <f>(($AQ$37-$AO$37)/($AO$38-$AO$37))</f>
        <v>0.4</v>
      </c>
      <c r="BW41">
        <f>1-(($AN$37-$AP$38)/($AP$39-$AP$38))</f>
        <v>0.47826086956521741</v>
      </c>
      <c r="BX41">
        <f>1-(($AO$38-$AP$38)/($AP$39-$AP$38))</f>
        <v>0.26086956521739135</v>
      </c>
      <c r="BY41">
        <f>(($AQ$37-$AP$38)/($AP$39-$AP$38))</f>
        <v>8.6956521739130432E-2</v>
      </c>
      <c r="BZ41">
        <f>(($AN$37-$AQ$37)/($AQ$38-$AQ$37))</f>
        <v>0.45454545454545453</v>
      </c>
      <c r="CA41">
        <f>1-(($AO$38-$AQ$37)/($AQ$38-$AQ$37))</f>
        <v>0.31818181818181823</v>
      </c>
      <c r="CB41">
        <f>1-(($AP$39-$AQ$37)/($AQ$38-$AQ$37))</f>
        <v>4.5454545454545414E-2</v>
      </c>
    </row>
    <row r="42" spans="1:80" x14ac:dyDescent="0.25">
      <c r="A42">
        <v>41</v>
      </c>
      <c r="D42">
        <v>58.614643000000008</v>
      </c>
      <c r="E42" s="2">
        <v>2</v>
      </c>
      <c r="F42">
        <v>47.21536600000001</v>
      </c>
      <c r="G42" s="3">
        <v>3</v>
      </c>
      <c r="P42">
        <v>2</v>
      </c>
      <c r="Q42" t="str">
        <f t="shared" si="0"/>
        <v>23</v>
      </c>
      <c r="R42">
        <v>1</v>
      </c>
      <c r="X42" t="s">
        <v>282</v>
      </c>
      <c r="Y42" t="s">
        <v>262</v>
      </c>
      <c r="AN42">
        <v>1006</v>
      </c>
      <c r="AO42">
        <v>978</v>
      </c>
      <c r="AP42">
        <v>968</v>
      </c>
      <c r="AQ42">
        <v>991</v>
      </c>
      <c r="AT42">
        <f>(($AO$39-$AN$38)/($AN$39-$AN$38))</f>
        <v>0.23076923076923078</v>
      </c>
      <c r="AU42">
        <f>(($AP$40-$AN$38)/($AN$39-$AN$38))</f>
        <v>0.53846153846153844</v>
      </c>
      <c r="AV42">
        <f>(($AQ$39-$AN$38)/($AN$39-$AN$38))</f>
        <v>0.53846153846153844</v>
      </c>
      <c r="AW42">
        <f>(($AN$38-$AO$38)/($AO$39-$AO$38))</f>
        <v>0.73913043478260865</v>
      </c>
      <c r="AX42">
        <f>(($AP$39-$AO$38)/($AO$39-$AO$38))</f>
        <v>0.2608695652173913</v>
      </c>
      <c r="AY42">
        <f>(($AQ$38-$AO$38)/($AO$39-$AO$38))</f>
        <v>0.30434782608695654</v>
      </c>
      <c r="AZ42">
        <f>(($AN$38-$AP$39)/($AP$40-$AP$39))</f>
        <v>0.44</v>
      </c>
      <c r="BA42">
        <f>(($AO$39-$AP$39)/($AP$40-$AP$39))</f>
        <v>0.68</v>
      </c>
      <c r="BB42">
        <f>(($AQ$38-$AP$39)/($AP$40-$AP$39))</f>
        <v>0.04</v>
      </c>
      <c r="BC42">
        <f>(($AN$38-$AQ$38)/($AQ$39-$AQ$38))</f>
        <v>0.41666666666666669</v>
      </c>
      <c r="BD42">
        <f>(($AO$39-$AQ$38)/($AQ$39-$AQ$38))</f>
        <v>0.66666666666666663</v>
      </c>
      <c r="BE42">
        <f>(($AP$40-$AQ$39)/($AQ$40-$AQ$39))</f>
        <v>0</v>
      </c>
      <c r="BG42">
        <v>1</v>
      </c>
      <c r="BH42">
        <v>245</v>
      </c>
      <c r="BI42">
        <f>($BH$51-$BH$48)/200</f>
        <v>0.1</v>
      </c>
      <c r="BQ42">
        <f>(($AO$39-$AN$38)/($AN$39-$AN$38))</f>
        <v>0.23076923076923078</v>
      </c>
      <c r="BR42">
        <f>1-(($AP$40-$AN$38)/($AN$39-$AN$38))</f>
        <v>0.46153846153846156</v>
      </c>
      <c r="BS42">
        <f>1-(($AQ$39-$AN$38)/($AN$39-$AN$38))</f>
        <v>0.46153846153846156</v>
      </c>
      <c r="BT42">
        <f>1-(($AN$38-$AO$38)/($AO$39-$AO$38))</f>
        <v>0.26086956521739135</v>
      </c>
      <c r="BU42">
        <f>(($AP$39-$AO$38)/($AO$39-$AO$38))</f>
        <v>0.2608695652173913</v>
      </c>
      <c r="BV42">
        <f>(($AQ$38-$AO$38)/($AO$39-$AO$38))</f>
        <v>0.30434782608695654</v>
      </c>
      <c r="BW42">
        <f>(($AN$38-$AP$39)/($AP$40-$AP$39))</f>
        <v>0.44</v>
      </c>
      <c r="BX42">
        <f>1-(($AO$39-$AP$39)/($AP$40-$AP$39))</f>
        <v>0.31999999999999995</v>
      </c>
      <c r="BY42">
        <f>(($AQ$38-$AP$39)/($AP$40-$AP$39))</f>
        <v>0.04</v>
      </c>
      <c r="BZ42">
        <f>(($AN$38-$AQ$38)/($AQ$39-$AQ$38))</f>
        <v>0.41666666666666669</v>
      </c>
      <c r="CA42">
        <f>1-(($AO$39-$AQ$38)/($AQ$39-$AQ$38))</f>
        <v>0.33333333333333337</v>
      </c>
      <c r="CB42">
        <f>(($AP$40-$AQ$39)/($AQ$40-$AQ$39))</f>
        <v>0</v>
      </c>
    </row>
    <row r="43" spans="1:80" x14ac:dyDescent="0.25">
      <c r="A43">
        <v>42</v>
      </c>
      <c r="D43">
        <v>58.493137000000011</v>
      </c>
      <c r="E43" s="2">
        <v>2</v>
      </c>
      <c r="F43">
        <v>47.345722000000009</v>
      </c>
      <c r="G43" s="3">
        <v>3</v>
      </c>
      <c r="P43">
        <v>2</v>
      </c>
      <c r="Q43" t="str">
        <f t="shared" si="0"/>
        <v>23</v>
      </c>
      <c r="R43">
        <v>2</v>
      </c>
      <c r="X43" t="s">
        <v>282</v>
      </c>
      <c r="Y43" t="s">
        <v>259</v>
      </c>
      <c r="AN43">
        <v>1033</v>
      </c>
      <c r="AO43">
        <v>999</v>
      </c>
      <c r="AP43">
        <v>992</v>
      </c>
      <c r="AQ43">
        <v>1013</v>
      </c>
      <c r="AT43">
        <f>(($AO$40-$AN$39)/($AN$40-$AN$39))</f>
        <v>3.8461538461538464E-2</v>
      </c>
      <c r="AU43">
        <f>(($AP$41-$AN$39)/($AN$40-$AN$39))</f>
        <v>0.38461538461538464</v>
      </c>
      <c r="AV43">
        <f>(($AQ$40-$AN$39)/($AN$40-$AN$39))</f>
        <v>0.42307692307692307</v>
      </c>
      <c r="AW43">
        <f>(($AN$39-$AO$39)/($AO$40-$AO$39))</f>
        <v>0.95238095238095233</v>
      </c>
      <c r="AX43">
        <f>(($AP$40-$AO$39)/($AO$40-$AO$39))</f>
        <v>0.38095238095238093</v>
      </c>
      <c r="AY43">
        <f>(($AQ$39-$AO$39)/($AO$40-$AO$39))</f>
        <v>0.38095238095238093</v>
      </c>
      <c r="AZ43">
        <f>(($AN$39-$AP$40)/($AP$41-$AP$40))</f>
        <v>0.54545454545454541</v>
      </c>
      <c r="BA43">
        <f>(($AO$40-$AP$40)/($AP$41-$AP$40))</f>
        <v>0.59090909090909094</v>
      </c>
      <c r="BB43">
        <f>(($AQ$39-$AP$40)/($AP$41-$AP$40))</f>
        <v>0</v>
      </c>
      <c r="BC43">
        <f>(($AN$39-$AQ$39)/($AQ$40-$AQ$39))</f>
        <v>0.52173913043478259</v>
      </c>
      <c r="BD43">
        <f>(($AO$40-$AQ$39)/($AQ$40-$AQ$39))</f>
        <v>0.56521739130434778</v>
      </c>
      <c r="BE43">
        <f>(($AP$41-$AQ$39)/($AQ$40-$AQ$39))</f>
        <v>0.95652173913043481</v>
      </c>
      <c r="BG43">
        <v>2</v>
      </c>
      <c r="BH43">
        <v>256</v>
      </c>
      <c r="BI43">
        <f>($BH$52-$BH$49)/200</f>
        <v>0.09</v>
      </c>
      <c r="BQ43">
        <f>(($AO$40-$AN$39)/($AN$40-$AN$39))</f>
        <v>3.8461538461538464E-2</v>
      </c>
      <c r="BR43">
        <f>(($AP$41-$AN$39)/($AN$40-$AN$39))</f>
        <v>0.38461538461538464</v>
      </c>
      <c r="BS43">
        <f>(($AQ$40-$AN$39)/($AN$40-$AN$39))</f>
        <v>0.42307692307692307</v>
      </c>
      <c r="BT43">
        <f>1-(($AN$39-$AO$39)/($AO$40-$AO$39))</f>
        <v>4.7619047619047672E-2</v>
      </c>
      <c r="BU43">
        <f>(($AP$40-$AO$39)/($AO$40-$AO$39))</f>
        <v>0.38095238095238093</v>
      </c>
      <c r="BV43">
        <f>(($AQ$39-$AO$39)/($AO$40-$AO$39))</f>
        <v>0.38095238095238093</v>
      </c>
      <c r="BW43">
        <f>1-(($AN$39-$AP$40)/($AP$41-$AP$40))</f>
        <v>0.45454545454545459</v>
      </c>
      <c r="BX43">
        <f>1-(($AO$40-$AP$40)/($AP$41-$AP$40))</f>
        <v>0.40909090909090906</v>
      </c>
      <c r="BY43">
        <f>(($AQ$39-$AP$40)/($AP$41-$AP$40))</f>
        <v>0</v>
      </c>
      <c r="BZ43">
        <f>1-(($AN$39-$AQ$39)/($AQ$40-$AQ$39))</f>
        <v>0.47826086956521741</v>
      </c>
      <c r="CA43">
        <f>1-(($AO$40-$AQ$39)/($AQ$40-$AQ$39))</f>
        <v>0.43478260869565222</v>
      </c>
      <c r="CB43">
        <f>1-(($AP$41-$AQ$39)/($AQ$40-$AQ$39))</f>
        <v>4.3478260869565188E-2</v>
      </c>
    </row>
    <row r="44" spans="1:80" x14ac:dyDescent="0.25">
      <c r="A44">
        <v>43</v>
      </c>
      <c r="D44">
        <v>58.493137000000011</v>
      </c>
      <c r="E44" s="2">
        <v>2</v>
      </c>
      <c r="F44">
        <v>47.345722000000009</v>
      </c>
      <c r="G44" s="3">
        <v>3</v>
      </c>
      <c r="P44">
        <v>2</v>
      </c>
      <c r="Q44" t="str">
        <f t="shared" si="0"/>
        <v>23</v>
      </c>
      <c r="R44">
        <v>3</v>
      </c>
      <c r="X44" t="s">
        <v>282</v>
      </c>
      <c r="Y44" t="s">
        <v>260</v>
      </c>
      <c r="AN44">
        <v>1043</v>
      </c>
      <c r="AO44">
        <v>1021</v>
      </c>
      <c r="AP44">
        <v>1017</v>
      </c>
      <c r="AQ44">
        <v>1039</v>
      </c>
      <c r="AT44">
        <f>(($AO$41-$AN$39)/($AN$40-$AN$39))</f>
        <v>0.88461538461538458</v>
      </c>
      <c r="AU44">
        <f>(($AP$42-$AN$40)/($AN$41-$AN$40))</f>
        <v>0.33333333333333331</v>
      </c>
      <c r="AV44">
        <f>(($AQ$41-$AN$40)/($AN$41-$AN$40))</f>
        <v>0.29166666666666669</v>
      </c>
      <c r="AW44">
        <f>(($AN$40-$AO$41)/($AO$42-$AO$41))</f>
        <v>0.14285714285714285</v>
      </c>
      <c r="AX44">
        <f>(($AP$41-$AO$40)/($AO$41-$AO$40))</f>
        <v>0.40909090909090912</v>
      </c>
      <c r="AY44">
        <f>(($AQ$40-$AO$40)/($AO$41-$AO$40))</f>
        <v>0.45454545454545453</v>
      </c>
      <c r="AZ44">
        <f>(($AN$40-$AP$41)/($AP$42-$AP$41))</f>
        <v>0.66666666666666663</v>
      </c>
      <c r="BA44">
        <f>(($AO$41-$AP$41)/($AP$42-$AP$41))</f>
        <v>0.54166666666666663</v>
      </c>
      <c r="BB44">
        <f>(($AQ$40-$AP$41)/($AP$42-$AP$41))</f>
        <v>4.1666666666666664E-2</v>
      </c>
      <c r="BC44">
        <f>(($AN$40-$AQ$40)/($AQ$41-$AQ$40))</f>
        <v>0.68181818181818177</v>
      </c>
      <c r="BD44">
        <f>(($AO$41-$AQ$40)/($AQ$41-$AQ$40))</f>
        <v>0.54545454545454541</v>
      </c>
      <c r="BE44">
        <f>(($AP$42-$AQ$41)/($AQ$42-$AQ$41))</f>
        <v>4.1666666666666664E-2</v>
      </c>
      <c r="BG44">
        <v>3</v>
      </c>
      <c r="BH44">
        <v>261</v>
      </c>
      <c r="BI44">
        <f>($BH$53-$BH$50)/200</f>
        <v>0.09</v>
      </c>
      <c r="BQ44">
        <f>1-(($AO$41-$AN$39)/($AN$40-$AN$39))</f>
        <v>0.11538461538461542</v>
      </c>
      <c r="BR44">
        <f>(($AP$42-$AN$40)/($AN$41-$AN$40))</f>
        <v>0.33333333333333331</v>
      </c>
      <c r="BS44">
        <f>(($AQ$41-$AN$40)/($AN$41-$AN$40))</f>
        <v>0.29166666666666669</v>
      </c>
      <c r="BT44">
        <f>(($AN$40-$AO$41)/($AO$42-$AO$41))</f>
        <v>0.14285714285714285</v>
      </c>
      <c r="BU44">
        <f>(($AP$41-$AO$40)/($AO$41-$AO$40))</f>
        <v>0.40909090909090912</v>
      </c>
      <c r="BV44">
        <f>(($AQ$40-$AO$40)/($AO$41-$AO$40))</f>
        <v>0.45454545454545453</v>
      </c>
      <c r="BW44">
        <f>1-(($AN$40-$AP$41)/($AP$42-$AP$41))</f>
        <v>0.33333333333333337</v>
      </c>
      <c r="BX44">
        <f>1-(($AO$41-$AP$41)/($AP$42-$AP$41))</f>
        <v>0.45833333333333337</v>
      </c>
      <c r="BY44">
        <f>(($AQ$40-$AP$41)/($AP$42-$AP$41))</f>
        <v>4.1666666666666664E-2</v>
      </c>
      <c r="BZ44">
        <f>1-(($AN$40-$AQ$40)/($AQ$41-$AQ$40))</f>
        <v>0.31818181818181823</v>
      </c>
      <c r="CA44">
        <f>1-(($AO$41-$AQ$40)/($AQ$41-$AQ$40))</f>
        <v>0.45454545454545459</v>
      </c>
      <c r="CB44">
        <f>(($AP$42-$AQ$41)/($AQ$42-$AQ$41))</f>
        <v>4.1666666666666664E-2</v>
      </c>
    </row>
    <row r="45" spans="1:80" x14ac:dyDescent="0.25">
      <c r="A45">
        <v>44</v>
      </c>
      <c r="P45">
        <v>0</v>
      </c>
      <c r="Q45" t="str">
        <f t="shared" si="0"/>
        <v/>
      </c>
      <c r="R45">
        <v>4</v>
      </c>
      <c r="X45" t="s">
        <v>282</v>
      </c>
      <c r="Y45" t="s">
        <v>261</v>
      </c>
      <c r="AN45">
        <v>1069</v>
      </c>
      <c r="AO45">
        <v>1056</v>
      </c>
      <c r="AP45">
        <v>1057</v>
      </c>
      <c r="AQ45">
        <v>1069</v>
      </c>
      <c r="AT45">
        <f>(($AO$42-$AN$40)/($AN$41-$AN$40))</f>
        <v>0.75</v>
      </c>
      <c r="AU45">
        <f>(($AP$43-$AN$41)/($AN$42-$AN$41))</f>
        <v>0.36363636363636365</v>
      </c>
      <c r="AV45">
        <f>(($AQ$42-$AN$41)/($AN$42-$AN$41))</f>
        <v>0.31818181818181818</v>
      </c>
      <c r="AW45">
        <f>(($AN$41-$AO$42)/($AO$43-$AO$42))</f>
        <v>0.2857142857142857</v>
      </c>
      <c r="AX45">
        <f>(($AP$42-$AO$41)/($AO$42-$AO$41))</f>
        <v>0.52380952380952384</v>
      </c>
      <c r="AY45">
        <f>(($AQ$41-$AO$41)/($AO$42-$AO$41))</f>
        <v>0.47619047619047616</v>
      </c>
      <c r="AZ45">
        <f>(($AN$41-$AP$42)/($AP$43-$AP$42))</f>
        <v>0.66666666666666663</v>
      </c>
      <c r="BA45">
        <f>(($AO$42-$AP$42)/($AP$43-$AP$42))</f>
        <v>0.41666666666666669</v>
      </c>
      <c r="BB45">
        <f>(($AQ$41-$AP$41)/($AP$42-$AP$41))</f>
        <v>0.95833333333333337</v>
      </c>
      <c r="BC45">
        <f>(($AN$41-$AQ$41)/($AQ$42-$AQ$41))</f>
        <v>0.70833333333333337</v>
      </c>
      <c r="BD45">
        <f>(($AO$42-$AQ$41)/($AQ$42-$AQ$41))</f>
        <v>0.45833333333333331</v>
      </c>
      <c r="BE45">
        <f>(($AP$43-$AQ$42)/($AQ$43-$AQ$42))</f>
        <v>4.5454545454545456E-2</v>
      </c>
      <c r="BG45">
        <v>4</v>
      </c>
      <c r="BH45">
        <v>270</v>
      </c>
      <c r="BI45">
        <f>($BH$54-$BH$51)/200</f>
        <v>0.1</v>
      </c>
      <c r="BQ45">
        <f>1-(($AO$42-$AN$40)/($AN$41-$AN$40))</f>
        <v>0.25</v>
      </c>
      <c r="BR45">
        <f>(($AP$43-$AN$41)/($AN$42-$AN$41))</f>
        <v>0.36363636363636365</v>
      </c>
      <c r="BS45">
        <f>(($AQ$42-$AN$41)/($AN$42-$AN$41))</f>
        <v>0.31818181818181818</v>
      </c>
      <c r="BT45">
        <f>(($AN$41-$AO$42)/($AO$43-$AO$42))</f>
        <v>0.2857142857142857</v>
      </c>
      <c r="BU45">
        <f>1-(($AP$42-$AO$41)/($AO$42-$AO$41))</f>
        <v>0.47619047619047616</v>
      </c>
      <c r="BV45">
        <f>(($AQ$41-$AO$41)/($AO$42-$AO$41))</f>
        <v>0.47619047619047616</v>
      </c>
      <c r="BW45">
        <f>1-(($AN$41-$AP$42)/($AP$43-$AP$42))</f>
        <v>0.33333333333333337</v>
      </c>
      <c r="BX45">
        <f>(($AO$42-$AP$42)/($AP$43-$AP$42))</f>
        <v>0.41666666666666669</v>
      </c>
      <c r="BY45">
        <f>1-(($AQ$41-$AP$41)/($AP$42-$AP$41))</f>
        <v>4.166666666666663E-2</v>
      </c>
      <c r="BZ45">
        <f>1-(($AN$41-$AQ$41)/($AQ$42-$AQ$41))</f>
        <v>0.29166666666666663</v>
      </c>
      <c r="CA45">
        <f>(($AO$42-$AQ$41)/($AQ$42-$AQ$41))</f>
        <v>0.45833333333333331</v>
      </c>
      <c r="CB45">
        <f>(($AP$43-$AQ$42)/($AQ$43-$AQ$42))</f>
        <v>4.5454545454545456E-2</v>
      </c>
    </row>
    <row r="46" spans="1:80" x14ac:dyDescent="0.25">
      <c r="A46">
        <v>45</v>
      </c>
      <c r="H46">
        <v>58.014103000000006</v>
      </c>
      <c r="I46" s="4">
        <v>4</v>
      </c>
      <c r="P46">
        <v>1</v>
      </c>
      <c r="Q46" t="str">
        <f t="shared" si="0"/>
        <v>4</v>
      </c>
      <c r="R46" t="s">
        <v>22</v>
      </c>
      <c r="X46" t="s">
        <v>282</v>
      </c>
      <c r="Y46" t="s">
        <v>262</v>
      </c>
      <c r="AN46">
        <v>1095</v>
      </c>
      <c r="AO46">
        <v>1083</v>
      </c>
      <c r="AP46">
        <v>1083</v>
      </c>
      <c r="AQ46">
        <v>1096</v>
      </c>
      <c r="AT46">
        <f>(($AO$43-$AN$41)/($AN$42-$AN$41))</f>
        <v>0.68181818181818177</v>
      </c>
      <c r="AU46">
        <f>(($AP$44-$AN$42)/($AN$43-$AN$42))</f>
        <v>0.40740740740740738</v>
      </c>
      <c r="AV46">
        <f>(($AQ$43-$AN$42)/($AN$43-$AN$42))</f>
        <v>0.25925925925925924</v>
      </c>
      <c r="AW46">
        <f>(($AN$42-$AO$43)/($AO$44-$AO$43))</f>
        <v>0.31818181818181818</v>
      </c>
      <c r="AX46">
        <f>(($AP$43-$AO$42)/($AO$43-$AO$42))</f>
        <v>0.66666666666666663</v>
      </c>
      <c r="AY46">
        <f>(($AQ$42-$AO$42)/($AO$43-$AO$42))</f>
        <v>0.61904761904761907</v>
      </c>
      <c r="AZ46">
        <f>(($AN$42-$AP$43)/($AP$44-$AP$43))</f>
        <v>0.56000000000000005</v>
      </c>
      <c r="BA46">
        <f>(($AO$43-$AP$43)/($AP$44-$AP$43))</f>
        <v>0.28000000000000003</v>
      </c>
      <c r="BB46">
        <f>(($AQ$42-$AP$42)/($AP$43-$AP$42))</f>
        <v>0.95833333333333337</v>
      </c>
      <c r="BC46">
        <f>(($AN$42-$AQ$42)/($AQ$43-$AQ$42))</f>
        <v>0.68181818181818177</v>
      </c>
      <c r="BD46">
        <f>(($AO$43-$AQ$42)/($AQ$43-$AQ$42))</f>
        <v>0.36363636363636365</v>
      </c>
      <c r="BE46">
        <f>(($AP$44-$AQ$43)/($AQ$44-$AQ$43))</f>
        <v>0.15384615384615385</v>
      </c>
      <c r="BG46" t="s">
        <v>22</v>
      </c>
      <c r="BH46">
        <v>272</v>
      </c>
      <c r="BI46">
        <f>($BH$55-$BH$52)/200</f>
        <v>0.06</v>
      </c>
      <c r="BQ46">
        <f>1-(($AO$43-$AN$41)/($AN$42-$AN$41))</f>
        <v>0.31818181818181823</v>
      </c>
      <c r="BR46">
        <f>(($AP$44-$AN$42)/($AN$43-$AN$42))</f>
        <v>0.40740740740740738</v>
      </c>
      <c r="BS46">
        <f>(($AQ$43-$AN$42)/($AN$43-$AN$42))</f>
        <v>0.25925925925925924</v>
      </c>
      <c r="BT46">
        <f>(($AN$42-$AO$43)/($AO$44-$AO$43))</f>
        <v>0.31818181818181818</v>
      </c>
      <c r="BU46">
        <f>1-(($AP$43-$AO$42)/($AO$43-$AO$42))</f>
        <v>0.33333333333333337</v>
      </c>
      <c r="BV46">
        <f>1-(($AQ$42-$AO$42)/($AO$43-$AO$42))</f>
        <v>0.38095238095238093</v>
      </c>
      <c r="BW46">
        <f>1-(($AN$42-$AP$43)/($AP$44-$AP$43))</f>
        <v>0.43999999999999995</v>
      </c>
      <c r="BX46">
        <f>(($AO$43-$AP$43)/($AP$44-$AP$43))</f>
        <v>0.28000000000000003</v>
      </c>
      <c r="BY46">
        <f>1-(($AQ$42-$AP$42)/($AP$43-$AP$42))</f>
        <v>4.166666666666663E-2</v>
      </c>
      <c r="BZ46">
        <f>1-(($AN$42-$AQ$42)/($AQ$43-$AQ$42))</f>
        <v>0.31818181818181823</v>
      </c>
      <c r="CA46">
        <f>(($AO$43-$AQ$42)/($AQ$43-$AQ$42))</f>
        <v>0.36363636363636365</v>
      </c>
      <c r="CB46">
        <f>(($AP$44-$AQ$43)/($AQ$44-$AQ$43))</f>
        <v>0.15384615384615385</v>
      </c>
    </row>
    <row r="47" spans="1:80" x14ac:dyDescent="0.25">
      <c r="A47">
        <v>46</v>
      </c>
      <c r="B47">
        <v>70.91022000000001</v>
      </c>
      <c r="C47" s="5">
        <v>1</v>
      </c>
      <c r="H47">
        <v>58.090816000000011</v>
      </c>
      <c r="I47" s="4">
        <v>4</v>
      </c>
      <c r="P47">
        <v>2</v>
      </c>
      <c r="Q47" t="str">
        <f t="shared" si="0"/>
        <v>14</v>
      </c>
      <c r="R47" t="s">
        <v>22</v>
      </c>
      <c r="X47" t="s">
        <v>282</v>
      </c>
      <c r="Y47" t="s">
        <v>259</v>
      </c>
      <c r="AN47">
        <v>1119</v>
      </c>
      <c r="AO47">
        <v>1107</v>
      </c>
      <c r="AP47">
        <v>1107</v>
      </c>
      <c r="AQ47">
        <v>1120</v>
      </c>
      <c r="AT47">
        <f>(($AO$44-$AN$42)/($AN$43-$AN$42))</f>
        <v>0.55555555555555558</v>
      </c>
      <c r="AX47">
        <f>(($AP$44-$AO$43)/($AO$44-$AO$43))</f>
        <v>0.81818181818181823</v>
      </c>
      <c r="AY47">
        <f>(($AQ$43-$AO$43)/($AO$44-$AO$43))</f>
        <v>0.63636363636363635</v>
      </c>
      <c r="BB47">
        <f>(($AQ$43-$AP$43)/($AP$44-$AP$43))</f>
        <v>0.84</v>
      </c>
      <c r="BC47">
        <f>(($AN$43-$AQ$43)/($AQ$44-$AQ$43))</f>
        <v>0.76923076923076927</v>
      </c>
      <c r="BD47">
        <f>(($AO$44-$AQ$43)/($AQ$44-$AQ$43))</f>
        <v>0.30769230769230771</v>
      </c>
      <c r="BG47" t="s">
        <v>22</v>
      </c>
      <c r="BH47">
        <v>274</v>
      </c>
      <c r="BI47">
        <f>($BH$56-$BH$53)/200</f>
        <v>8.5000000000000006E-2</v>
      </c>
      <c r="BQ47">
        <f>1-(($AO$44-$AN$42)/($AN$43-$AN$42))</f>
        <v>0.44444444444444442</v>
      </c>
      <c r="BU47">
        <f>1-(($AP$44-$AO$43)/($AO$44-$AO$43))</f>
        <v>0.18181818181818177</v>
      </c>
      <c r="BV47">
        <f>1-(($AQ$43-$AO$43)/($AO$44-$AO$43))</f>
        <v>0.36363636363636365</v>
      </c>
      <c r="BY47">
        <f>1-(($AQ$43-$AP$43)/($AP$44-$AP$43))</f>
        <v>0.16000000000000003</v>
      </c>
      <c r="BZ47">
        <f>1-(($AN$43-$AQ$43)/($AQ$44-$AQ$43))</f>
        <v>0.23076923076923073</v>
      </c>
      <c r="CA47">
        <f>(($AO$44-$AQ$43)/($AQ$44-$AQ$43))</f>
        <v>0.30769230769230771</v>
      </c>
    </row>
    <row r="48" spans="1:80" x14ac:dyDescent="0.25">
      <c r="A48">
        <v>47</v>
      </c>
      <c r="B48">
        <v>70.911802000000009</v>
      </c>
      <c r="C48" s="5">
        <v>1</v>
      </c>
      <c r="H48">
        <v>58.086963000000011</v>
      </c>
      <c r="I48" s="4">
        <v>4</v>
      </c>
      <c r="P48">
        <v>2</v>
      </c>
      <c r="Q48" t="str">
        <f t="shared" si="0"/>
        <v>14</v>
      </c>
      <c r="R48">
        <v>1</v>
      </c>
      <c r="X48" t="s">
        <v>282</v>
      </c>
      <c r="Y48" t="s">
        <v>260</v>
      </c>
      <c r="AB48" t="s">
        <v>282</v>
      </c>
      <c r="AC48" t="str">
        <f>CONCATENATE($R48,$R49,$R50,$R51)</f>
        <v>1234</v>
      </c>
      <c r="AN48">
        <v>1140</v>
      </c>
      <c r="AO48">
        <v>1132</v>
      </c>
      <c r="AP48">
        <v>1130</v>
      </c>
      <c r="AQ48">
        <v>1145</v>
      </c>
      <c r="BG48">
        <v>1</v>
      </c>
      <c r="BH48">
        <v>275</v>
      </c>
      <c r="BI48">
        <f>($BH$57-$BH$54)/200</f>
        <v>7.0000000000000007E-2</v>
      </c>
    </row>
    <row r="49" spans="1:80" x14ac:dyDescent="0.25">
      <c r="A49">
        <v>48</v>
      </c>
      <c r="B49">
        <v>70.910883000000013</v>
      </c>
      <c r="C49" s="5">
        <v>1</v>
      </c>
      <c r="H49">
        <v>58.042175000000007</v>
      </c>
      <c r="I49" s="4">
        <v>4</v>
      </c>
      <c r="P49">
        <v>2</v>
      </c>
      <c r="Q49" t="str">
        <f t="shared" si="0"/>
        <v>14</v>
      </c>
      <c r="R49">
        <v>2</v>
      </c>
      <c r="X49" t="s">
        <v>282</v>
      </c>
      <c r="Y49" t="s">
        <v>261</v>
      </c>
      <c r="AN49">
        <v>1162</v>
      </c>
      <c r="AO49">
        <v>1157</v>
      </c>
      <c r="AP49">
        <v>1149</v>
      </c>
      <c r="AQ49">
        <v>1170</v>
      </c>
      <c r="BG49">
        <v>2</v>
      </c>
      <c r="BH49">
        <v>286</v>
      </c>
      <c r="BI49">
        <f>($BH$58-$BH$55)/200</f>
        <v>0.105</v>
      </c>
    </row>
    <row r="50" spans="1:80" x14ac:dyDescent="0.25">
      <c r="A50">
        <v>49</v>
      </c>
      <c r="B50">
        <v>70.92771900000001</v>
      </c>
      <c r="C50" s="5">
        <v>1</v>
      </c>
      <c r="H50">
        <v>58.049572000000012</v>
      </c>
      <c r="I50" s="4">
        <v>4</v>
      </c>
      <c r="P50">
        <v>2</v>
      </c>
      <c r="Q50" t="str">
        <f t="shared" si="0"/>
        <v>14</v>
      </c>
      <c r="R50">
        <v>3</v>
      </c>
      <c r="X50" t="s">
        <v>282</v>
      </c>
      <c r="Y50" t="s">
        <v>262</v>
      </c>
      <c r="AN50">
        <v>1185</v>
      </c>
      <c r="AO50">
        <v>1181</v>
      </c>
      <c r="AP50">
        <v>1170</v>
      </c>
      <c r="AQ50">
        <v>1192</v>
      </c>
      <c r="AT50">
        <f>(($AO$45-$AN$44)/($AN$45-$AN$44))</f>
        <v>0.5</v>
      </c>
      <c r="AU50">
        <f>(($AP$45-$AN$44)/($AN$45-$AN$44))</f>
        <v>0.53846153846153844</v>
      </c>
      <c r="AV50">
        <f>(($AQ$45-$AN$45)/($AN$46-$AN$45))</f>
        <v>0</v>
      </c>
      <c r="AW50">
        <f>(($AN$45-$AO$45)/($AO$46-$AO$45))</f>
        <v>0.48148148148148145</v>
      </c>
      <c r="AX50">
        <f>(($AP$45-$AO$45)/($AO$46-$AO$45))</f>
        <v>3.7037037037037035E-2</v>
      </c>
      <c r="AY50">
        <f>(($AQ$45-$AO$45)/($AO$46-$AO$45))</f>
        <v>0.48148148148148145</v>
      </c>
      <c r="AZ50">
        <f>(($AN$45-$AP$45)/($AP$46-$AP$45))</f>
        <v>0.46153846153846156</v>
      </c>
      <c r="BA50">
        <f>(($AO$46-$AP$46)/($AP$47-$AP$46))</f>
        <v>0</v>
      </c>
      <c r="BB50">
        <f>(($AQ$45-$AP$45)/($AP$46-$AP$45))</f>
        <v>0.46153846153846156</v>
      </c>
      <c r="BC50">
        <f>(($AN$45-$AQ$45)/($AQ$46-$AQ$45))</f>
        <v>0</v>
      </c>
      <c r="BD50">
        <f>(($AO$46-$AQ$45)/($AQ$46-$AQ$45))</f>
        <v>0.51851851851851849</v>
      </c>
      <c r="BE50">
        <f>(($AP$46-$AQ$45)/($AQ$46-$AQ$45))</f>
        <v>0.51851851851851849</v>
      </c>
      <c r="BG50">
        <v>3</v>
      </c>
      <c r="BH50">
        <v>290</v>
      </c>
      <c r="BI50">
        <f>($BH$59-$BH$56)/200</f>
        <v>0.06</v>
      </c>
      <c r="BQ50">
        <f>(($AO$45-$AN$44)/($AN$45-$AN$44))</f>
        <v>0.5</v>
      </c>
      <c r="BR50">
        <f>1-(($AP$45-$AN$44)/($AN$45-$AN$44))</f>
        <v>0.46153846153846156</v>
      </c>
      <c r="BS50">
        <f>(($AQ$45-$AN$45)/($AN$46-$AN$45))</f>
        <v>0</v>
      </c>
      <c r="BT50">
        <f>(($AN$45-$AO$45)/($AO$46-$AO$45))</f>
        <v>0.48148148148148145</v>
      </c>
      <c r="BU50">
        <f>(($AP$45-$AO$45)/($AO$46-$AO$45))</f>
        <v>3.7037037037037035E-2</v>
      </c>
      <c r="BV50">
        <f>(($AQ$45-$AO$45)/($AO$46-$AO$45))</f>
        <v>0.48148148148148145</v>
      </c>
      <c r="BW50">
        <f>(($AN$45-$AP$45)/($AP$46-$AP$45))</f>
        <v>0.46153846153846156</v>
      </c>
      <c r="BX50">
        <f>(($AO$46-$AP$46)/($AP$47-$AP$46))</f>
        <v>0</v>
      </c>
      <c r="BY50">
        <f>(($AQ$45-$AP$45)/($AP$46-$AP$45))</f>
        <v>0.46153846153846156</v>
      </c>
      <c r="BZ50">
        <f>(($AN$45-$AQ$45)/($AQ$46-$AQ$45))</f>
        <v>0</v>
      </c>
      <c r="CA50">
        <f>1-(($AO$46-$AQ$45)/($AQ$46-$AQ$45))</f>
        <v>0.48148148148148151</v>
      </c>
      <c r="CB50">
        <f>1-(($AP$46-$AQ$45)/($AQ$46-$AQ$45))</f>
        <v>0.48148148148148151</v>
      </c>
    </row>
    <row r="51" spans="1:80" x14ac:dyDescent="0.25">
      <c r="A51">
        <v>50</v>
      </c>
      <c r="B51">
        <v>70.95001400000001</v>
      </c>
      <c r="C51" s="5">
        <v>1</v>
      </c>
      <c r="H51">
        <v>58.061550000000011</v>
      </c>
      <c r="I51" s="4">
        <v>4</v>
      </c>
      <c r="P51">
        <v>2</v>
      </c>
      <c r="Q51" t="str">
        <f t="shared" si="0"/>
        <v>14</v>
      </c>
      <c r="R51">
        <v>4</v>
      </c>
      <c r="X51" t="s">
        <v>282</v>
      </c>
      <c r="Y51" t="s">
        <v>259</v>
      </c>
      <c r="AN51">
        <v>1208</v>
      </c>
      <c r="AO51">
        <v>1202</v>
      </c>
      <c r="AP51">
        <v>1193</v>
      </c>
      <c r="AQ51">
        <v>1215</v>
      </c>
      <c r="AT51">
        <f>(($AO$46-$AN$45)/($AN$46-$AN$45))</f>
        <v>0.53846153846153844</v>
      </c>
      <c r="AU51">
        <f>(($AP$46-$AN$45)/($AN$46-$AN$45))</f>
        <v>0.53846153846153844</v>
      </c>
      <c r="AV51">
        <f>(($AQ$46-$AN$46)/($AN$47-$AN$46))</f>
        <v>4.1666666666666664E-2</v>
      </c>
      <c r="AW51">
        <f>(($AN$46-$AO$46)/($AO$47-$AO$46))</f>
        <v>0.5</v>
      </c>
      <c r="AX51">
        <f>(($AP$46-$AO$46)/($AO$47-$AO$46))</f>
        <v>0</v>
      </c>
      <c r="AY51">
        <f>(($AQ$46-$AO$46)/($AO$47-$AO$46))</f>
        <v>0.54166666666666663</v>
      </c>
      <c r="AZ51">
        <f>(($AN$46-$AP$46)/($AP$47-$AP$46))</f>
        <v>0.5</v>
      </c>
      <c r="BA51">
        <f>(($AO$47-$AP$47)/($AP$48-$AP$47))</f>
        <v>0</v>
      </c>
      <c r="BB51">
        <f>(($AQ$46-$AP$46)/($AP$47-$AP$46))</f>
        <v>0.54166666666666663</v>
      </c>
      <c r="BC51">
        <f>(($AN$46-$AQ$45)/($AQ$46-$AQ$45))</f>
        <v>0.96296296296296291</v>
      </c>
      <c r="BD51">
        <f>(($AO$47-$AQ$46)/($AQ$47-$AQ$46))</f>
        <v>0.45833333333333331</v>
      </c>
      <c r="BE51">
        <f>(($AP$47-$AQ$46)/($AQ$47-$AQ$46))</f>
        <v>0.45833333333333331</v>
      </c>
      <c r="BG51">
        <v>4</v>
      </c>
      <c r="BH51">
        <v>295</v>
      </c>
      <c r="BI51">
        <f>($BH$60-$BH$57)/200</f>
        <v>9.5000000000000001E-2</v>
      </c>
      <c r="BQ51">
        <f>1-(($AO$46-$AN$45)/($AN$46-$AN$45))</f>
        <v>0.46153846153846156</v>
      </c>
      <c r="BR51">
        <f>1-(($AP$46-$AN$45)/($AN$46-$AN$45))</f>
        <v>0.46153846153846156</v>
      </c>
      <c r="BS51">
        <f>(($AQ$46-$AN$46)/($AN$47-$AN$46))</f>
        <v>4.1666666666666664E-2</v>
      </c>
      <c r="BT51">
        <f>(($AN$46-$AO$46)/($AO$47-$AO$46))</f>
        <v>0.5</v>
      </c>
      <c r="BU51">
        <f>(($AP$46-$AO$46)/($AO$47-$AO$46))</f>
        <v>0</v>
      </c>
      <c r="BV51">
        <f>1-(($AQ$46-$AO$46)/($AO$47-$AO$46))</f>
        <v>0.45833333333333337</v>
      </c>
      <c r="BW51">
        <f>(($AN$46-$AP$46)/($AP$47-$AP$46))</f>
        <v>0.5</v>
      </c>
      <c r="BX51">
        <f>(($AO$47-$AP$47)/($AP$48-$AP$47))</f>
        <v>0</v>
      </c>
      <c r="BY51">
        <f>1-(($AQ$46-$AP$46)/($AP$47-$AP$46))</f>
        <v>0.45833333333333337</v>
      </c>
      <c r="BZ51">
        <f>1-(($AN$46-$AQ$45)/($AQ$46-$AQ$45))</f>
        <v>3.703703703703709E-2</v>
      </c>
      <c r="CA51">
        <f>(($AO$47-$AQ$46)/($AQ$47-$AQ$46))</f>
        <v>0.45833333333333331</v>
      </c>
      <c r="CB51">
        <f>(($AP$47-$AQ$46)/($AQ$47-$AQ$46))</f>
        <v>0.45833333333333331</v>
      </c>
    </row>
    <row r="52" spans="1:80" x14ac:dyDescent="0.25">
      <c r="A52">
        <v>51</v>
      </c>
      <c r="B52">
        <v>70.948688000000004</v>
      </c>
      <c r="C52" s="5">
        <v>1</v>
      </c>
      <c r="H52">
        <v>58.115242000000009</v>
      </c>
      <c r="I52" s="4">
        <v>4</v>
      </c>
      <c r="P52">
        <v>2</v>
      </c>
      <c r="Q52" t="str">
        <f t="shared" si="0"/>
        <v>14</v>
      </c>
      <c r="R52">
        <v>1</v>
      </c>
      <c r="X52" t="s">
        <v>282</v>
      </c>
      <c r="Y52" t="s">
        <v>260</v>
      </c>
      <c r="AB52" t="s">
        <v>282</v>
      </c>
      <c r="AC52" t="str">
        <f>CONCATENATE($R52,$R53,$R54,$R55)</f>
        <v>1234</v>
      </c>
      <c r="AN52">
        <v>1231</v>
      </c>
      <c r="AO52">
        <v>1222</v>
      </c>
      <c r="AP52">
        <v>1216</v>
      </c>
      <c r="AQ52">
        <v>1237</v>
      </c>
      <c r="AT52">
        <f>(($AO$47-$AN$46)/($AN$47-$AN$46))</f>
        <v>0.5</v>
      </c>
      <c r="AU52">
        <f>(($AP$47-$AN$46)/($AN$47-$AN$46))</f>
        <v>0.5</v>
      </c>
      <c r="AV52">
        <f>(($AQ$47-$AN$47)/($AN$48-$AN$47))</f>
        <v>4.7619047619047616E-2</v>
      </c>
      <c r="AW52">
        <f>(($AN$47-$AO$47)/($AO$48-$AO$47))</f>
        <v>0.48</v>
      </c>
      <c r="AX52">
        <f>(($AP$47-$AO$47)/($AO$48-$AO$47))</f>
        <v>0</v>
      </c>
      <c r="AY52">
        <f>(($AQ$47-$AO$47)/($AO$48-$AO$47))</f>
        <v>0.52</v>
      </c>
      <c r="AZ52">
        <f>(($AN$47-$AP$47)/($AP$48-$AP$47))</f>
        <v>0.52173913043478259</v>
      </c>
      <c r="BA52">
        <f>(($AO$48-$AP$48)/($AP$49-$AP$48))</f>
        <v>0.10526315789473684</v>
      </c>
      <c r="BB52">
        <f>(($AQ$47-$AP$47)/($AP$48-$AP$47))</f>
        <v>0.56521739130434778</v>
      </c>
      <c r="BC52">
        <f>(($AN$47-$AQ$46)/($AQ$47-$AQ$46))</f>
        <v>0.95833333333333337</v>
      </c>
      <c r="BD52">
        <f>(($AO$48-$AQ$47)/($AQ$48-$AQ$47))</f>
        <v>0.48</v>
      </c>
      <c r="BE52">
        <f>(($AP$48-$AQ$47)/($AQ$48-$AQ$47))</f>
        <v>0.4</v>
      </c>
      <c r="BG52">
        <v>1</v>
      </c>
      <c r="BH52">
        <v>304</v>
      </c>
      <c r="BI52">
        <f>($BH$61-$BH$58)/200</f>
        <v>7.4999999999999997E-2</v>
      </c>
      <c r="BQ52">
        <f>(($AO$47-$AN$46)/($AN$47-$AN$46))</f>
        <v>0.5</v>
      </c>
      <c r="BR52">
        <f>(($AP$47-$AN$46)/($AN$47-$AN$46))</f>
        <v>0.5</v>
      </c>
      <c r="BS52">
        <f>(($AQ$47-$AN$47)/($AN$48-$AN$47))</f>
        <v>4.7619047619047616E-2</v>
      </c>
      <c r="BT52">
        <f>(($AN$47-$AO$47)/($AO$48-$AO$47))</f>
        <v>0.48</v>
      </c>
      <c r="BU52">
        <f>(($AP$47-$AO$47)/($AO$48-$AO$47))</f>
        <v>0</v>
      </c>
      <c r="BV52">
        <f>1-(($AQ$47-$AO$47)/($AO$48-$AO$47))</f>
        <v>0.48</v>
      </c>
      <c r="BW52">
        <f>1-(($AN$47-$AP$47)/($AP$48-$AP$47))</f>
        <v>0.47826086956521741</v>
      </c>
      <c r="BX52">
        <f>(($AO$48-$AP$48)/($AP$49-$AP$48))</f>
        <v>0.10526315789473684</v>
      </c>
      <c r="BY52">
        <f>1-(($AQ$47-$AP$47)/($AP$48-$AP$47))</f>
        <v>0.43478260869565222</v>
      </c>
      <c r="BZ52">
        <f>1-(($AN$47-$AQ$46)/($AQ$47-$AQ$46))</f>
        <v>4.166666666666663E-2</v>
      </c>
      <c r="CA52">
        <f>(($AO$48-$AQ$47)/($AQ$48-$AQ$47))</f>
        <v>0.48</v>
      </c>
      <c r="CB52">
        <f>(($AP$48-$AQ$47)/($AQ$48-$AQ$47))</f>
        <v>0.4</v>
      </c>
    </row>
    <row r="53" spans="1:80" x14ac:dyDescent="0.25">
      <c r="A53">
        <v>52</v>
      </c>
      <c r="B53">
        <v>70.947514000000012</v>
      </c>
      <c r="C53" s="5">
        <v>1</v>
      </c>
      <c r="H53">
        <v>58.119095000000009</v>
      </c>
      <c r="I53" s="4">
        <v>4</v>
      </c>
      <c r="P53">
        <v>2</v>
      </c>
      <c r="Q53" t="str">
        <f t="shared" si="0"/>
        <v>14</v>
      </c>
      <c r="R53">
        <v>2</v>
      </c>
      <c r="X53" t="s">
        <v>282</v>
      </c>
      <c r="Y53" t="s">
        <v>261</v>
      </c>
      <c r="AN53">
        <v>1253</v>
      </c>
      <c r="AO53">
        <v>1244</v>
      </c>
      <c r="AP53">
        <v>1241</v>
      </c>
      <c r="AQ53">
        <v>1259</v>
      </c>
      <c r="AT53">
        <f>(($AO$48-$AN$47)/($AN$48-$AN$47))</f>
        <v>0.61904761904761907</v>
      </c>
      <c r="AU53">
        <f>(($AP$48-$AN$47)/($AN$48-$AN$47))</f>
        <v>0.52380952380952384</v>
      </c>
      <c r="AV53">
        <f>(($AQ$48-$AN$48)/($AN$49-$AN$48))</f>
        <v>0.22727272727272727</v>
      </c>
      <c r="AW53">
        <f>(($AN$48-$AO$48)/($AO$49-$AO$48))</f>
        <v>0.32</v>
      </c>
      <c r="AX53">
        <f>(($AP$48-$AO$47)/($AO$48-$AO$47))</f>
        <v>0.92</v>
      </c>
      <c r="AY53">
        <f>(($AQ$48-$AO$48)/($AO$49-$AO$48))</f>
        <v>0.52</v>
      </c>
      <c r="AZ53">
        <f>(($AN$48-$AP$48)/($AP$49-$AP$48))</f>
        <v>0.52631578947368418</v>
      </c>
      <c r="BA53">
        <f>(($AO$49-$AP$49)/($AP$50-$AP$49))</f>
        <v>0.38095238095238093</v>
      </c>
      <c r="BB53">
        <f>(($AQ$48-$AP$48)/($AP$49-$AP$48))</f>
        <v>0.78947368421052633</v>
      </c>
      <c r="BC53">
        <f>(($AN$48-$AQ$47)/($AQ$48-$AQ$47))</f>
        <v>0.8</v>
      </c>
      <c r="BD53">
        <f>(($AO$49-$AQ$48)/($AQ$49-$AQ$48))</f>
        <v>0.48</v>
      </c>
      <c r="BE53">
        <f>(($AP$49-$AQ$48)/($AQ$49-$AQ$48))</f>
        <v>0.16</v>
      </c>
      <c r="BG53">
        <v>2</v>
      </c>
      <c r="BH53">
        <v>308</v>
      </c>
      <c r="BI53">
        <f>($BH$62-$BH$59)/200</f>
        <v>0.11</v>
      </c>
      <c r="BQ53">
        <f>1-(($AO$48-$AN$47)/($AN$48-$AN$47))</f>
        <v>0.38095238095238093</v>
      </c>
      <c r="BR53">
        <f>1-(($AP$48-$AN$47)/($AN$48-$AN$47))</f>
        <v>0.47619047619047616</v>
      </c>
      <c r="BS53">
        <f>(($AQ$48-$AN$48)/($AN$49-$AN$48))</f>
        <v>0.22727272727272727</v>
      </c>
      <c r="BT53">
        <f>(($AN$48-$AO$48)/($AO$49-$AO$48))</f>
        <v>0.32</v>
      </c>
      <c r="BU53">
        <f>1-(($AP$48-$AO$47)/($AO$48-$AO$47))</f>
        <v>7.999999999999996E-2</v>
      </c>
      <c r="BV53">
        <f>1-(($AQ$48-$AO$48)/($AO$49-$AO$48))</f>
        <v>0.48</v>
      </c>
      <c r="BW53">
        <f>1-(($AN$48-$AP$48)/($AP$49-$AP$48))</f>
        <v>0.47368421052631582</v>
      </c>
      <c r="BX53">
        <f>(($AO$49-$AP$49)/($AP$50-$AP$49))</f>
        <v>0.38095238095238093</v>
      </c>
      <c r="BY53">
        <f>1-(($AQ$48-$AP$48)/($AP$49-$AP$48))</f>
        <v>0.21052631578947367</v>
      </c>
      <c r="BZ53">
        <f>1-(($AN$48-$AQ$47)/($AQ$48-$AQ$47))</f>
        <v>0.19999999999999996</v>
      </c>
      <c r="CA53">
        <f>(($AO$49-$AQ$48)/($AQ$49-$AQ$48))</f>
        <v>0.48</v>
      </c>
      <c r="CB53">
        <f>(($AP$49-$AQ$48)/($AQ$49-$AQ$48))</f>
        <v>0.16</v>
      </c>
    </row>
    <row r="54" spans="1:80" x14ac:dyDescent="0.25">
      <c r="A54">
        <v>53</v>
      </c>
      <c r="B54">
        <v>70.952463000000009</v>
      </c>
      <c r="C54" s="5">
        <v>1</v>
      </c>
      <c r="H54">
        <v>58.064201000000011</v>
      </c>
      <c r="I54" s="4">
        <v>4</v>
      </c>
      <c r="P54">
        <v>2</v>
      </c>
      <c r="Q54" t="str">
        <f t="shared" si="0"/>
        <v>14</v>
      </c>
      <c r="R54">
        <v>3</v>
      </c>
      <c r="X54" t="s">
        <v>282</v>
      </c>
      <c r="Y54" t="s">
        <v>262</v>
      </c>
      <c r="AN54">
        <v>1262</v>
      </c>
      <c r="AO54">
        <v>1268</v>
      </c>
      <c r="AP54">
        <v>1274</v>
      </c>
      <c r="AQ54">
        <v>1276</v>
      </c>
      <c r="AT54">
        <f>(($AO$49-$AN$48)/($AN$49-$AN$48))</f>
        <v>0.77272727272727271</v>
      </c>
      <c r="AU54">
        <f>(($AP$49-$AN$48)/($AN$49-$AN$48))</f>
        <v>0.40909090909090912</v>
      </c>
      <c r="AV54">
        <f>(($AQ$49-$AN$49)/($AN$50-$AN$49))</f>
        <v>0.34782608695652173</v>
      </c>
      <c r="AW54">
        <f>(($AN$49-$AO$49)/($AO$50-$AO$49))</f>
        <v>0.20833333333333334</v>
      </c>
      <c r="AX54">
        <f>(($AP$49-$AO$48)/($AO$49-$AO$48))</f>
        <v>0.68</v>
      </c>
      <c r="AY54">
        <f>(($AQ$49-$AO$49)/($AO$50-$AO$49))</f>
        <v>0.54166666666666663</v>
      </c>
      <c r="AZ54">
        <f>(($AN$49-$AP$49)/($AP$50-$AP$49))</f>
        <v>0.61904761904761907</v>
      </c>
      <c r="BA54">
        <f>(($AO$50-$AP$50)/($AP$51-$AP$50))</f>
        <v>0.47826086956521741</v>
      </c>
      <c r="BB54">
        <f>(($AQ$49-$AP$50)/($AP$51-$AP$50))</f>
        <v>0</v>
      </c>
      <c r="BC54">
        <f>(($AN$49-$AQ$48)/($AQ$49-$AQ$48))</f>
        <v>0.68</v>
      </c>
      <c r="BD54">
        <f>(($AO$50-$AQ$49)/($AQ$50-$AQ$49))</f>
        <v>0.5</v>
      </c>
      <c r="BE54">
        <f>(($AP$50-$AQ$49)/($AQ$50-$AQ$49))</f>
        <v>0</v>
      </c>
      <c r="BG54">
        <v>3</v>
      </c>
      <c r="BH54">
        <v>315</v>
      </c>
      <c r="BI54">
        <f>($BH$63-$BH$60)/200</f>
        <v>0.06</v>
      </c>
      <c r="BQ54">
        <f>1-(($AO$49-$AN$48)/($AN$49-$AN$48))</f>
        <v>0.22727272727272729</v>
      </c>
      <c r="BR54">
        <f>(($AP$49-$AN$48)/($AN$49-$AN$48))</f>
        <v>0.40909090909090912</v>
      </c>
      <c r="BS54">
        <f>(($AQ$49-$AN$49)/($AN$50-$AN$49))</f>
        <v>0.34782608695652173</v>
      </c>
      <c r="BT54">
        <f>(($AN$49-$AO$49)/($AO$50-$AO$49))</f>
        <v>0.20833333333333334</v>
      </c>
      <c r="BU54">
        <f>1-(($AP$49-$AO$48)/($AO$49-$AO$48))</f>
        <v>0.31999999999999995</v>
      </c>
      <c r="BV54">
        <f>1-(($AQ$49-$AO$49)/($AO$50-$AO$49))</f>
        <v>0.45833333333333337</v>
      </c>
      <c r="BW54">
        <f>1-(($AN$49-$AP$49)/($AP$50-$AP$49))</f>
        <v>0.38095238095238093</v>
      </c>
      <c r="BX54">
        <f>(($AO$50-$AP$50)/($AP$51-$AP$50))</f>
        <v>0.47826086956521741</v>
      </c>
      <c r="BY54">
        <f>(($AQ$49-$AP$50)/($AP$51-$AP$50))</f>
        <v>0</v>
      </c>
      <c r="BZ54">
        <f>1-(($AN$49-$AQ$48)/($AQ$49-$AQ$48))</f>
        <v>0.31999999999999995</v>
      </c>
      <c r="CA54">
        <f>(($AO$50-$AQ$49)/($AQ$50-$AQ$49))</f>
        <v>0.5</v>
      </c>
      <c r="CB54">
        <f>(($AP$50-$AQ$49)/($AQ$50-$AQ$49))</f>
        <v>0</v>
      </c>
    </row>
    <row r="55" spans="1:80" x14ac:dyDescent="0.25">
      <c r="A55">
        <v>54</v>
      </c>
      <c r="B55">
        <v>70.941953000000012</v>
      </c>
      <c r="C55" s="5">
        <v>1</v>
      </c>
      <c r="H55">
        <v>58.014103000000006</v>
      </c>
      <c r="I55" s="4">
        <v>4</v>
      </c>
      <c r="P55">
        <v>2</v>
      </c>
      <c r="Q55" t="str">
        <f t="shared" si="0"/>
        <v>14</v>
      </c>
      <c r="R55">
        <v>4</v>
      </c>
      <c r="X55" t="s">
        <v>282</v>
      </c>
      <c r="Y55" t="s">
        <v>259</v>
      </c>
      <c r="AN55">
        <v>1288</v>
      </c>
      <c r="AO55">
        <v>1291</v>
      </c>
      <c r="AP55">
        <v>1298</v>
      </c>
      <c r="AQ55">
        <v>1298</v>
      </c>
      <c r="AT55">
        <f>(($AO$50-$AN$49)/($AN$50-$AN$49))</f>
        <v>0.82608695652173914</v>
      </c>
      <c r="AU55">
        <f>(($AP$50-$AN$49)/($AN$50-$AN$49))</f>
        <v>0.34782608695652173</v>
      </c>
      <c r="AV55">
        <f>(($AQ$50-$AN$50)/($AN$51-$AN$50))</f>
        <v>0.30434782608695654</v>
      </c>
      <c r="AW55">
        <f>(($AN$50-$AO$50)/($AO$51-$AO$50))</f>
        <v>0.19047619047619047</v>
      </c>
      <c r="AX55">
        <f>(($AP$50-$AO$49)/($AO$50-$AO$49))</f>
        <v>0.54166666666666663</v>
      </c>
      <c r="AY55">
        <f>(($AQ$50-$AO$50)/($AO$51-$AO$50))</f>
        <v>0.52380952380952384</v>
      </c>
      <c r="AZ55">
        <f>(($AN$50-$AP$50)/($AP$51-$AP$50))</f>
        <v>0.65217391304347827</v>
      </c>
      <c r="BA55">
        <f>(($AO$51-$AP$51)/($AP$52-$AP$51))</f>
        <v>0.39130434782608697</v>
      </c>
      <c r="BB55">
        <f>(($AQ$50-$AP$50)/($AP$51-$AP$50))</f>
        <v>0.95652173913043481</v>
      </c>
      <c r="BC55">
        <f>(($AN$50-$AQ$49)/($AQ$50-$AQ$49))</f>
        <v>0.68181818181818177</v>
      </c>
      <c r="BD55">
        <f>(($AO$51-$AQ$50)/($AQ$51-$AQ$50))</f>
        <v>0.43478260869565216</v>
      </c>
      <c r="BE55">
        <f>(($AP$51-$AQ$50)/($AQ$51-$AQ$50))</f>
        <v>4.3478260869565216E-2</v>
      </c>
      <c r="BG55">
        <v>4</v>
      </c>
      <c r="BH55">
        <v>316</v>
      </c>
      <c r="BI55">
        <f>($BH$64-$BH$61)/200</f>
        <v>0.08</v>
      </c>
      <c r="BQ55">
        <f>1-(($AO$50-$AN$49)/($AN$50-$AN$49))</f>
        <v>0.17391304347826086</v>
      </c>
      <c r="BR55">
        <f>(($AP$50-$AN$49)/($AN$50-$AN$49))</f>
        <v>0.34782608695652173</v>
      </c>
      <c r="BS55">
        <f>(($AQ$50-$AN$50)/($AN$51-$AN$50))</f>
        <v>0.30434782608695654</v>
      </c>
      <c r="BT55">
        <f>(($AN$50-$AO$50)/($AO$51-$AO$50))</f>
        <v>0.19047619047619047</v>
      </c>
      <c r="BU55">
        <f>1-(($AP$50-$AO$49)/($AO$50-$AO$49))</f>
        <v>0.45833333333333337</v>
      </c>
      <c r="BV55">
        <f>1-(($AQ$50-$AO$50)/($AO$51-$AO$50))</f>
        <v>0.47619047619047616</v>
      </c>
      <c r="BW55">
        <f>1-(($AN$50-$AP$50)/($AP$51-$AP$50))</f>
        <v>0.34782608695652173</v>
      </c>
      <c r="BX55">
        <f>(($AO$51-$AP$51)/($AP$52-$AP$51))</f>
        <v>0.39130434782608697</v>
      </c>
      <c r="BY55">
        <f>1-(($AQ$50-$AP$50)/($AP$51-$AP$50))</f>
        <v>4.3478260869565188E-2</v>
      </c>
      <c r="BZ55">
        <f>1-(($AN$50-$AQ$49)/($AQ$50-$AQ$49))</f>
        <v>0.31818181818181823</v>
      </c>
      <c r="CA55">
        <f>(($AO$51-$AQ$50)/($AQ$51-$AQ$50))</f>
        <v>0.43478260869565216</v>
      </c>
      <c r="CB55">
        <f>(($AP$51-$AQ$50)/($AQ$51-$AQ$50))</f>
        <v>4.3478260869565216E-2</v>
      </c>
    </row>
    <row r="56" spans="1:80" x14ac:dyDescent="0.25">
      <c r="A56">
        <v>55</v>
      </c>
      <c r="B56">
        <v>70.933025000000001</v>
      </c>
      <c r="C56" s="5">
        <v>1</v>
      </c>
      <c r="H56">
        <v>58.014103000000006</v>
      </c>
      <c r="I56" s="4">
        <v>4</v>
      </c>
      <c r="P56">
        <v>2</v>
      </c>
      <c r="Q56" t="str">
        <f t="shared" si="0"/>
        <v>14</v>
      </c>
      <c r="R56">
        <v>1</v>
      </c>
      <c r="X56" t="s">
        <v>282</v>
      </c>
      <c r="Y56" t="s">
        <v>260</v>
      </c>
      <c r="AB56" t="s">
        <v>282</v>
      </c>
      <c r="AC56" t="str">
        <f>CONCATENATE($R56,$R57,$R58,$R59)</f>
        <v>1234</v>
      </c>
      <c r="AN56">
        <v>1305</v>
      </c>
      <c r="AO56">
        <v>1312</v>
      </c>
      <c r="AP56">
        <v>1319</v>
      </c>
      <c r="AQ56">
        <v>1321</v>
      </c>
      <c r="AT56">
        <f>(($AO$51-$AN$50)/($AN$51-$AN$50))</f>
        <v>0.73913043478260865</v>
      </c>
      <c r="AU56">
        <f>(($AP$51-$AN$50)/($AN$51-$AN$50))</f>
        <v>0.34782608695652173</v>
      </c>
      <c r="AV56">
        <f>(($AQ$51-$AN$51)/($AN$52-$AN$51))</f>
        <v>0.30434782608695654</v>
      </c>
      <c r="AW56">
        <f>(($AN$51-$AO$51)/($AO$52-$AO$51))</f>
        <v>0.3</v>
      </c>
      <c r="AX56">
        <f>(($AP$51-$AO$50)/($AO$51-$AO$50))</f>
        <v>0.5714285714285714</v>
      </c>
      <c r="AY56">
        <f>(($AQ$51-$AO$51)/($AO$52-$AO$51))</f>
        <v>0.65</v>
      </c>
      <c r="AZ56">
        <f>(($AN$51-$AP$51)/($AP$52-$AP$51))</f>
        <v>0.65217391304347827</v>
      </c>
      <c r="BA56">
        <f>(($AO$52-$AP$52)/($AP$53-$AP$52))</f>
        <v>0.24</v>
      </c>
      <c r="BB56">
        <f>(($AQ$51-$AP$51)/($AP$52-$AP$51))</f>
        <v>0.95652173913043481</v>
      </c>
      <c r="BC56">
        <f>(($AN$51-$AQ$50)/($AQ$51-$AQ$50))</f>
        <v>0.69565217391304346</v>
      </c>
      <c r="BD56">
        <f>(($AO$52-$AQ$51)/($AQ$52-$AQ$51))</f>
        <v>0.31818181818181818</v>
      </c>
      <c r="BE56">
        <f>(($AP$52-$AQ$51)/($AQ$52-$AQ$51))</f>
        <v>4.5454545454545456E-2</v>
      </c>
      <c r="BG56">
        <v>1</v>
      </c>
      <c r="BH56">
        <v>325</v>
      </c>
      <c r="BI56">
        <f>($BH$65-$BH$62)/200</f>
        <v>0.08</v>
      </c>
      <c r="BQ56">
        <f>1-(($AO$51-$AN$50)/($AN$51-$AN$50))</f>
        <v>0.26086956521739135</v>
      </c>
      <c r="BR56">
        <f>(($AP$51-$AN$50)/($AN$51-$AN$50))</f>
        <v>0.34782608695652173</v>
      </c>
      <c r="BS56">
        <f>(($AQ$51-$AN$51)/($AN$52-$AN$51))</f>
        <v>0.30434782608695654</v>
      </c>
      <c r="BT56">
        <f>(($AN$51-$AO$51)/($AO$52-$AO$51))</f>
        <v>0.3</v>
      </c>
      <c r="BU56">
        <f>1-(($AP$51-$AO$50)/($AO$51-$AO$50))</f>
        <v>0.4285714285714286</v>
      </c>
      <c r="BV56">
        <f>1-(($AQ$51-$AO$51)/($AO$52-$AO$51))</f>
        <v>0.35</v>
      </c>
      <c r="BW56">
        <f>1-(($AN$51-$AP$51)/($AP$52-$AP$51))</f>
        <v>0.34782608695652173</v>
      </c>
      <c r="BX56">
        <f>(($AO$52-$AP$52)/($AP$53-$AP$52))</f>
        <v>0.24</v>
      </c>
      <c r="BY56">
        <f>1-(($AQ$51-$AP$51)/($AP$52-$AP$51))</f>
        <v>4.3478260869565188E-2</v>
      </c>
      <c r="BZ56">
        <f>1-(($AN$51-$AQ$50)/($AQ$51-$AQ$50))</f>
        <v>0.30434782608695654</v>
      </c>
      <c r="CA56">
        <f>(($AO$52-$AQ$51)/($AQ$52-$AQ$51))</f>
        <v>0.31818181818181818</v>
      </c>
      <c r="CB56">
        <f>(($AP$52-$AQ$51)/($AQ$52-$AQ$51))</f>
        <v>4.5454545454545456E-2</v>
      </c>
    </row>
    <row r="57" spans="1:80" x14ac:dyDescent="0.25">
      <c r="A57">
        <v>56</v>
      </c>
      <c r="B57">
        <v>70.940219000000013</v>
      </c>
      <c r="C57" s="5">
        <v>1</v>
      </c>
      <c r="P57">
        <v>1</v>
      </c>
      <c r="Q57" t="str">
        <f t="shared" si="0"/>
        <v>1</v>
      </c>
      <c r="R57">
        <v>2</v>
      </c>
      <c r="X57" t="s">
        <v>282</v>
      </c>
      <c r="Y57" t="s">
        <v>261</v>
      </c>
      <c r="AN57">
        <v>1331</v>
      </c>
      <c r="AO57">
        <v>1336</v>
      </c>
      <c r="AP57">
        <v>1345</v>
      </c>
      <c r="AQ57">
        <v>1345</v>
      </c>
      <c r="AT57">
        <f>(($AO$52-$AN$51)/($AN$52-$AN$51))</f>
        <v>0.60869565217391308</v>
      </c>
      <c r="AU57">
        <f>(($AP$52-$AN$51)/($AN$52-$AN$51))</f>
        <v>0.34782608695652173</v>
      </c>
      <c r="AV57">
        <f>(($AQ$52-$AN$52)/($AN$53-$AN$52))</f>
        <v>0.27272727272727271</v>
      </c>
      <c r="AW57">
        <f>(($AN$52-$AO$52)/($AO$53-$AO$52))</f>
        <v>0.40909090909090912</v>
      </c>
      <c r="AX57">
        <f>(($AP$52-$AO$51)/($AO$52-$AO$51))</f>
        <v>0.7</v>
      </c>
      <c r="AY57">
        <f>(($AQ$52-$AO$52)/($AO$53-$AO$52))</f>
        <v>0.68181818181818177</v>
      </c>
      <c r="AZ57">
        <f>(($AN$52-$AP$52)/($AP$53-$AP$52))</f>
        <v>0.6</v>
      </c>
      <c r="BB57">
        <f>(($AQ$52-$AP$52)/($AP$53-$AP$52))</f>
        <v>0.84</v>
      </c>
      <c r="BC57">
        <f>(($AN$52-$AQ$51)/($AQ$52-$AQ$51))</f>
        <v>0.72727272727272729</v>
      </c>
      <c r="BD57">
        <f>(($AO$53-$AQ$52)/($AQ$53-$AQ$52))</f>
        <v>0.31818181818181818</v>
      </c>
      <c r="BE57">
        <f>(($AP$53-$AQ$52)/($AQ$53-$AQ$52))</f>
        <v>0.18181818181818182</v>
      </c>
      <c r="BG57">
        <v>2</v>
      </c>
      <c r="BH57">
        <v>329</v>
      </c>
      <c r="BI57">
        <f>($BH$66-$BH$63)/200</f>
        <v>0.1</v>
      </c>
      <c r="BQ57">
        <f>1-(($AO$52-$AN$51)/($AN$52-$AN$51))</f>
        <v>0.39130434782608692</v>
      </c>
      <c r="BR57">
        <f>(($AP$52-$AN$51)/($AN$52-$AN$51))</f>
        <v>0.34782608695652173</v>
      </c>
      <c r="BS57">
        <f>(($AQ$52-$AN$52)/($AN$53-$AN$52))</f>
        <v>0.27272727272727271</v>
      </c>
      <c r="BT57">
        <f>(($AN$52-$AO$52)/($AO$53-$AO$52))</f>
        <v>0.40909090909090912</v>
      </c>
      <c r="BU57">
        <f>1-(($AP$52-$AO$51)/($AO$52-$AO$51))</f>
        <v>0.30000000000000004</v>
      </c>
      <c r="BV57">
        <f>1-(($AQ$52-$AO$52)/($AO$53-$AO$52))</f>
        <v>0.31818181818181823</v>
      </c>
      <c r="BW57">
        <f>1-(($AN$52-$AP$52)/($AP$53-$AP$52))</f>
        <v>0.4</v>
      </c>
      <c r="BY57">
        <f>1-(($AQ$52-$AP$52)/($AP$53-$AP$52))</f>
        <v>0.16000000000000003</v>
      </c>
      <c r="BZ57">
        <f>1-(($AN$52-$AQ$51)/($AQ$52-$AQ$51))</f>
        <v>0.27272727272727271</v>
      </c>
      <c r="CA57">
        <f>(($AO$53-$AQ$52)/($AQ$53-$AQ$52))</f>
        <v>0.31818181818181818</v>
      </c>
      <c r="CB57">
        <f>(($AP$53-$AQ$52)/($AQ$53-$AQ$52))</f>
        <v>0.18181818181818182</v>
      </c>
    </row>
    <row r="58" spans="1:80" x14ac:dyDescent="0.25">
      <c r="A58">
        <v>57</v>
      </c>
      <c r="B58">
        <v>70.979502000000011</v>
      </c>
      <c r="C58" s="5">
        <v>1</v>
      </c>
      <c r="P58">
        <v>1</v>
      </c>
      <c r="Q58" t="str">
        <f t="shared" si="0"/>
        <v>1</v>
      </c>
      <c r="R58">
        <v>3</v>
      </c>
      <c r="X58" t="s">
        <v>282</v>
      </c>
      <c r="Y58" t="s">
        <v>262</v>
      </c>
      <c r="AN58">
        <v>1352</v>
      </c>
      <c r="AO58">
        <v>1360</v>
      </c>
      <c r="AP58">
        <v>1366</v>
      </c>
      <c r="AQ58">
        <v>1367</v>
      </c>
      <c r="AT58">
        <f>(($AO$53-$AN$52)/($AN$53-$AN$52))</f>
        <v>0.59090909090909094</v>
      </c>
      <c r="AU58">
        <f>(($AP$53-$AN$52)/($AN$53-$AN$52))</f>
        <v>0.45454545454545453</v>
      </c>
      <c r="AX58">
        <f>(($AP$53-$AO$52)/($AO$53-$AO$52))</f>
        <v>0.86363636363636365</v>
      </c>
      <c r="BC58">
        <f>(($AN$53-$AQ$52)/($AQ$53-$AQ$52))</f>
        <v>0.72727272727272729</v>
      </c>
      <c r="BG58">
        <v>3</v>
      </c>
      <c r="BH58">
        <v>337</v>
      </c>
      <c r="BI58">
        <f>($BH$67-$BH$64)/200</f>
        <v>6.5000000000000002E-2</v>
      </c>
      <c r="BQ58">
        <f>1-(($AO$53-$AN$52)/($AN$53-$AN$52))</f>
        <v>0.40909090909090906</v>
      </c>
      <c r="BR58">
        <f>(($AP$53-$AN$52)/($AN$53-$AN$52))</f>
        <v>0.45454545454545453</v>
      </c>
      <c r="BU58">
        <f>1-(($AP$53-$AO$52)/($AO$53-$AO$52))</f>
        <v>0.13636363636363635</v>
      </c>
      <c r="BZ58">
        <f>1-(($AN$53-$AQ$52)/($AQ$53-$AQ$52))</f>
        <v>0.27272727272727271</v>
      </c>
    </row>
    <row r="59" spans="1:80" x14ac:dyDescent="0.25">
      <c r="A59">
        <v>58</v>
      </c>
      <c r="B59">
        <v>70.91022000000001</v>
      </c>
      <c r="C59" s="5">
        <v>1</v>
      </c>
      <c r="D59">
        <v>77.373812000000001</v>
      </c>
      <c r="E59" s="2">
        <v>2</v>
      </c>
      <c r="P59">
        <v>2</v>
      </c>
      <c r="Q59" t="str">
        <f t="shared" si="0"/>
        <v>12</v>
      </c>
      <c r="R59">
        <v>4</v>
      </c>
      <c r="X59" t="s">
        <v>282</v>
      </c>
      <c r="Y59" t="s">
        <v>259</v>
      </c>
      <c r="AN59">
        <v>1382</v>
      </c>
      <c r="AO59">
        <v>1378</v>
      </c>
      <c r="AP59">
        <v>1391</v>
      </c>
      <c r="AQ59">
        <v>1390</v>
      </c>
      <c r="BG59">
        <v>4</v>
      </c>
      <c r="BH59">
        <v>337</v>
      </c>
      <c r="BI59">
        <f>($BH$68-$BH$65)/200</f>
        <v>8.5000000000000006E-2</v>
      </c>
    </row>
    <row r="60" spans="1:80" x14ac:dyDescent="0.25">
      <c r="A60">
        <v>59</v>
      </c>
      <c r="D60">
        <v>77.451818000000003</v>
      </c>
      <c r="E60" s="2">
        <v>2</v>
      </c>
      <c r="P60">
        <v>1</v>
      </c>
      <c r="Q60" t="str">
        <f t="shared" si="0"/>
        <v>2</v>
      </c>
      <c r="R60">
        <v>1</v>
      </c>
      <c r="X60" t="s">
        <v>282</v>
      </c>
      <c r="Y60" t="s">
        <v>260</v>
      </c>
      <c r="AB60" t="s">
        <v>282</v>
      </c>
      <c r="AC60" t="str">
        <f>CONCATENATE($R60,$R61,$R62,$R63)</f>
        <v>1234</v>
      </c>
      <c r="AN60">
        <v>1407</v>
      </c>
      <c r="AO60">
        <v>1402</v>
      </c>
      <c r="AP60">
        <v>1415</v>
      </c>
      <c r="AQ60">
        <v>1414</v>
      </c>
      <c r="BG60">
        <v>1</v>
      </c>
      <c r="BH60">
        <v>348</v>
      </c>
      <c r="BI60">
        <f>($BH$69-$BH$66)/200</f>
        <v>7.4999999999999997E-2</v>
      </c>
    </row>
    <row r="61" spans="1:80" x14ac:dyDescent="0.25">
      <c r="A61">
        <v>60</v>
      </c>
      <c r="D61">
        <v>77.427126000000001</v>
      </c>
      <c r="E61" s="2">
        <v>2</v>
      </c>
      <c r="F61">
        <v>68.960384000000005</v>
      </c>
      <c r="G61" s="3">
        <v>3</v>
      </c>
      <c r="P61">
        <v>2</v>
      </c>
      <c r="Q61" t="str">
        <f t="shared" si="0"/>
        <v>23</v>
      </c>
      <c r="R61">
        <v>2</v>
      </c>
      <c r="X61" t="s">
        <v>282</v>
      </c>
      <c r="Y61" t="s">
        <v>261</v>
      </c>
      <c r="AN61">
        <v>1432</v>
      </c>
      <c r="AO61">
        <v>1427</v>
      </c>
      <c r="AP61">
        <v>1440</v>
      </c>
      <c r="AQ61">
        <v>1439</v>
      </c>
      <c r="AT61">
        <f>(($AO$54-$AN$54)/($AN$55-$AN$54))</f>
        <v>0.23076923076923078</v>
      </c>
      <c r="AU61">
        <f>(($AP$54-$AN$54)/($AN$55-$AN$54))</f>
        <v>0.46153846153846156</v>
      </c>
      <c r="AV61">
        <f>(($AQ$54-$AN$54)/($AN$55-$AN$54))</f>
        <v>0.53846153846153844</v>
      </c>
      <c r="AW61">
        <f>(($AN$55-$AO$54)/($AO$55-$AO$54))</f>
        <v>0.86956521739130432</v>
      </c>
      <c r="AX61">
        <f>(($AP$54-$AO$54)/($AO$55-$AO$54))</f>
        <v>0.2608695652173913</v>
      </c>
      <c r="AY61">
        <f>(($AQ$54-$AO$54)/($AO$55-$AO$54))</f>
        <v>0.34782608695652173</v>
      </c>
      <c r="AZ61">
        <f>(($AN$55-$AP$54)/($AP$55-$AP$54))</f>
        <v>0.58333333333333337</v>
      </c>
      <c r="BA61">
        <f>(($AO$55-$AP$54)/($AP$55-$AP$54))</f>
        <v>0.70833333333333337</v>
      </c>
      <c r="BB61">
        <f>(($AQ$54-$AP$54)/($AP$55-$AP$54))</f>
        <v>8.3333333333333329E-2</v>
      </c>
      <c r="BC61">
        <f>(($AN$55-$AQ$54)/($AQ$55-$AQ$54))</f>
        <v>0.54545454545454541</v>
      </c>
      <c r="BD61">
        <f>(($AO$55-$AQ$54)/($AQ$55-$AQ$54))</f>
        <v>0.68181818181818177</v>
      </c>
      <c r="BE61">
        <f>(($AP$55-$AQ$55)/($AQ$56-$AQ$55))</f>
        <v>0</v>
      </c>
      <c r="BG61">
        <v>2</v>
      </c>
      <c r="BH61">
        <v>352</v>
      </c>
      <c r="BI61">
        <f>($BH$70-$BH$67)/200</f>
        <v>0.12</v>
      </c>
      <c r="BQ61">
        <f>(($AO$54-$AN$54)/($AN$55-$AN$54))</f>
        <v>0.23076923076923078</v>
      </c>
      <c r="BR61">
        <f>(($AP$54-$AN$54)/($AN$55-$AN$54))</f>
        <v>0.46153846153846156</v>
      </c>
      <c r="BS61">
        <f>1-(($AQ$54-$AN$54)/($AN$55-$AN$54))</f>
        <v>0.46153846153846156</v>
      </c>
      <c r="BT61">
        <f>1-(($AN$55-$AO$54)/($AO$55-$AO$54))</f>
        <v>0.13043478260869568</v>
      </c>
      <c r="BU61">
        <f>(($AP$54-$AO$54)/($AO$55-$AO$54))</f>
        <v>0.2608695652173913</v>
      </c>
      <c r="BV61">
        <f>(($AQ$54-$AO$54)/($AO$55-$AO$54))</f>
        <v>0.34782608695652173</v>
      </c>
      <c r="BW61">
        <f>1-(($AN$55-$AP$54)/($AP$55-$AP$54))</f>
        <v>0.41666666666666663</v>
      </c>
      <c r="BX61">
        <f>1-(($AO$55-$AP$54)/($AP$55-$AP$54))</f>
        <v>0.29166666666666663</v>
      </c>
      <c r="BY61">
        <f>(($AQ$54-$AP$54)/($AP$55-$AP$54))</f>
        <v>8.3333333333333329E-2</v>
      </c>
      <c r="BZ61">
        <f>1-(($AN$55-$AQ$54)/($AQ$55-$AQ$54))</f>
        <v>0.45454545454545459</v>
      </c>
      <c r="CA61">
        <f>1-(($AO$55-$AQ$54)/($AQ$55-$AQ$54))</f>
        <v>0.31818181818181823</v>
      </c>
      <c r="CB61">
        <f>(($AP$55-$AQ$55)/($AQ$56-$AQ$55))</f>
        <v>0</v>
      </c>
    </row>
    <row r="62" spans="1:80" x14ac:dyDescent="0.25">
      <c r="A62">
        <v>61</v>
      </c>
      <c r="D62">
        <v>77.423758000000007</v>
      </c>
      <c r="E62" s="2">
        <v>2</v>
      </c>
      <c r="F62">
        <v>68.981163000000009</v>
      </c>
      <c r="G62" s="3">
        <v>3</v>
      </c>
      <c r="P62">
        <v>2</v>
      </c>
      <c r="Q62" t="str">
        <f t="shared" si="0"/>
        <v>23</v>
      </c>
      <c r="R62">
        <v>3</v>
      </c>
      <c r="X62" t="s">
        <v>282</v>
      </c>
      <c r="Y62" t="s">
        <v>262</v>
      </c>
      <c r="AN62">
        <v>1457</v>
      </c>
      <c r="AO62">
        <v>1450</v>
      </c>
      <c r="AP62">
        <v>1465</v>
      </c>
      <c r="AQ62">
        <v>1463</v>
      </c>
      <c r="AT62">
        <f>(($AO$55-$AN$55)/($AN$56-$AN$55))</f>
        <v>0.17647058823529413</v>
      </c>
      <c r="AU62">
        <f>(($AP$55-$AN$55)/($AN$56-$AN$55))</f>
        <v>0.58823529411764708</v>
      </c>
      <c r="AV62">
        <f>(($AQ$55-$AN$55)/($AN$56-$AN$55))</f>
        <v>0.58823529411764708</v>
      </c>
      <c r="AW62">
        <f>(($AN$56-$AO$55)/($AO$56-$AO$55))</f>
        <v>0.66666666666666663</v>
      </c>
      <c r="AX62">
        <f>(($AP$55-$AO$55)/($AO$56-$AO$55))</f>
        <v>0.33333333333333331</v>
      </c>
      <c r="AY62">
        <f>(($AQ$55-$AO$55)/($AO$56-$AO$55))</f>
        <v>0.33333333333333331</v>
      </c>
      <c r="AZ62">
        <f>(($AN$56-$AP$55)/($AP$56-$AP$55))</f>
        <v>0.33333333333333331</v>
      </c>
      <c r="BA62">
        <f>(($AO$56-$AP$55)/($AP$56-$AP$55))</f>
        <v>0.66666666666666663</v>
      </c>
      <c r="BB62">
        <f>(($AQ$55-$AP$55)/($AP$56-$AP$55))</f>
        <v>0</v>
      </c>
      <c r="BC62">
        <f>(($AN$56-$AQ$55)/($AQ$56-$AQ$55))</f>
        <v>0.30434782608695654</v>
      </c>
      <c r="BD62">
        <f>(($AO$56-$AQ$55)/($AQ$56-$AQ$55))</f>
        <v>0.60869565217391308</v>
      </c>
      <c r="BE62">
        <f>(($AP$56-$AQ$55)/($AQ$56-$AQ$55))</f>
        <v>0.91304347826086951</v>
      </c>
      <c r="BG62">
        <v>3</v>
      </c>
      <c r="BH62">
        <v>359</v>
      </c>
      <c r="BI62">
        <f>($BH$71-$BH$68)/200</f>
        <v>6.5000000000000002E-2</v>
      </c>
      <c r="BQ62">
        <f>(($AO$55-$AN$55)/($AN$56-$AN$55))</f>
        <v>0.17647058823529413</v>
      </c>
      <c r="BR62">
        <f>1-(($AP$55-$AN$55)/($AN$56-$AN$55))</f>
        <v>0.41176470588235292</v>
      </c>
      <c r="BS62">
        <f>1-(($AQ$55-$AN$55)/($AN$56-$AN$55))</f>
        <v>0.41176470588235292</v>
      </c>
      <c r="BT62">
        <f>1-(($AN$56-$AO$55)/($AO$56-$AO$55))</f>
        <v>0.33333333333333337</v>
      </c>
      <c r="BU62">
        <f>(($AP$55-$AO$55)/($AO$56-$AO$55))</f>
        <v>0.33333333333333331</v>
      </c>
      <c r="BV62">
        <f>(($AQ$55-$AO$55)/($AO$56-$AO$55))</f>
        <v>0.33333333333333331</v>
      </c>
      <c r="BW62">
        <f>(($AN$56-$AP$55)/($AP$56-$AP$55))</f>
        <v>0.33333333333333331</v>
      </c>
      <c r="BX62">
        <f>1-(($AO$56-$AP$55)/($AP$56-$AP$55))</f>
        <v>0.33333333333333337</v>
      </c>
      <c r="BY62">
        <f>(($AQ$55-$AP$55)/($AP$56-$AP$55))</f>
        <v>0</v>
      </c>
      <c r="BZ62">
        <f>(($AN$56-$AQ$55)/($AQ$56-$AQ$55))</f>
        <v>0.30434782608695654</v>
      </c>
      <c r="CA62">
        <f>1-(($AO$56-$AQ$55)/($AQ$56-$AQ$55))</f>
        <v>0.39130434782608692</v>
      </c>
      <c r="CB62">
        <f>1-(($AP$56-$AQ$55)/($AQ$56-$AQ$55))</f>
        <v>8.6956521739130488E-2</v>
      </c>
    </row>
    <row r="63" spans="1:80" x14ac:dyDescent="0.25">
      <c r="A63">
        <v>62</v>
      </c>
      <c r="D63">
        <v>77.426105000000007</v>
      </c>
      <c r="E63" s="2">
        <v>2</v>
      </c>
      <c r="F63">
        <v>68.978453999999999</v>
      </c>
      <c r="G63" s="3">
        <v>3</v>
      </c>
      <c r="P63">
        <v>2</v>
      </c>
      <c r="Q63" t="str">
        <f t="shared" si="0"/>
        <v>23</v>
      </c>
      <c r="R63">
        <v>4</v>
      </c>
      <c r="X63" t="s">
        <v>282</v>
      </c>
      <c r="Y63" t="s">
        <v>259</v>
      </c>
      <c r="AN63">
        <v>1479</v>
      </c>
      <c r="AO63">
        <v>1471</v>
      </c>
      <c r="AP63">
        <v>1489</v>
      </c>
      <c r="AQ63">
        <v>1487</v>
      </c>
      <c r="AT63">
        <f>(($AO$56-$AN$56)/($AN$57-$AN$56))</f>
        <v>0.26923076923076922</v>
      </c>
      <c r="AU63">
        <f>(($AP$56-$AN$56)/($AN$57-$AN$56))</f>
        <v>0.53846153846153844</v>
      </c>
      <c r="AV63">
        <f>(($AQ$56-$AN$56)/($AN$57-$AN$56))</f>
        <v>0.61538461538461542</v>
      </c>
      <c r="AW63">
        <f>(($AN$57-$AO$56)/($AO$57-$AO$56))</f>
        <v>0.79166666666666663</v>
      </c>
      <c r="AX63">
        <f>(($AP$56-$AO$56)/($AO$57-$AO$56))</f>
        <v>0.29166666666666669</v>
      </c>
      <c r="AY63">
        <f>(($AQ$56-$AO$56)/($AO$57-$AO$56))</f>
        <v>0.375</v>
      </c>
      <c r="AZ63">
        <f>(($AN$57-$AP$56)/($AP$57-$AP$56))</f>
        <v>0.46153846153846156</v>
      </c>
      <c r="BA63">
        <f>(($AO$57-$AP$56)/($AP$57-$AP$56))</f>
        <v>0.65384615384615385</v>
      </c>
      <c r="BB63">
        <f>(($AQ$56-$AP$56)/($AP$57-$AP$56))</f>
        <v>7.6923076923076927E-2</v>
      </c>
      <c r="BC63">
        <f>(($AN$57-$AQ$56)/($AQ$57-$AQ$56))</f>
        <v>0.41666666666666669</v>
      </c>
      <c r="BD63">
        <f>(($AO$57-$AQ$56)/($AQ$57-$AQ$56))</f>
        <v>0.625</v>
      </c>
      <c r="BE63">
        <f>(($AP$57-$AQ$57)/($AQ$58-$AQ$57))</f>
        <v>0</v>
      </c>
      <c r="BG63">
        <v>4</v>
      </c>
      <c r="BH63">
        <v>360</v>
      </c>
      <c r="BI63">
        <f>($BH$72-$BH$69)/200</f>
        <v>9.5000000000000001E-2</v>
      </c>
      <c r="BQ63">
        <f>(($AO$56-$AN$56)/($AN$57-$AN$56))</f>
        <v>0.26923076923076922</v>
      </c>
      <c r="BR63">
        <f>1-(($AP$56-$AN$56)/($AN$57-$AN$56))</f>
        <v>0.46153846153846156</v>
      </c>
      <c r="BS63">
        <f>1-(($AQ$56-$AN$56)/($AN$57-$AN$56))</f>
        <v>0.38461538461538458</v>
      </c>
      <c r="BT63">
        <f>1-(($AN$57-$AO$56)/($AO$57-$AO$56))</f>
        <v>0.20833333333333337</v>
      </c>
      <c r="BU63">
        <f>(($AP$56-$AO$56)/($AO$57-$AO$56))</f>
        <v>0.29166666666666669</v>
      </c>
      <c r="BV63">
        <f>(($AQ$56-$AO$56)/($AO$57-$AO$56))</f>
        <v>0.375</v>
      </c>
      <c r="BW63">
        <f>(($AN$57-$AP$56)/($AP$57-$AP$56))</f>
        <v>0.46153846153846156</v>
      </c>
      <c r="BX63">
        <f>1-(($AO$57-$AP$56)/($AP$57-$AP$56))</f>
        <v>0.34615384615384615</v>
      </c>
      <c r="BY63">
        <f>(($AQ$56-$AP$56)/($AP$57-$AP$56))</f>
        <v>7.6923076923076927E-2</v>
      </c>
      <c r="BZ63">
        <f>(($AN$57-$AQ$56)/($AQ$57-$AQ$56))</f>
        <v>0.41666666666666669</v>
      </c>
      <c r="CA63">
        <f>1-(($AO$57-$AQ$56)/($AQ$57-$AQ$56))</f>
        <v>0.375</v>
      </c>
      <c r="CB63">
        <f>(($AP$57-$AQ$57)/($AQ$58-$AQ$57))</f>
        <v>0</v>
      </c>
    </row>
    <row r="64" spans="1:80" x14ac:dyDescent="0.25">
      <c r="A64">
        <v>63</v>
      </c>
      <c r="D64">
        <v>77.37886300000001</v>
      </c>
      <c r="E64" s="2">
        <v>2</v>
      </c>
      <c r="F64">
        <v>68.96694500000001</v>
      </c>
      <c r="G64" s="3">
        <v>3</v>
      </c>
      <c r="P64">
        <v>2</v>
      </c>
      <c r="Q64" t="str">
        <f t="shared" si="0"/>
        <v>23</v>
      </c>
      <c r="R64">
        <v>1</v>
      </c>
      <c r="X64" t="s">
        <v>282</v>
      </c>
      <c r="Y64" t="s">
        <v>260</v>
      </c>
      <c r="AB64" t="s">
        <v>282</v>
      </c>
      <c r="AC64" t="str">
        <f>CONCATENATE($R64,$R65,$R66,$R67)</f>
        <v>1234</v>
      </c>
      <c r="AN64">
        <v>1509</v>
      </c>
      <c r="AO64">
        <v>1495</v>
      </c>
      <c r="AP64">
        <v>1495</v>
      </c>
      <c r="AQ64">
        <v>1510</v>
      </c>
      <c r="AT64">
        <f>(($AO$57-$AN$57)/($AN$58-$AN$57))</f>
        <v>0.23809523809523808</v>
      </c>
      <c r="AU64">
        <f>(($AP$57-$AN$57)/($AN$58-$AN$57))</f>
        <v>0.66666666666666663</v>
      </c>
      <c r="AV64">
        <f>(($AQ$57-$AN$57)/($AN$58-$AN$57))</f>
        <v>0.66666666666666663</v>
      </c>
      <c r="AW64">
        <f>(($AN$58-$AO$57)/($AO$58-$AO$57))</f>
        <v>0.66666666666666663</v>
      </c>
      <c r="AX64">
        <f>(($AP$57-$AO$57)/($AO$58-$AO$57))</f>
        <v>0.375</v>
      </c>
      <c r="AY64">
        <f>(($AQ$57-$AO$57)/($AO$58-$AO$57))</f>
        <v>0.375</v>
      </c>
      <c r="AZ64">
        <f>(($AN$58-$AP$57)/($AP$58-$AP$57))</f>
        <v>0.33333333333333331</v>
      </c>
      <c r="BA64">
        <f>(($AO$58-$AP$57)/($AP$58-$AP$57))</f>
        <v>0.7142857142857143</v>
      </c>
      <c r="BB64">
        <f>(($AQ$57-$AP$57)/($AP$58-$AP$57))</f>
        <v>0</v>
      </c>
      <c r="BC64">
        <f>(($AN$58-$AQ$57)/($AQ$58-$AQ$57))</f>
        <v>0.31818181818181818</v>
      </c>
      <c r="BD64">
        <f>(($AO$58-$AQ$57)/($AQ$58-$AQ$57))</f>
        <v>0.68181818181818177</v>
      </c>
      <c r="BE64">
        <f>(($AP$58-$AQ$57)/($AQ$58-$AQ$57))</f>
        <v>0.95454545454545459</v>
      </c>
      <c r="BG64">
        <v>1</v>
      </c>
      <c r="BH64">
        <v>368</v>
      </c>
      <c r="BI64">
        <f>($BH$73-$BH$70)/200</f>
        <v>0.08</v>
      </c>
      <c r="BQ64">
        <f>(($AO$57-$AN$57)/($AN$58-$AN$57))</f>
        <v>0.23809523809523808</v>
      </c>
      <c r="BR64">
        <f>1-(($AP$57-$AN$57)/($AN$58-$AN$57))</f>
        <v>0.33333333333333337</v>
      </c>
      <c r="BS64">
        <f>1-(($AQ$57-$AN$57)/($AN$58-$AN$57))</f>
        <v>0.33333333333333337</v>
      </c>
      <c r="BT64">
        <f>1-(($AN$58-$AO$57)/($AO$58-$AO$57))</f>
        <v>0.33333333333333337</v>
      </c>
      <c r="BU64">
        <f>(($AP$57-$AO$57)/($AO$58-$AO$57))</f>
        <v>0.375</v>
      </c>
      <c r="BV64">
        <f>(($AQ$57-$AO$57)/($AO$58-$AO$57))</f>
        <v>0.375</v>
      </c>
      <c r="BW64">
        <f>(($AN$58-$AP$57)/($AP$58-$AP$57))</f>
        <v>0.33333333333333331</v>
      </c>
      <c r="BX64">
        <f>1-(($AO$58-$AP$57)/($AP$58-$AP$57))</f>
        <v>0.2857142857142857</v>
      </c>
      <c r="BY64">
        <f>(($AQ$57-$AP$57)/($AP$58-$AP$57))</f>
        <v>0</v>
      </c>
      <c r="BZ64">
        <f>(($AN$58-$AQ$57)/($AQ$58-$AQ$57))</f>
        <v>0.31818181818181818</v>
      </c>
      <c r="CA64">
        <f>1-(($AO$58-$AQ$57)/($AQ$58-$AQ$57))</f>
        <v>0.31818181818181823</v>
      </c>
      <c r="CB64">
        <f>1-(($AP$58-$AQ$57)/($AQ$58-$AQ$57))</f>
        <v>4.5454545454545414E-2</v>
      </c>
    </row>
    <row r="65" spans="1:80" x14ac:dyDescent="0.25">
      <c r="A65">
        <v>64</v>
      </c>
      <c r="D65">
        <v>77.376822000000004</v>
      </c>
      <c r="E65" s="2">
        <v>2</v>
      </c>
      <c r="F65">
        <v>69.008404000000013</v>
      </c>
      <c r="G65" s="3">
        <v>3</v>
      </c>
      <c r="P65">
        <v>2</v>
      </c>
      <c r="Q65" t="str">
        <f t="shared" si="0"/>
        <v>23</v>
      </c>
      <c r="R65">
        <v>2</v>
      </c>
      <c r="X65" t="s">
        <v>282</v>
      </c>
      <c r="Y65" t="s">
        <v>261</v>
      </c>
      <c r="AN65">
        <v>1534</v>
      </c>
      <c r="AO65">
        <v>1526</v>
      </c>
      <c r="AP65">
        <v>1518</v>
      </c>
      <c r="AQ65">
        <v>1538</v>
      </c>
      <c r="AT65">
        <f>(($AO$58-$AN$58)/($AN$59-$AN$58))</f>
        <v>0.26666666666666666</v>
      </c>
      <c r="AU65">
        <f>(($AP$58-$AN$58)/($AN$59-$AN$58))</f>
        <v>0.46666666666666667</v>
      </c>
      <c r="AV65">
        <f>(($AQ$58-$AN$58)/($AN$59-$AN$58))</f>
        <v>0.5</v>
      </c>
      <c r="AW65">
        <f>(($AN$59-$AO$59)/($AO$60-$AO$59))</f>
        <v>0.16666666666666666</v>
      </c>
      <c r="AX65">
        <f>(($AP$58-$AO$58)/($AO$59-$AO$58))</f>
        <v>0.33333333333333331</v>
      </c>
      <c r="AY65">
        <f>(($AQ$58-$AO$58)/($AO$59-$AO$58))</f>
        <v>0.3888888888888889</v>
      </c>
      <c r="AZ65">
        <f>(($AN$59-$AP$58)/($AP$59-$AP$58))</f>
        <v>0.64</v>
      </c>
      <c r="BA65">
        <f>(($AO$59-$AP$58)/($AP$59-$AP$58))</f>
        <v>0.48</v>
      </c>
      <c r="BB65">
        <f>(($AQ$58-$AP$58)/($AP$59-$AP$58))</f>
        <v>0.04</v>
      </c>
      <c r="BC65">
        <f>(($AN$59-$AQ$58)/($AQ$59-$AQ$58))</f>
        <v>0.65217391304347827</v>
      </c>
      <c r="BD65">
        <f>(($AO$59-$AQ$58)/($AQ$59-$AQ$58))</f>
        <v>0.47826086956521741</v>
      </c>
      <c r="BE65">
        <f>(($AP$59-$AQ$59)/($AQ$60-$AQ$59))</f>
        <v>4.1666666666666664E-2</v>
      </c>
      <c r="BG65">
        <v>2</v>
      </c>
      <c r="BH65">
        <v>375</v>
      </c>
      <c r="BI65">
        <f>($BH$74-$BH$71)/200</f>
        <v>0.12</v>
      </c>
      <c r="BQ65">
        <f>(($AO$58-$AN$58)/($AN$59-$AN$58))</f>
        <v>0.26666666666666666</v>
      </c>
      <c r="BR65">
        <f>(($AP$58-$AN$58)/($AN$59-$AN$58))</f>
        <v>0.46666666666666667</v>
      </c>
      <c r="BS65">
        <f>(($AQ$58-$AN$58)/($AN$59-$AN$58))</f>
        <v>0.5</v>
      </c>
      <c r="BT65">
        <f>(($AN$59-$AO$59)/($AO$60-$AO$59))</f>
        <v>0.16666666666666666</v>
      </c>
      <c r="BU65">
        <f>(($AP$58-$AO$58)/($AO$59-$AO$58))</f>
        <v>0.33333333333333331</v>
      </c>
      <c r="BV65">
        <f>(($AQ$58-$AO$58)/($AO$59-$AO$58))</f>
        <v>0.3888888888888889</v>
      </c>
      <c r="BW65">
        <f>1-(($AN$59-$AP$58)/($AP$59-$AP$58))</f>
        <v>0.36</v>
      </c>
      <c r="BX65">
        <f>(($AO$59-$AP$58)/($AP$59-$AP$58))</f>
        <v>0.48</v>
      </c>
      <c r="BY65">
        <f>(($AQ$58-$AP$58)/($AP$59-$AP$58))</f>
        <v>0.04</v>
      </c>
      <c r="BZ65">
        <f>1-(($AN$59-$AQ$58)/($AQ$59-$AQ$58))</f>
        <v>0.34782608695652173</v>
      </c>
      <c r="CA65">
        <f>(($AO$59-$AQ$58)/($AQ$59-$AQ$58))</f>
        <v>0.47826086956521741</v>
      </c>
      <c r="CB65">
        <f>(($AP$59-$AQ$59)/($AQ$60-$AQ$59))</f>
        <v>4.1666666666666664E-2</v>
      </c>
    </row>
    <row r="66" spans="1:80" x14ac:dyDescent="0.25">
      <c r="A66">
        <v>65</v>
      </c>
      <c r="D66">
        <v>77.34111</v>
      </c>
      <c r="E66" s="2">
        <v>2</v>
      </c>
      <c r="F66">
        <v>69.001114000000001</v>
      </c>
      <c r="G66" s="3">
        <v>3</v>
      </c>
      <c r="P66">
        <v>2</v>
      </c>
      <c r="Q66" t="str">
        <f t="shared" ref="Q66:Q129" si="2">CONCATENATE(C66,E66,G66,I66)</f>
        <v>23</v>
      </c>
      <c r="R66">
        <v>3</v>
      </c>
      <c r="X66" t="s">
        <v>282</v>
      </c>
      <c r="Y66" t="s">
        <v>262</v>
      </c>
      <c r="AN66">
        <v>1556</v>
      </c>
      <c r="AO66">
        <v>1551</v>
      </c>
      <c r="AP66">
        <v>1540</v>
      </c>
      <c r="AQ66">
        <v>1561</v>
      </c>
      <c r="AT66">
        <f>(($AO$59-$AN$58)/($AN$59-$AN$58))</f>
        <v>0.8666666666666667</v>
      </c>
      <c r="AU66">
        <f>(($AP$59-$AN$59)/($AN$60-$AN$59))</f>
        <v>0.36</v>
      </c>
      <c r="AV66">
        <f>(($AQ$59-$AN$59)/($AN$60-$AN$59))</f>
        <v>0.32</v>
      </c>
      <c r="AW66">
        <f>(($AN$60-$AO$60)/($AO$61-$AO$60))</f>
        <v>0.2</v>
      </c>
      <c r="AX66">
        <f>(($AP$59-$AO$59)/($AO$60-$AO$59))</f>
        <v>0.54166666666666663</v>
      </c>
      <c r="AY66">
        <f>(($AQ$59-$AO$59)/($AO$60-$AO$59))</f>
        <v>0.5</v>
      </c>
      <c r="AZ66">
        <f>(($AN$60-$AP$59)/($AP$60-$AP$59))</f>
        <v>0.66666666666666663</v>
      </c>
      <c r="BA66">
        <f>(($AO$60-$AP$59)/($AP$60-$AP$59))</f>
        <v>0.45833333333333331</v>
      </c>
      <c r="BB66">
        <f>(($AQ$59-$AP$58)/($AP$59-$AP$58))</f>
        <v>0.96</v>
      </c>
      <c r="BC66">
        <f>(($AN$60-$AQ$59)/($AQ$60-$AQ$59))</f>
        <v>0.70833333333333337</v>
      </c>
      <c r="BD66">
        <f>(($AO$60-$AQ$59)/($AQ$60-$AQ$59))</f>
        <v>0.5</v>
      </c>
      <c r="BE66">
        <f>(($AP$60-$AQ$60)/($AQ$61-$AQ$60))</f>
        <v>0.04</v>
      </c>
      <c r="BG66">
        <v>3</v>
      </c>
      <c r="BH66">
        <v>380</v>
      </c>
      <c r="BI66">
        <f>($BH$75-$BH$72)/200</f>
        <v>0.08</v>
      </c>
      <c r="BQ66">
        <f>1-(($AO$59-$AN$58)/($AN$59-$AN$58))</f>
        <v>0.1333333333333333</v>
      </c>
      <c r="BR66">
        <f>(($AP$59-$AN$59)/($AN$60-$AN$59))</f>
        <v>0.36</v>
      </c>
      <c r="BS66">
        <f>(($AQ$59-$AN$59)/($AN$60-$AN$59))</f>
        <v>0.32</v>
      </c>
      <c r="BT66">
        <f>(($AN$60-$AO$60)/($AO$61-$AO$60))</f>
        <v>0.2</v>
      </c>
      <c r="BU66">
        <f>1-(($AP$59-$AO$59)/($AO$60-$AO$59))</f>
        <v>0.45833333333333337</v>
      </c>
      <c r="BV66">
        <f>(($AQ$59-$AO$59)/($AO$60-$AO$59))</f>
        <v>0.5</v>
      </c>
      <c r="BW66">
        <f>1-(($AN$60-$AP$59)/($AP$60-$AP$59))</f>
        <v>0.33333333333333337</v>
      </c>
      <c r="BX66">
        <f>(($AO$60-$AP$59)/($AP$60-$AP$59))</f>
        <v>0.45833333333333331</v>
      </c>
      <c r="BY66">
        <f>1-(($AQ$59-$AP$58)/($AP$59-$AP$58))</f>
        <v>4.0000000000000036E-2</v>
      </c>
      <c r="BZ66">
        <f>1-(($AN$60-$AQ$59)/($AQ$60-$AQ$59))</f>
        <v>0.29166666666666663</v>
      </c>
      <c r="CA66">
        <f>(($AO$60-$AQ$59)/($AQ$60-$AQ$59))</f>
        <v>0.5</v>
      </c>
      <c r="CB66">
        <f>(($AP$60-$AQ$60)/($AQ$61-$AQ$60))</f>
        <v>0.04</v>
      </c>
    </row>
    <row r="67" spans="1:80" x14ac:dyDescent="0.25">
      <c r="A67">
        <v>66</v>
      </c>
      <c r="D67">
        <v>77.290806000000003</v>
      </c>
      <c r="E67" s="2">
        <v>2</v>
      </c>
      <c r="F67">
        <v>68.998768000000013</v>
      </c>
      <c r="G67" s="3">
        <v>3</v>
      </c>
      <c r="P67">
        <v>2</v>
      </c>
      <c r="Q67" t="str">
        <f t="shared" si="2"/>
        <v>23</v>
      </c>
      <c r="R67">
        <v>4</v>
      </c>
      <c r="X67" t="s">
        <v>282</v>
      </c>
      <c r="Y67" t="s">
        <v>259</v>
      </c>
      <c r="AN67">
        <v>1577</v>
      </c>
      <c r="AO67">
        <v>1572</v>
      </c>
      <c r="AP67">
        <v>1561</v>
      </c>
      <c r="AQ67">
        <v>1584</v>
      </c>
      <c r="AT67">
        <f>(($AO$60-$AN$59)/($AN$60-$AN$59))</f>
        <v>0.8</v>
      </c>
      <c r="AU67">
        <f>(($AP$60-$AN$60)/($AN$61-$AN$60))</f>
        <v>0.32</v>
      </c>
      <c r="AV67">
        <f>(($AQ$60-$AN$60)/($AN$61-$AN$60))</f>
        <v>0.28000000000000003</v>
      </c>
      <c r="AW67">
        <f>(($AN$61-$AO$61)/($AO$62-$AO$61))</f>
        <v>0.21739130434782608</v>
      </c>
      <c r="AX67">
        <f>(($AP$60-$AO$60)/($AO$61-$AO$60))</f>
        <v>0.52</v>
      </c>
      <c r="AY67">
        <f>(($AQ$60-$AO$60)/($AO$61-$AO$60))</f>
        <v>0.48</v>
      </c>
      <c r="AZ67">
        <f>(($AN$61-$AP$60)/($AP$61-$AP$60))</f>
        <v>0.68</v>
      </c>
      <c r="BA67">
        <f>(($AO$61-$AP$60)/($AP$61-$AP$60))</f>
        <v>0.48</v>
      </c>
      <c r="BB67">
        <f>(($AQ$60-$AP$59)/($AP$60-$AP$59))</f>
        <v>0.95833333333333337</v>
      </c>
      <c r="BC67">
        <f>(($AN$61-$AQ$60)/($AQ$61-$AQ$60))</f>
        <v>0.72</v>
      </c>
      <c r="BD67">
        <f>(($AO$61-$AQ$60)/($AQ$61-$AQ$60))</f>
        <v>0.52</v>
      </c>
      <c r="BE67">
        <f>(($AP$61-$AQ$61)/($AQ$62-$AQ$61))</f>
        <v>4.1666666666666664E-2</v>
      </c>
      <c r="BG67">
        <v>4</v>
      </c>
      <c r="BH67">
        <v>381</v>
      </c>
      <c r="BI67">
        <f>($BH$76-$BH$73)/200</f>
        <v>7.4999999999999997E-2</v>
      </c>
      <c r="BQ67">
        <f>1-(($AO$60-$AN$59)/($AN$60-$AN$59))</f>
        <v>0.19999999999999996</v>
      </c>
      <c r="BR67">
        <f>(($AP$60-$AN$60)/($AN$61-$AN$60))</f>
        <v>0.32</v>
      </c>
      <c r="BS67">
        <f>(($AQ$60-$AN$60)/($AN$61-$AN$60))</f>
        <v>0.28000000000000003</v>
      </c>
      <c r="BT67">
        <f>(($AN$61-$AO$61)/($AO$62-$AO$61))</f>
        <v>0.21739130434782608</v>
      </c>
      <c r="BU67">
        <f>1-(($AP$60-$AO$60)/($AO$61-$AO$60))</f>
        <v>0.48</v>
      </c>
      <c r="BV67">
        <f>(($AQ$60-$AO$60)/($AO$61-$AO$60))</f>
        <v>0.48</v>
      </c>
      <c r="BW67">
        <f>1-(($AN$61-$AP$60)/($AP$61-$AP$60))</f>
        <v>0.31999999999999995</v>
      </c>
      <c r="BX67">
        <f>(($AO$61-$AP$60)/($AP$61-$AP$60))</f>
        <v>0.48</v>
      </c>
      <c r="BY67">
        <f>1-(($AQ$60-$AP$59)/($AP$60-$AP$59))</f>
        <v>4.166666666666663E-2</v>
      </c>
      <c r="BZ67">
        <f>1-(($AN$61-$AQ$60)/($AQ$61-$AQ$60))</f>
        <v>0.28000000000000003</v>
      </c>
      <c r="CA67">
        <f>1-(($AO$61-$AQ$60)/($AQ$61-$AQ$60))</f>
        <v>0.48</v>
      </c>
      <c r="CB67">
        <f>(($AP$61-$AQ$61)/($AQ$62-$AQ$61))</f>
        <v>4.1666666666666664E-2</v>
      </c>
    </row>
    <row r="68" spans="1:80" x14ac:dyDescent="0.25">
      <c r="A68">
        <v>67</v>
      </c>
      <c r="D68">
        <v>77.421003000000013</v>
      </c>
      <c r="E68" s="2">
        <v>2</v>
      </c>
      <c r="F68">
        <v>69.001896000000016</v>
      </c>
      <c r="G68" s="3">
        <v>3</v>
      </c>
      <c r="P68">
        <v>2</v>
      </c>
      <c r="Q68" t="str">
        <f t="shared" si="2"/>
        <v>23</v>
      </c>
      <c r="R68">
        <v>1</v>
      </c>
      <c r="X68" t="s">
        <v>282</v>
      </c>
      <c r="Y68" t="s">
        <v>260</v>
      </c>
      <c r="AB68" t="s">
        <v>282</v>
      </c>
      <c r="AC68" t="str">
        <f>CONCATENATE($R68,$R69,$R70,$R71)</f>
        <v>1234</v>
      </c>
      <c r="AN68">
        <v>1600</v>
      </c>
      <c r="AO68">
        <v>1595</v>
      </c>
      <c r="AP68">
        <v>1584</v>
      </c>
      <c r="AQ68">
        <v>1607</v>
      </c>
      <c r="AT68">
        <f>(($AO$61-$AN$60)/($AN$61-$AN$60))</f>
        <v>0.8</v>
      </c>
      <c r="AU68">
        <f>(($AP$61-$AN$61)/($AN$62-$AN$61))</f>
        <v>0.32</v>
      </c>
      <c r="AV68">
        <f>(($AQ$61-$AN$61)/($AN$62-$AN$61))</f>
        <v>0.28000000000000003</v>
      </c>
      <c r="AW68">
        <f>(($AN$62-$AO$62)/($AO$63-$AO$62))</f>
        <v>0.33333333333333331</v>
      </c>
      <c r="AX68">
        <f>(($AP$61-$AO$61)/($AO$62-$AO$61))</f>
        <v>0.56521739130434778</v>
      </c>
      <c r="AY68">
        <f>(($AQ$61-$AO$61)/($AO$62-$AO$61))</f>
        <v>0.52173913043478259</v>
      </c>
      <c r="AZ68">
        <f>(($AN$62-$AP$61)/($AP$62-$AP$61))</f>
        <v>0.68</v>
      </c>
      <c r="BA68">
        <f>(($AO$62-$AP$61)/($AP$62-$AP$61))</f>
        <v>0.4</v>
      </c>
      <c r="BB68">
        <f>(($AQ$61-$AP$60)/($AP$61-$AP$60))</f>
        <v>0.96</v>
      </c>
      <c r="BC68">
        <f>(($AN$62-$AQ$61)/($AQ$62-$AQ$61))</f>
        <v>0.75</v>
      </c>
      <c r="BD68">
        <f>(($AO$62-$AQ$61)/($AQ$62-$AQ$61))</f>
        <v>0.45833333333333331</v>
      </c>
      <c r="BE68">
        <f>(($AP$62-$AQ$62)/($AQ$63-$AQ$62))</f>
        <v>8.3333333333333329E-2</v>
      </c>
      <c r="BG68">
        <v>1</v>
      </c>
      <c r="BH68">
        <v>392</v>
      </c>
      <c r="BI68">
        <f>($BH$77-$BH$74)/200</f>
        <v>7.4999999999999997E-2</v>
      </c>
      <c r="BQ68">
        <f>1-(($AO$61-$AN$60)/($AN$61-$AN$60))</f>
        <v>0.19999999999999996</v>
      </c>
      <c r="BR68">
        <f>(($AP$61-$AN$61)/($AN$62-$AN$61))</f>
        <v>0.32</v>
      </c>
      <c r="BS68">
        <f>(($AQ$61-$AN$61)/($AN$62-$AN$61))</f>
        <v>0.28000000000000003</v>
      </c>
      <c r="BT68">
        <f>(($AN$62-$AO$62)/($AO$63-$AO$62))</f>
        <v>0.33333333333333331</v>
      </c>
      <c r="BU68">
        <f>1-(($AP$61-$AO$61)/($AO$62-$AO$61))</f>
        <v>0.43478260869565222</v>
      </c>
      <c r="BV68">
        <f>1-(($AQ$61-$AO$61)/($AO$62-$AO$61))</f>
        <v>0.47826086956521741</v>
      </c>
      <c r="BW68">
        <f>1-(($AN$62-$AP$61)/($AP$62-$AP$61))</f>
        <v>0.31999999999999995</v>
      </c>
      <c r="BX68">
        <f>(($AO$62-$AP$61)/($AP$62-$AP$61))</f>
        <v>0.4</v>
      </c>
      <c r="BY68">
        <f>1-(($AQ$61-$AP$60)/($AP$61-$AP$60))</f>
        <v>4.0000000000000036E-2</v>
      </c>
      <c r="BZ68">
        <f>1-(($AN$62-$AQ$61)/($AQ$62-$AQ$61))</f>
        <v>0.25</v>
      </c>
      <c r="CA68">
        <f>(($AO$62-$AQ$61)/($AQ$62-$AQ$61))</f>
        <v>0.45833333333333331</v>
      </c>
      <c r="CB68">
        <f>(($AP$62-$AQ$62)/($AQ$63-$AQ$62))</f>
        <v>8.3333333333333329E-2</v>
      </c>
    </row>
    <row r="69" spans="1:80" x14ac:dyDescent="0.25">
      <c r="A69">
        <v>68</v>
      </c>
      <c r="D69">
        <v>77.373812000000001</v>
      </c>
      <c r="E69" s="2">
        <v>2</v>
      </c>
      <c r="F69">
        <v>68.96517200000001</v>
      </c>
      <c r="G69" s="3">
        <v>3</v>
      </c>
      <c r="P69">
        <v>2</v>
      </c>
      <c r="Q69" t="str">
        <f t="shared" si="2"/>
        <v>23</v>
      </c>
      <c r="R69">
        <v>2</v>
      </c>
      <c r="X69" t="s">
        <v>282</v>
      </c>
      <c r="Y69" t="s">
        <v>261</v>
      </c>
      <c r="AN69">
        <v>1624</v>
      </c>
      <c r="AO69">
        <v>1617</v>
      </c>
      <c r="AP69">
        <v>1607</v>
      </c>
      <c r="AQ69">
        <v>1630</v>
      </c>
      <c r="AT69">
        <f>(($AO$62-$AN$61)/($AN$62-$AN$61))</f>
        <v>0.72</v>
      </c>
      <c r="AU69">
        <f>(($AP$62-$AN$62)/($AN$63-$AN$62))</f>
        <v>0.36363636363636365</v>
      </c>
      <c r="AV69">
        <f>(($AQ$62-$AN$62)/($AN$63-$AN$62))</f>
        <v>0.27272727272727271</v>
      </c>
      <c r="AX69">
        <f>(($AP$62-$AO$62)/($AO$63-$AO$62))</f>
        <v>0.7142857142857143</v>
      </c>
      <c r="AY69">
        <f>(($AQ$62-$AO$62)/($AO$63-$AO$62))</f>
        <v>0.61904761904761907</v>
      </c>
      <c r="AZ69">
        <f>(($AN$63-$AP$62)/($AP$63-$AP$62))</f>
        <v>0.58333333333333337</v>
      </c>
      <c r="BA69">
        <f>(($AO$63-$AP$62)/($AP$63-$AP$62))</f>
        <v>0.25</v>
      </c>
      <c r="BB69">
        <f>(($AQ$62-$AP$61)/($AP$62-$AP$61))</f>
        <v>0.92</v>
      </c>
      <c r="BC69">
        <f>(($AN$63-$AQ$62)/($AQ$63-$AQ$62))</f>
        <v>0.66666666666666663</v>
      </c>
      <c r="BD69">
        <f>(($AO$63-$AQ$62)/($AQ$63-$AQ$62))</f>
        <v>0.33333333333333331</v>
      </c>
      <c r="BG69">
        <v>2</v>
      </c>
      <c r="BH69">
        <v>395</v>
      </c>
      <c r="BI69">
        <f>($BH$78-$BH$75)/200</f>
        <v>0.105</v>
      </c>
      <c r="BQ69">
        <f>1-(($AO$62-$AN$61)/($AN$62-$AN$61))</f>
        <v>0.28000000000000003</v>
      </c>
      <c r="BR69">
        <f>(($AP$62-$AN$62)/($AN$63-$AN$62))</f>
        <v>0.36363636363636365</v>
      </c>
      <c r="BS69">
        <f>(($AQ$62-$AN$62)/($AN$63-$AN$62))</f>
        <v>0.27272727272727271</v>
      </c>
      <c r="BU69">
        <f>1-(($AP$62-$AO$62)/($AO$63-$AO$62))</f>
        <v>0.2857142857142857</v>
      </c>
      <c r="BV69">
        <f>1-(($AQ$62-$AO$62)/($AO$63-$AO$62))</f>
        <v>0.38095238095238093</v>
      </c>
      <c r="BW69">
        <f>1-(($AN$63-$AP$62)/($AP$63-$AP$62))</f>
        <v>0.41666666666666663</v>
      </c>
      <c r="BX69">
        <f>(($AO$63-$AP$62)/($AP$63-$AP$62))</f>
        <v>0.25</v>
      </c>
      <c r="BY69">
        <f>1-(($AQ$62-$AP$61)/($AP$62-$AP$61))</f>
        <v>7.999999999999996E-2</v>
      </c>
      <c r="BZ69">
        <f>1-(($AN$63-$AQ$62)/($AQ$63-$AQ$62))</f>
        <v>0.33333333333333337</v>
      </c>
      <c r="CA69">
        <f>(($AO$63-$AQ$62)/($AQ$63-$AQ$62))</f>
        <v>0.33333333333333331</v>
      </c>
    </row>
    <row r="70" spans="1:80" x14ac:dyDescent="0.25">
      <c r="A70">
        <v>69</v>
      </c>
      <c r="D70">
        <v>77.373812000000001</v>
      </c>
      <c r="E70" s="2">
        <v>2</v>
      </c>
      <c r="F70">
        <v>68.960384000000005</v>
      </c>
      <c r="G70" s="3">
        <v>3</v>
      </c>
      <c r="P70">
        <v>2</v>
      </c>
      <c r="Q70" t="str">
        <f t="shared" si="2"/>
        <v>23</v>
      </c>
      <c r="R70">
        <v>3</v>
      </c>
      <c r="X70" t="s">
        <v>282</v>
      </c>
      <c r="Y70" t="s">
        <v>262</v>
      </c>
      <c r="AN70">
        <v>1649</v>
      </c>
      <c r="AO70">
        <v>1641</v>
      </c>
      <c r="AP70">
        <v>1630</v>
      </c>
      <c r="AQ70">
        <v>1654</v>
      </c>
      <c r="AT70">
        <f>(($AO$63-$AN$62)/($AN$63-$AN$62))</f>
        <v>0.63636363636363635</v>
      </c>
      <c r="BB70">
        <f>(($AQ$63-$AP$62)/($AP$63-$AP$62))</f>
        <v>0.91666666666666663</v>
      </c>
      <c r="BG70">
        <v>3</v>
      </c>
      <c r="BH70">
        <v>405</v>
      </c>
      <c r="BI70">
        <f>($BH$79-$BH$76)/200</f>
        <v>0.1</v>
      </c>
      <c r="BQ70">
        <f>1-(($AO$63-$AN$62)/($AN$63-$AN$62))</f>
        <v>0.36363636363636365</v>
      </c>
      <c r="BY70">
        <f>1-(($AQ$63-$AP$62)/($AP$63-$AP$62))</f>
        <v>8.333333333333337E-2</v>
      </c>
    </row>
    <row r="71" spans="1:80" x14ac:dyDescent="0.25">
      <c r="A71">
        <v>70</v>
      </c>
      <c r="F71">
        <v>68.960384000000005</v>
      </c>
      <c r="G71" s="3">
        <v>3</v>
      </c>
      <c r="P71">
        <v>1</v>
      </c>
      <c r="Q71" t="str">
        <f t="shared" si="2"/>
        <v>3</v>
      </c>
      <c r="R71">
        <v>4</v>
      </c>
      <c r="X71" t="s">
        <v>282</v>
      </c>
      <c r="Y71" t="s">
        <v>259</v>
      </c>
      <c r="AN71">
        <v>1673</v>
      </c>
      <c r="AO71">
        <v>1663</v>
      </c>
      <c r="AP71">
        <v>1657</v>
      </c>
      <c r="AQ71">
        <v>1678</v>
      </c>
      <c r="BG71">
        <v>4</v>
      </c>
      <c r="BH71">
        <v>405</v>
      </c>
      <c r="BI71">
        <f>($BH$80-$BH$77)/200</f>
        <v>8.5000000000000006E-2</v>
      </c>
    </row>
    <row r="72" spans="1:80" x14ac:dyDescent="0.25">
      <c r="A72">
        <v>71</v>
      </c>
      <c r="F72">
        <v>68.960384000000005</v>
      </c>
      <c r="G72" s="3">
        <v>3</v>
      </c>
      <c r="H72">
        <v>77.180710000000005</v>
      </c>
      <c r="I72" s="4">
        <v>4</v>
      </c>
      <c r="P72">
        <v>2</v>
      </c>
      <c r="Q72" t="str">
        <f t="shared" si="2"/>
        <v>34</v>
      </c>
      <c r="R72">
        <v>1</v>
      </c>
      <c r="X72" t="s">
        <v>282</v>
      </c>
      <c r="Y72" t="s">
        <v>260</v>
      </c>
      <c r="AB72" t="s">
        <v>282</v>
      </c>
      <c r="AC72" t="str">
        <f>CONCATENATE($R72,$R73,$R74,$R75)</f>
        <v>1234</v>
      </c>
      <c r="AN72">
        <v>1698</v>
      </c>
      <c r="AO72">
        <v>1686</v>
      </c>
      <c r="AP72">
        <v>1681</v>
      </c>
      <c r="AQ72">
        <v>1702</v>
      </c>
      <c r="BG72">
        <v>1</v>
      </c>
      <c r="BH72">
        <v>414</v>
      </c>
      <c r="BI72">
        <f>($BH$81-$BH$78)/200</f>
        <v>0.1</v>
      </c>
    </row>
    <row r="73" spans="1:80" x14ac:dyDescent="0.25">
      <c r="A73">
        <v>72</v>
      </c>
      <c r="H73">
        <v>77.208004000000003</v>
      </c>
      <c r="I73" s="4">
        <v>4</v>
      </c>
      <c r="P73">
        <v>1</v>
      </c>
      <c r="Q73" t="str">
        <f t="shared" si="2"/>
        <v>4</v>
      </c>
      <c r="R73">
        <v>2</v>
      </c>
      <c r="X73" t="s">
        <v>282</v>
      </c>
      <c r="Y73" t="s">
        <v>261</v>
      </c>
      <c r="AN73">
        <v>1731</v>
      </c>
      <c r="AO73">
        <v>1714</v>
      </c>
      <c r="AP73">
        <v>1710</v>
      </c>
      <c r="AQ73">
        <v>1721</v>
      </c>
      <c r="AT73">
        <f>(($AO$65-$AN$64)/($AN$65-$AN$64))</f>
        <v>0.68</v>
      </c>
      <c r="AU73">
        <f>(($AP$65-$AN$64)/($AN$65-$AN$64))</f>
        <v>0.36</v>
      </c>
      <c r="AV73">
        <f>(($AQ$64-$AN$64)/($AN$65-$AN$64))</f>
        <v>0.04</v>
      </c>
      <c r="AW73">
        <f>(($AN$64-$AO$64)/($AO$65-$AO$64))</f>
        <v>0.45161290322580644</v>
      </c>
      <c r="AX73">
        <f>(($AP$64-$AO$64)/($AO$65-$AO$64))</f>
        <v>0</v>
      </c>
      <c r="AY73">
        <f>(($AQ$64-$AO$64)/($AO$65-$AO$64))</f>
        <v>0.4838709677419355</v>
      </c>
      <c r="AZ73">
        <f>(($AN$64-$AP$64)/($AP$65-$AP$64))</f>
        <v>0.60869565217391308</v>
      </c>
      <c r="BA73">
        <f>(($AO$64-$AP$64)/($AP$65-$AP$64))</f>
        <v>0</v>
      </c>
      <c r="BB73">
        <f>(($AQ$64-$AP$64)/($AP$65-$AP$64))</f>
        <v>0.65217391304347827</v>
      </c>
      <c r="BC73">
        <f>(($AN$65-$AQ$64)/($AQ$65-$AQ$64))</f>
        <v>0.8571428571428571</v>
      </c>
      <c r="BD73">
        <f>(($AO$65-$AQ$64)/($AQ$65-$AQ$64))</f>
        <v>0.5714285714285714</v>
      </c>
      <c r="BE73">
        <f>(($AP$65-$AQ$64)/($AQ$65-$AQ$64))</f>
        <v>0.2857142857142857</v>
      </c>
      <c r="BG73">
        <v>2</v>
      </c>
      <c r="BH73">
        <v>421</v>
      </c>
      <c r="BI73">
        <f>($BH$82-$BH$79)/200</f>
        <v>0.105</v>
      </c>
      <c r="BQ73">
        <f>1-(($AO$65-$AN$64)/($AN$65-$AN$64))</f>
        <v>0.31999999999999995</v>
      </c>
      <c r="BR73">
        <f>(($AP$65-$AN$64)/($AN$65-$AN$64))</f>
        <v>0.36</v>
      </c>
      <c r="BS73">
        <f>(($AQ$64-$AN$64)/($AN$65-$AN$64))</f>
        <v>0.04</v>
      </c>
      <c r="BT73">
        <f>(($AN$64-$AO$64)/($AO$65-$AO$64))</f>
        <v>0.45161290322580644</v>
      </c>
      <c r="BU73">
        <f>(($AP$64-$AO$64)/($AO$65-$AO$64))</f>
        <v>0</v>
      </c>
      <c r="BV73">
        <f>(($AQ$64-$AO$64)/($AO$65-$AO$64))</f>
        <v>0.4838709677419355</v>
      </c>
      <c r="BW73">
        <f>1-(($AN$64-$AP$64)/($AP$65-$AP$64))</f>
        <v>0.39130434782608692</v>
      </c>
      <c r="BX73">
        <f>(($AO$64-$AP$64)/($AP$65-$AP$64))</f>
        <v>0</v>
      </c>
      <c r="BY73">
        <f>1-(($AQ$64-$AP$64)/($AP$65-$AP$64))</f>
        <v>0.34782608695652173</v>
      </c>
      <c r="BZ73">
        <f>1-(($AN$65-$AQ$64)/($AQ$65-$AQ$64))</f>
        <v>0.1428571428571429</v>
      </c>
      <c r="CA73">
        <f>1-(($AO$65-$AQ$64)/($AQ$65-$AQ$64))</f>
        <v>0.4285714285714286</v>
      </c>
      <c r="CB73">
        <f>(($AP$65-$AQ$64)/($AQ$65-$AQ$64))</f>
        <v>0.2857142857142857</v>
      </c>
    </row>
    <row r="74" spans="1:80" x14ac:dyDescent="0.25">
      <c r="A74">
        <v>73</v>
      </c>
      <c r="B74">
        <v>88.538281000000012</v>
      </c>
      <c r="C74" s="5">
        <v>1</v>
      </c>
      <c r="H74">
        <v>77.215810000000005</v>
      </c>
      <c r="I74" s="4">
        <v>4</v>
      </c>
      <c r="P74">
        <v>2</v>
      </c>
      <c r="Q74" t="str">
        <f t="shared" si="2"/>
        <v>14</v>
      </c>
      <c r="R74">
        <v>3</v>
      </c>
      <c r="X74" t="s">
        <v>282</v>
      </c>
      <c r="Y74" t="s">
        <v>262</v>
      </c>
      <c r="AN74">
        <v>1758</v>
      </c>
      <c r="AO74">
        <v>1739</v>
      </c>
      <c r="AP74">
        <v>1720</v>
      </c>
      <c r="AQ74">
        <v>1748</v>
      </c>
      <c r="AT74">
        <f>(($AO$66-$AN$65)/($AN$66-$AN$65))</f>
        <v>0.77272727272727271</v>
      </c>
      <c r="AU74">
        <f>(($AP$66-$AN$65)/($AN$66-$AN$65))</f>
        <v>0.27272727272727271</v>
      </c>
      <c r="AV74">
        <f>(($AQ$65-$AN$65)/($AN$66-$AN$65))</f>
        <v>0.18181818181818182</v>
      </c>
      <c r="AW74">
        <f>(($AN$65-$AO$65)/($AO$66-$AO$65))</f>
        <v>0.32</v>
      </c>
      <c r="AX74">
        <f>(($AP$65-$AO$64)/($AO$65-$AO$64))</f>
        <v>0.74193548387096775</v>
      </c>
      <c r="AY74">
        <f>(($AQ$65-$AO$65)/($AO$66-$AO$65))</f>
        <v>0.48</v>
      </c>
      <c r="AZ74">
        <f>(($AN$65-$AP$65)/($AP$66-$AP$65))</f>
        <v>0.72727272727272729</v>
      </c>
      <c r="BA74">
        <f>(($AO$65-$AP$65)/($AP$66-$AP$65))</f>
        <v>0.36363636363636365</v>
      </c>
      <c r="BB74">
        <f>(($AQ$65-$AP$65)/($AP$66-$AP$65))</f>
        <v>0.90909090909090906</v>
      </c>
      <c r="BC74">
        <f>(($AN$66-$AQ$65)/($AQ$66-$AQ$65))</f>
        <v>0.78260869565217395</v>
      </c>
      <c r="BD74">
        <f>(($AO$66-$AQ$65)/($AQ$66-$AQ$65))</f>
        <v>0.56521739130434778</v>
      </c>
      <c r="BE74">
        <f>(($AP$66-$AQ$65)/($AQ$66-$AQ$65))</f>
        <v>8.6956521739130432E-2</v>
      </c>
      <c r="BG74">
        <v>3</v>
      </c>
      <c r="BH74">
        <v>429</v>
      </c>
      <c r="BI74">
        <f>($BH$83-$BH$80)/200</f>
        <v>0.1</v>
      </c>
      <c r="BQ74">
        <f>1-(($AO$66-$AN$65)/($AN$66-$AN$65))</f>
        <v>0.22727272727272729</v>
      </c>
      <c r="BR74">
        <f>(($AP$66-$AN$65)/($AN$66-$AN$65))</f>
        <v>0.27272727272727271</v>
      </c>
      <c r="BS74">
        <f>(($AQ$65-$AN$65)/($AN$66-$AN$65))</f>
        <v>0.18181818181818182</v>
      </c>
      <c r="BT74">
        <f>(($AN$65-$AO$65)/($AO$66-$AO$65))</f>
        <v>0.32</v>
      </c>
      <c r="BU74">
        <f>1-(($AP$65-$AO$64)/($AO$65-$AO$64))</f>
        <v>0.25806451612903225</v>
      </c>
      <c r="BV74">
        <f>(($AQ$65-$AO$65)/($AO$66-$AO$65))</f>
        <v>0.48</v>
      </c>
      <c r="BW74">
        <f>1-(($AN$65-$AP$65)/($AP$66-$AP$65))</f>
        <v>0.27272727272727271</v>
      </c>
      <c r="BX74">
        <f>(($AO$65-$AP$65)/($AP$66-$AP$65))</f>
        <v>0.36363636363636365</v>
      </c>
      <c r="BY74">
        <f>1-(($AQ$65-$AP$65)/($AP$66-$AP$65))</f>
        <v>9.0909090909090939E-2</v>
      </c>
      <c r="BZ74">
        <f>1-(($AN$66-$AQ$65)/($AQ$66-$AQ$65))</f>
        <v>0.21739130434782605</v>
      </c>
      <c r="CA74">
        <f>1-(($AO$66-$AQ$65)/($AQ$66-$AQ$65))</f>
        <v>0.43478260869565222</v>
      </c>
      <c r="CB74">
        <f>(($AP$66-$AQ$65)/($AQ$66-$AQ$65))</f>
        <v>8.6956521739130432E-2</v>
      </c>
    </row>
    <row r="75" spans="1:80" x14ac:dyDescent="0.25">
      <c r="A75">
        <v>74</v>
      </c>
      <c r="B75">
        <v>88.554608000000002</v>
      </c>
      <c r="C75" s="5">
        <v>1</v>
      </c>
      <c r="H75">
        <v>77.187036000000006</v>
      </c>
      <c r="I75" s="4">
        <v>4</v>
      </c>
      <c r="P75">
        <v>2</v>
      </c>
      <c r="Q75" t="str">
        <f t="shared" si="2"/>
        <v>14</v>
      </c>
      <c r="R75">
        <v>4</v>
      </c>
      <c r="X75" t="s">
        <v>282</v>
      </c>
      <c r="Y75" t="s">
        <v>259</v>
      </c>
      <c r="AN75">
        <v>1781</v>
      </c>
      <c r="AO75">
        <v>1764</v>
      </c>
      <c r="AP75">
        <v>1744</v>
      </c>
      <c r="AQ75">
        <v>1772</v>
      </c>
      <c r="AT75">
        <f>(($AO$67-$AN$66)/($AN$67-$AN$66))</f>
        <v>0.76190476190476186</v>
      </c>
      <c r="AU75">
        <f>(($AP$67-$AN$66)/($AN$67-$AN$66))</f>
        <v>0.23809523809523808</v>
      </c>
      <c r="AV75">
        <f>(($AQ$66-$AN$66)/($AN$67-$AN$66))</f>
        <v>0.23809523809523808</v>
      </c>
      <c r="AW75">
        <f>(($AN$66-$AO$66)/($AO$67-$AO$66))</f>
        <v>0.23809523809523808</v>
      </c>
      <c r="AX75">
        <f>(($AP$66-$AO$65)/($AO$66-$AO$65))</f>
        <v>0.56000000000000005</v>
      </c>
      <c r="AY75">
        <f>(($AQ$66-$AO$66)/($AO$67-$AO$66))</f>
        <v>0.47619047619047616</v>
      </c>
      <c r="AZ75">
        <f>(($AN$66-$AP$66)/($AP$67-$AP$66))</f>
        <v>0.76190476190476186</v>
      </c>
      <c r="BA75">
        <f>(($AO$66-$AP$66)/($AP$67-$AP$66))</f>
        <v>0.52380952380952384</v>
      </c>
      <c r="BB75">
        <f>(($AQ$66-$AP$67)/($AP$68-$AP$67))</f>
        <v>0</v>
      </c>
      <c r="BC75">
        <f>(($AN$67-$AQ$66)/($AQ$67-$AQ$66))</f>
        <v>0.69565217391304346</v>
      </c>
      <c r="BD75">
        <f>(($AO$67-$AQ$66)/($AQ$67-$AQ$66))</f>
        <v>0.47826086956521741</v>
      </c>
      <c r="BE75">
        <f>(($AP$67-$AQ$66)/($AQ$67-$AQ$66))</f>
        <v>0</v>
      </c>
      <c r="BG75">
        <v>4</v>
      </c>
      <c r="BH75">
        <v>430</v>
      </c>
      <c r="BI75">
        <f>($BH$84-$BH$81)/200</f>
        <v>0.08</v>
      </c>
      <c r="BQ75">
        <f>1-(($AO$67-$AN$66)/($AN$67-$AN$66))</f>
        <v>0.23809523809523814</v>
      </c>
      <c r="BR75">
        <f>(($AP$67-$AN$66)/($AN$67-$AN$66))</f>
        <v>0.23809523809523808</v>
      </c>
      <c r="BS75">
        <f>(($AQ$66-$AN$66)/($AN$67-$AN$66))</f>
        <v>0.23809523809523808</v>
      </c>
      <c r="BT75">
        <f>(($AN$66-$AO$66)/($AO$67-$AO$66))</f>
        <v>0.23809523809523808</v>
      </c>
      <c r="BU75">
        <f>1-(($AP$66-$AO$65)/($AO$66-$AO$65))</f>
        <v>0.43999999999999995</v>
      </c>
      <c r="BV75">
        <f>(($AQ$66-$AO$66)/($AO$67-$AO$66))</f>
        <v>0.47619047619047616</v>
      </c>
      <c r="BW75">
        <f>1-(($AN$66-$AP$66)/($AP$67-$AP$66))</f>
        <v>0.23809523809523814</v>
      </c>
      <c r="BX75">
        <f>1-(($AO$66-$AP$66)/($AP$67-$AP$66))</f>
        <v>0.47619047619047616</v>
      </c>
      <c r="BY75">
        <f>(($AQ$66-$AP$67)/($AP$68-$AP$67))</f>
        <v>0</v>
      </c>
      <c r="BZ75">
        <f>1-(($AN$67-$AQ$66)/($AQ$67-$AQ$66))</f>
        <v>0.30434782608695654</v>
      </c>
      <c r="CA75">
        <f>(($AO$67-$AQ$66)/($AQ$67-$AQ$66))</f>
        <v>0.47826086956521741</v>
      </c>
      <c r="CB75">
        <f>(($AP$67-$AQ$66)/($AQ$67-$AQ$66))</f>
        <v>0</v>
      </c>
    </row>
    <row r="76" spans="1:80" x14ac:dyDescent="0.25">
      <c r="A76">
        <v>75</v>
      </c>
      <c r="B76">
        <v>88.529251000000002</v>
      </c>
      <c r="C76" s="5">
        <v>1</v>
      </c>
      <c r="H76">
        <v>77.100612000000012</v>
      </c>
      <c r="I76" s="4">
        <v>4</v>
      </c>
      <c r="P76">
        <v>2</v>
      </c>
      <c r="Q76" t="str">
        <f t="shared" si="2"/>
        <v>14</v>
      </c>
      <c r="R76">
        <v>1</v>
      </c>
      <c r="X76" t="s">
        <v>282</v>
      </c>
      <c r="Y76" t="s">
        <v>260</v>
      </c>
      <c r="AB76" t="s">
        <v>282</v>
      </c>
      <c r="AC76" t="str">
        <f>CONCATENATE($R76,$R77,$R78,$R79)</f>
        <v>1234</v>
      </c>
      <c r="AN76">
        <v>1806</v>
      </c>
      <c r="AO76">
        <v>1785</v>
      </c>
      <c r="AP76">
        <v>1770</v>
      </c>
      <c r="AQ76">
        <v>1794</v>
      </c>
      <c r="AT76">
        <f>(($AO$68-$AN$67)/($AN$68-$AN$67))</f>
        <v>0.78260869565217395</v>
      </c>
      <c r="AU76">
        <f>(($AP$68-$AN$67)/($AN$68-$AN$67))</f>
        <v>0.30434782608695654</v>
      </c>
      <c r="AV76">
        <f>(($AQ$67-$AN$67)/($AN$68-$AN$67))</f>
        <v>0.30434782608695654</v>
      </c>
      <c r="AW76">
        <f>(($AN$67-$AO$67)/($AO$68-$AO$67))</f>
        <v>0.21739130434782608</v>
      </c>
      <c r="AX76">
        <f>(($AP$67-$AO$66)/($AO$67-$AO$66))</f>
        <v>0.47619047619047616</v>
      </c>
      <c r="AY76">
        <f>(($AQ$67-$AO$67)/($AO$68-$AO$67))</f>
        <v>0.52173913043478259</v>
      </c>
      <c r="AZ76">
        <f>(($AN$67-$AP$67)/($AP$68-$AP$67))</f>
        <v>0.69565217391304346</v>
      </c>
      <c r="BA76">
        <f>(($AO$67-$AP$67)/($AP$68-$AP$67))</f>
        <v>0.47826086956521741</v>
      </c>
      <c r="BB76">
        <f>(($AQ$67-$AP$68)/($AP$69-$AP$68))</f>
        <v>0</v>
      </c>
      <c r="BC76">
        <f>(($AN$68-$AQ$67)/($AQ$68-$AQ$67))</f>
        <v>0.69565217391304346</v>
      </c>
      <c r="BD76">
        <f>(($AO$68-$AQ$67)/($AQ$68-$AQ$67))</f>
        <v>0.47826086956521741</v>
      </c>
      <c r="BE76">
        <f>(($AP$68-$AQ$67)/($AQ$68-$AQ$67))</f>
        <v>0</v>
      </c>
      <c r="BG76">
        <v>1</v>
      </c>
      <c r="BH76">
        <v>436</v>
      </c>
      <c r="BI76">
        <f>($BH$85-$BH$82)/200</f>
        <v>9.5000000000000001E-2</v>
      </c>
      <c r="BQ76">
        <f>1-(($AO$68-$AN$67)/($AN$68-$AN$67))</f>
        <v>0.21739130434782605</v>
      </c>
      <c r="BR76">
        <f>(($AP$68-$AN$67)/($AN$68-$AN$67))</f>
        <v>0.30434782608695654</v>
      </c>
      <c r="BS76">
        <f>(($AQ$67-$AN$67)/($AN$68-$AN$67))</f>
        <v>0.30434782608695654</v>
      </c>
      <c r="BT76">
        <f>(($AN$67-$AO$67)/($AO$68-$AO$67))</f>
        <v>0.21739130434782608</v>
      </c>
      <c r="BU76">
        <f>(($AP$67-$AO$66)/($AO$67-$AO$66))</f>
        <v>0.47619047619047616</v>
      </c>
      <c r="BV76">
        <f>1-(($AQ$67-$AO$67)/($AO$68-$AO$67))</f>
        <v>0.47826086956521741</v>
      </c>
      <c r="BW76">
        <f>1-(($AN$67-$AP$67)/($AP$68-$AP$67))</f>
        <v>0.30434782608695654</v>
      </c>
      <c r="BX76">
        <f>(($AO$67-$AP$67)/($AP$68-$AP$67))</f>
        <v>0.47826086956521741</v>
      </c>
      <c r="BY76">
        <f>(($AQ$67-$AP$68)/($AP$69-$AP$68))</f>
        <v>0</v>
      </c>
      <c r="BZ76">
        <f>1-(($AN$68-$AQ$67)/($AQ$68-$AQ$67))</f>
        <v>0.30434782608695654</v>
      </c>
      <c r="CA76">
        <f>(($AO$68-$AQ$67)/($AQ$68-$AQ$67))</f>
        <v>0.47826086956521741</v>
      </c>
      <c r="CB76">
        <f>(($AP$68-$AQ$67)/($AQ$68-$AQ$67))</f>
        <v>0</v>
      </c>
    </row>
    <row r="77" spans="1:80" x14ac:dyDescent="0.25">
      <c r="A77">
        <v>76</v>
      </c>
      <c r="B77">
        <v>88.534302000000011</v>
      </c>
      <c r="C77" s="5">
        <v>1</v>
      </c>
      <c r="H77">
        <v>77.084491000000014</v>
      </c>
      <c r="I77" s="4">
        <v>4</v>
      </c>
      <c r="P77">
        <v>2</v>
      </c>
      <c r="Q77" t="str">
        <f t="shared" si="2"/>
        <v>14</v>
      </c>
      <c r="R77">
        <v>2</v>
      </c>
      <c r="X77" t="s">
        <v>282</v>
      </c>
      <c r="Y77" t="s">
        <v>261</v>
      </c>
      <c r="AN77">
        <v>1833</v>
      </c>
      <c r="AO77">
        <v>1810</v>
      </c>
      <c r="AP77">
        <v>1793</v>
      </c>
      <c r="AQ77">
        <v>1819</v>
      </c>
      <c r="AT77">
        <f>(($AO$69-$AN$68)/($AN$69-$AN$68))</f>
        <v>0.70833333333333337</v>
      </c>
      <c r="AU77">
        <f>(($AP$69-$AN$68)/($AN$69-$AN$68))</f>
        <v>0.29166666666666669</v>
      </c>
      <c r="AV77">
        <f>(($AQ$68-$AN$68)/($AN$69-$AN$68))</f>
        <v>0.29166666666666669</v>
      </c>
      <c r="AW77">
        <f>(($AN$68-$AO$68)/($AO$69-$AO$68))</f>
        <v>0.22727272727272727</v>
      </c>
      <c r="AX77">
        <f>(($AP$68-$AO$67)/($AO$68-$AO$67))</f>
        <v>0.52173913043478259</v>
      </c>
      <c r="AY77">
        <f>(($AQ$68-$AO$68)/($AO$69-$AO$68))</f>
        <v>0.54545454545454541</v>
      </c>
      <c r="AZ77">
        <f>(($AN$68-$AP$68)/($AP$69-$AP$68))</f>
        <v>0.69565217391304346</v>
      </c>
      <c r="BA77">
        <f>(($AO$68-$AP$68)/($AP$69-$AP$68))</f>
        <v>0.47826086956521741</v>
      </c>
      <c r="BB77">
        <f>(($AQ$68-$AP$69)/($AP$70-$AP$69))</f>
        <v>0</v>
      </c>
      <c r="BC77">
        <f>(($AN$69-$AQ$68)/($AQ$69-$AQ$68))</f>
        <v>0.73913043478260865</v>
      </c>
      <c r="BD77">
        <f>(($AO$69-$AQ$68)/($AQ$69-$AQ$68))</f>
        <v>0.43478260869565216</v>
      </c>
      <c r="BE77">
        <f>(($AP$69-$AQ$68)/($AQ$69-$AQ$68))</f>
        <v>0</v>
      </c>
      <c r="BG77">
        <v>2</v>
      </c>
      <c r="BH77">
        <v>444</v>
      </c>
      <c r="BI77">
        <f>($BH$86-$BH$83)/200</f>
        <v>0.11</v>
      </c>
      <c r="BQ77">
        <f>1-(($AO$69-$AN$68)/($AN$69-$AN$68))</f>
        <v>0.29166666666666663</v>
      </c>
      <c r="BR77">
        <f>(($AP$69-$AN$68)/($AN$69-$AN$68))</f>
        <v>0.29166666666666669</v>
      </c>
      <c r="BS77">
        <f>(($AQ$68-$AN$68)/($AN$69-$AN$68))</f>
        <v>0.29166666666666669</v>
      </c>
      <c r="BT77">
        <f>(($AN$68-$AO$68)/($AO$69-$AO$68))</f>
        <v>0.22727272727272727</v>
      </c>
      <c r="BU77">
        <f>1-(($AP$68-$AO$67)/($AO$68-$AO$67))</f>
        <v>0.47826086956521741</v>
      </c>
      <c r="BV77">
        <f>1-(($AQ$68-$AO$68)/($AO$69-$AO$68))</f>
        <v>0.45454545454545459</v>
      </c>
      <c r="BW77">
        <f>1-(($AN$68-$AP$68)/($AP$69-$AP$68))</f>
        <v>0.30434782608695654</v>
      </c>
      <c r="BX77">
        <f>(($AO$68-$AP$68)/($AP$69-$AP$68))</f>
        <v>0.47826086956521741</v>
      </c>
      <c r="BY77">
        <f>(($AQ$68-$AP$69)/($AP$70-$AP$69))</f>
        <v>0</v>
      </c>
      <c r="BZ77">
        <f>1-(($AN$69-$AQ$68)/($AQ$69-$AQ$68))</f>
        <v>0.26086956521739135</v>
      </c>
      <c r="CA77">
        <f>(($AO$69-$AQ$68)/($AQ$69-$AQ$68))</f>
        <v>0.43478260869565216</v>
      </c>
      <c r="CB77">
        <f>(($AP$69-$AQ$68)/($AQ$69-$AQ$68))</f>
        <v>0</v>
      </c>
    </row>
    <row r="78" spans="1:80" x14ac:dyDescent="0.25">
      <c r="A78">
        <v>77</v>
      </c>
      <c r="B78">
        <v>88.546801000000002</v>
      </c>
      <c r="C78" s="5">
        <v>1</v>
      </c>
      <c r="H78">
        <v>77.118826000000013</v>
      </c>
      <c r="I78" s="4">
        <v>4</v>
      </c>
      <c r="P78">
        <v>2</v>
      </c>
      <c r="Q78" t="str">
        <f t="shared" si="2"/>
        <v>14</v>
      </c>
      <c r="R78">
        <v>3</v>
      </c>
      <c r="X78" t="s">
        <v>282</v>
      </c>
      <c r="Y78" t="s">
        <v>262</v>
      </c>
      <c r="AN78">
        <v>1859</v>
      </c>
      <c r="AO78">
        <v>1831</v>
      </c>
      <c r="AP78">
        <v>1817</v>
      </c>
      <c r="AQ78">
        <v>1841</v>
      </c>
      <c r="AT78">
        <f>(($AO$70-$AN$69)/($AN$70-$AN$69))</f>
        <v>0.68</v>
      </c>
      <c r="AU78">
        <f>(($AP$70-$AN$69)/($AN$70-$AN$69))</f>
        <v>0.24</v>
      </c>
      <c r="AV78">
        <f>(($AQ$69-$AN$69)/($AN$70-$AN$69))</f>
        <v>0.24</v>
      </c>
      <c r="AW78">
        <f>(($AN$69-$AO$69)/($AO$70-$AO$69))</f>
        <v>0.29166666666666669</v>
      </c>
      <c r="AX78">
        <f>(($AP$69-$AO$68)/($AO$69-$AO$68))</f>
        <v>0.54545454545454541</v>
      </c>
      <c r="AY78">
        <f>(($AQ$69-$AO$69)/($AO$70-$AO$69))</f>
        <v>0.54166666666666663</v>
      </c>
      <c r="AZ78">
        <f>(($AN$69-$AP$69)/($AP$70-$AP$69))</f>
        <v>0.73913043478260865</v>
      </c>
      <c r="BA78">
        <f>(($AO$69-$AP$69)/($AP$70-$AP$69))</f>
        <v>0.43478260869565216</v>
      </c>
      <c r="BB78">
        <f>(($AQ$69-$AP$70)/($AP$71-$AP$70))</f>
        <v>0</v>
      </c>
      <c r="BC78">
        <f>(($AN$70-$AQ$69)/($AQ$70-$AQ$69))</f>
        <v>0.79166666666666663</v>
      </c>
      <c r="BD78">
        <f>(($AO$70-$AQ$69)/($AQ$70-$AQ$69))</f>
        <v>0.45833333333333331</v>
      </c>
      <c r="BE78">
        <f>(($AP$70-$AQ$69)/($AQ$70-$AQ$69))</f>
        <v>0</v>
      </c>
      <c r="BG78">
        <v>3</v>
      </c>
      <c r="BH78">
        <v>451</v>
      </c>
      <c r="BI78">
        <f>($BH$87-$BH$84)/200</f>
        <v>0.1</v>
      </c>
      <c r="BQ78">
        <f>1-(($AO$70-$AN$69)/($AN$70-$AN$69))</f>
        <v>0.31999999999999995</v>
      </c>
      <c r="BR78">
        <f>(($AP$70-$AN$69)/($AN$70-$AN$69))</f>
        <v>0.24</v>
      </c>
      <c r="BS78">
        <f>(($AQ$69-$AN$69)/($AN$70-$AN$69))</f>
        <v>0.24</v>
      </c>
      <c r="BT78">
        <f>(($AN$69-$AO$69)/($AO$70-$AO$69))</f>
        <v>0.29166666666666669</v>
      </c>
      <c r="BU78">
        <f>1-(($AP$69-$AO$68)/($AO$69-$AO$68))</f>
        <v>0.45454545454545459</v>
      </c>
      <c r="BV78">
        <f>1-(($AQ$69-$AO$69)/($AO$70-$AO$69))</f>
        <v>0.45833333333333337</v>
      </c>
      <c r="BW78">
        <f>1-(($AN$69-$AP$69)/($AP$70-$AP$69))</f>
        <v>0.26086956521739135</v>
      </c>
      <c r="BX78">
        <f>(($AO$69-$AP$69)/($AP$70-$AP$69))</f>
        <v>0.43478260869565216</v>
      </c>
      <c r="BY78">
        <f>(($AQ$69-$AP$70)/($AP$71-$AP$70))</f>
        <v>0</v>
      </c>
      <c r="BZ78">
        <f>1-(($AN$70-$AQ$69)/($AQ$70-$AQ$69))</f>
        <v>0.20833333333333337</v>
      </c>
      <c r="CA78">
        <f>(($AO$70-$AQ$69)/($AQ$70-$AQ$69))</f>
        <v>0.45833333333333331</v>
      </c>
      <c r="CB78">
        <f>(($AP$70-$AQ$69)/($AQ$70-$AQ$69))</f>
        <v>0</v>
      </c>
    </row>
    <row r="79" spans="1:80" x14ac:dyDescent="0.25">
      <c r="A79">
        <v>78</v>
      </c>
      <c r="B79">
        <v>88.549965</v>
      </c>
      <c r="C79" s="5">
        <v>1</v>
      </c>
      <c r="H79">
        <v>77.180710000000005</v>
      </c>
      <c r="I79" s="4">
        <v>4</v>
      </c>
      <c r="P79">
        <v>2</v>
      </c>
      <c r="Q79" t="str">
        <f t="shared" si="2"/>
        <v>14</v>
      </c>
      <c r="R79">
        <v>4</v>
      </c>
      <c r="X79" t="s">
        <v>282</v>
      </c>
      <c r="Y79" t="s">
        <v>259</v>
      </c>
      <c r="AN79">
        <v>1882</v>
      </c>
      <c r="AO79">
        <v>1853</v>
      </c>
      <c r="AP79">
        <v>1842</v>
      </c>
      <c r="AQ79">
        <v>1866</v>
      </c>
      <c r="AT79">
        <f>(($AO$71-$AN$70)/($AN$71-$AN$70))</f>
        <v>0.58333333333333337</v>
      </c>
      <c r="AU79">
        <f>(($AP$71-$AN$70)/($AN$71-$AN$70))</f>
        <v>0.33333333333333331</v>
      </c>
      <c r="AV79">
        <f>(($AQ$70-$AN$70)/($AN$71-$AN$70))</f>
        <v>0.20833333333333334</v>
      </c>
      <c r="AW79">
        <f>(($AN$70-$AO$70)/($AO$71-$AO$70))</f>
        <v>0.36363636363636365</v>
      </c>
      <c r="AX79">
        <f>(($AP$70-$AO$69)/($AO$70-$AO$69))</f>
        <v>0.54166666666666663</v>
      </c>
      <c r="AY79">
        <f>(($AQ$70-$AO$70)/($AO$71-$AO$70))</f>
        <v>0.59090909090909094</v>
      </c>
      <c r="AZ79">
        <f>(($AN$70-$AP$70)/($AP$71-$AP$70))</f>
        <v>0.70370370370370372</v>
      </c>
      <c r="BA79">
        <f>(($AO$70-$AP$70)/($AP$71-$AP$70))</f>
        <v>0.40740740740740738</v>
      </c>
      <c r="BB79">
        <f>(($AQ$70-$AP$70)/($AP$71-$AP$70))</f>
        <v>0.88888888888888884</v>
      </c>
      <c r="BC79">
        <f>(($AN$71-$AQ$70)/($AQ$71-$AQ$70))</f>
        <v>0.79166666666666663</v>
      </c>
      <c r="BD79">
        <f>(($AO$71-$AQ$70)/($AQ$71-$AQ$70))</f>
        <v>0.375</v>
      </c>
      <c r="BE79">
        <f>(($AP$71-$AQ$70)/($AQ$71-$AQ$70))</f>
        <v>0.125</v>
      </c>
      <c r="BG79">
        <v>4</v>
      </c>
      <c r="BH79">
        <v>456</v>
      </c>
      <c r="BI79">
        <f>($BH$88-$BH$85)/200</f>
        <v>7.0000000000000007E-2</v>
      </c>
      <c r="BQ79">
        <f>1-(($AO$71-$AN$70)/($AN$71-$AN$70))</f>
        <v>0.41666666666666663</v>
      </c>
      <c r="BR79">
        <f>(($AP$71-$AN$70)/($AN$71-$AN$70))</f>
        <v>0.33333333333333331</v>
      </c>
      <c r="BS79">
        <f>(($AQ$70-$AN$70)/($AN$71-$AN$70))</f>
        <v>0.20833333333333334</v>
      </c>
      <c r="BT79">
        <f>(($AN$70-$AO$70)/($AO$71-$AO$70))</f>
        <v>0.36363636363636365</v>
      </c>
      <c r="BU79">
        <f>1-(($AP$70-$AO$69)/($AO$70-$AO$69))</f>
        <v>0.45833333333333337</v>
      </c>
      <c r="BV79">
        <f>1-(($AQ$70-$AO$70)/($AO$71-$AO$70))</f>
        <v>0.40909090909090906</v>
      </c>
      <c r="BW79">
        <f>1-(($AN$70-$AP$70)/($AP$71-$AP$70))</f>
        <v>0.29629629629629628</v>
      </c>
      <c r="BX79">
        <f>(($AO$70-$AP$70)/($AP$71-$AP$70))</f>
        <v>0.40740740740740738</v>
      </c>
      <c r="BY79">
        <f>1-(($AQ$70-$AP$70)/($AP$71-$AP$70))</f>
        <v>0.11111111111111116</v>
      </c>
      <c r="BZ79">
        <f>1-(($AN$71-$AQ$70)/($AQ$71-$AQ$70))</f>
        <v>0.20833333333333337</v>
      </c>
      <c r="CA79">
        <f>(($AO$71-$AQ$70)/($AQ$71-$AQ$70))</f>
        <v>0.375</v>
      </c>
      <c r="CB79">
        <f>(($AP$71-$AQ$70)/($AQ$71-$AQ$70))</f>
        <v>0.125</v>
      </c>
    </row>
    <row r="80" spans="1:80" x14ac:dyDescent="0.25">
      <c r="A80">
        <v>79</v>
      </c>
      <c r="B80">
        <v>88.564097000000004</v>
      </c>
      <c r="C80" s="5">
        <v>1</v>
      </c>
      <c r="H80">
        <v>77.180710000000005</v>
      </c>
      <c r="I80" s="4">
        <v>4</v>
      </c>
      <c r="P80">
        <v>2</v>
      </c>
      <c r="Q80" t="str">
        <f t="shared" si="2"/>
        <v>14</v>
      </c>
      <c r="R80">
        <v>1</v>
      </c>
      <c r="X80" t="s">
        <v>282</v>
      </c>
      <c r="Y80" t="s">
        <v>260</v>
      </c>
      <c r="AB80" t="s">
        <v>282</v>
      </c>
      <c r="AC80" t="str">
        <f>CONCATENATE($R80,$R81,$R82,$R83)</f>
        <v>1234</v>
      </c>
      <c r="AN80">
        <v>1907</v>
      </c>
      <c r="AO80">
        <v>1876</v>
      </c>
      <c r="AP80">
        <v>1867</v>
      </c>
      <c r="AQ80">
        <v>1890</v>
      </c>
      <c r="AT80">
        <f>(($AO$72-$AN$71)/($AN$72-$AN$71))</f>
        <v>0.52</v>
      </c>
      <c r="AU80">
        <f>(($AP$72-$AN$71)/($AN$72-$AN$71))</f>
        <v>0.32</v>
      </c>
      <c r="AV80">
        <f>(($AQ$71-$AN$71)/($AN$72-$AN$71))</f>
        <v>0.2</v>
      </c>
      <c r="AW80">
        <f>(($AN$71-$AO$71)/($AO$72-$AO$71))</f>
        <v>0.43478260869565216</v>
      </c>
      <c r="AX80">
        <f>(($AP$71-$AO$70)/($AO$71-$AO$70))</f>
        <v>0.72727272727272729</v>
      </c>
      <c r="AY80">
        <f>(($AQ$71-$AO$71)/($AO$72-$AO$71))</f>
        <v>0.65217391304347827</v>
      </c>
      <c r="AZ80">
        <f>(($AN$71-$AP$71)/($AP$72-$AP$71))</f>
        <v>0.66666666666666663</v>
      </c>
      <c r="BA80">
        <f>(($AO$71-$AP$71)/($AP$72-$AP$71))</f>
        <v>0.25</v>
      </c>
      <c r="BB80">
        <f>(($AQ$71-$AP$71)/($AP$72-$AP$71))</f>
        <v>0.875</v>
      </c>
      <c r="BC80">
        <f>(($AN$72-$AQ$71)/($AQ$72-$AQ$71))</f>
        <v>0.83333333333333337</v>
      </c>
      <c r="BD80">
        <f>(($AO$72-$AQ$71)/($AQ$72-$AQ$71))</f>
        <v>0.33333333333333331</v>
      </c>
      <c r="BE80">
        <f>(($AP$72-$AQ$71)/($AQ$72-$AQ$71))</f>
        <v>0.125</v>
      </c>
      <c r="BG80">
        <v>1</v>
      </c>
      <c r="BH80">
        <v>461</v>
      </c>
      <c r="BI80">
        <f>($BH$89-$BH$86)/200</f>
        <v>9.5000000000000001E-2</v>
      </c>
      <c r="BQ80">
        <f>1-(($AO$72-$AN$71)/($AN$72-$AN$71))</f>
        <v>0.48</v>
      </c>
      <c r="BR80">
        <f>(($AP$72-$AN$71)/($AN$72-$AN$71))</f>
        <v>0.32</v>
      </c>
      <c r="BS80">
        <f>(($AQ$71-$AN$71)/($AN$72-$AN$71))</f>
        <v>0.2</v>
      </c>
      <c r="BT80">
        <f>(($AN$71-$AO$71)/($AO$72-$AO$71))</f>
        <v>0.43478260869565216</v>
      </c>
      <c r="BU80">
        <f>1-(($AP$71-$AO$70)/($AO$71-$AO$70))</f>
        <v>0.27272727272727271</v>
      </c>
      <c r="BV80">
        <f>1-(($AQ$71-$AO$71)/($AO$72-$AO$71))</f>
        <v>0.34782608695652173</v>
      </c>
      <c r="BW80">
        <f>1-(($AN$71-$AP$71)/($AP$72-$AP$71))</f>
        <v>0.33333333333333337</v>
      </c>
      <c r="BX80">
        <f>(($AO$71-$AP$71)/($AP$72-$AP$71))</f>
        <v>0.25</v>
      </c>
      <c r="BY80">
        <f>1-(($AQ$71-$AP$71)/($AP$72-$AP$71))</f>
        <v>0.125</v>
      </c>
      <c r="BZ80">
        <f>1-(($AN$72-$AQ$71)/($AQ$72-$AQ$71))</f>
        <v>0.16666666666666663</v>
      </c>
      <c r="CA80">
        <f>(($AO$72-$AQ$71)/($AQ$72-$AQ$71))</f>
        <v>0.33333333333333331</v>
      </c>
      <c r="CB80">
        <f>(($AP$72-$AQ$71)/($AQ$72-$AQ$71))</f>
        <v>0.125</v>
      </c>
    </row>
    <row r="81" spans="1:80" x14ac:dyDescent="0.25">
      <c r="A81">
        <v>80</v>
      </c>
      <c r="B81">
        <v>88.540831000000011</v>
      </c>
      <c r="C81" s="5">
        <v>1</v>
      </c>
      <c r="H81">
        <v>77.180710000000005</v>
      </c>
      <c r="I81" s="4">
        <v>4</v>
      </c>
      <c r="P81">
        <v>2</v>
      </c>
      <c r="Q81" t="str">
        <f t="shared" si="2"/>
        <v>14</v>
      </c>
      <c r="R81">
        <v>2</v>
      </c>
      <c r="X81" t="s">
        <v>282</v>
      </c>
      <c r="Y81" t="s">
        <v>261</v>
      </c>
      <c r="AN81">
        <v>1923</v>
      </c>
      <c r="AO81">
        <v>1898</v>
      </c>
      <c r="AP81">
        <v>1892</v>
      </c>
      <c r="AQ81">
        <v>1914</v>
      </c>
      <c r="AX81">
        <f>(($AP$72-$AO$71)/($AO$72-$AO$71))</f>
        <v>0.78260869565217395</v>
      </c>
      <c r="AZ81">
        <f>(($AN$72-$AP$72)/($AP$73-$AP$72))</f>
        <v>0.58620689655172409</v>
      </c>
      <c r="BA81">
        <f>(($AO$72-$AP$72)/($AP$73-$AP$72))</f>
        <v>0.17241379310344829</v>
      </c>
      <c r="BB81">
        <f>(($AQ$72-$AP$72)/($AP$73-$AP$72))</f>
        <v>0.72413793103448276</v>
      </c>
      <c r="BG81">
        <v>2</v>
      </c>
      <c r="BH81">
        <v>471</v>
      </c>
      <c r="BI81">
        <f>($BH$90-$BH$87)/200</f>
        <v>0.1</v>
      </c>
      <c r="BU81">
        <f>1-(($AP$72-$AO$71)/($AO$72-$AO$71))</f>
        <v>0.21739130434782605</v>
      </c>
      <c r="BW81">
        <f>1-(($AN$72-$AP$72)/($AP$73-$AP$72))</f>
        <v>0.41379310344827591</v>
      </c>
      <c r="BX81">
        <f>(($AO$72-$AP$72)/($AP$73-$AP$72))</f>
        <v>0.17241379310344829</v>
      </c>
      <c r="BY81">
        <f>1-(($AQ$72-$AP$72)/($AP$73-$AP$72))</f>
        <v>0.27586206896551724</v>
      </c>
    </row>
    <row r="82" spans="1:80" x14ac:dyDescent="0.25">
      <c r="A82">
        <v>81</v>
      </c>
      <c r="B82">
        <v>88.541035000000008</v>
      </c>
      <c r="C82" s="5">
        <v>1</v>
      </c>
      <c r="P82">
        <v>1</v>
      </c>
      <c r="Q82" t="str">
        <f t="shared" si="2"/>
        <v>1</v>
      </c>
      <c r="R82">
        <v>3</v>
      </c>
      <c r="X82" t="s">
        <v>283</v>
      </c>
      <c r="Y82" t="s">
        <v>263</v>
      </c>
      <c r="AN82">
        <v>1952</v>
      </c>
      <c r="AO82">
        <v>1926</v>
      </c>
      <c r="AP82">
        <v>1918</v>
      </c>
      <c r="AQ82">
        <v>1934</v>
      </c>
      <c r="BG82">
        <v>3</v>
      </c>
      <c r="BH82">
        <v>477</v>
      </c>
      <c r="BI82">
        <f>($BH$96-$BH$93)/200</f>
        <v>0.09</v>
      </c>
    </row>
    <row r="83" spans="1:80" x14ac:dyDescent="0.25">
      <c r="A83">
        <v>82</v>
      </c>
      <c r="B83">
        <v>88.571801000000008</v>
      </c>
      <c r="C83" s="5">
        <v>1</v>
      </c>
      <c r="P83">
        <v>1</v>
      </c>
      <c r="Q83" t="str">
        <f t="shared" si="2"/>
        <v>1</v>
      </c>
      <c r="R83">
        <v>4</v>
      </c>
      <c r="X83" t="s">
        <v>283</v>
      </c>
      <c r="Y83" t="s">
        <v>264</v>
      </c>
      <c r="AN83">
        <v>1975</v>
      </c>
      <c r="AO83">
        <v>1950</v>
      </c>
      <c r="AP83">
        <v>1934</v>
      </c>
      <c r="AQ83">
        <v>1959</v>
      </c>
      <c r="BG83">
        <v>4</v>
      </c>
      <c r="BH83">
        <v>481</v>
      </c>
      <c r="BI83">
        <f>($BH$97-$BH$94)/200</f>
        <v>0.14000000000000001</v>
      </c>
    </row>
    <row r="84" spans="1:80" x14ac:dyDescent="0.25">
      <c r="A84">
        <v>83</v>
      </c>
      <c r="B84">
        <v>88.587666000000013</v>
      </c>
      <c r="C84" s="5">
        <v>1</v>
      </c>
      <c r="P84">
        <v>1</v>
      </c>
      <c r="Q84" t="str">
        <f t="shared" si="2"/>
        <v>1</v>
      </c>
      <c r="R84">
        <v>1</v>
      </c>
      <c r="X84" t="s">
        <v>283</v>
      </c>
      <c r="Y84" t="s">
        <v>265</v>
      </c>
      <c r="AB84" t="s">
        <v>282</v>
      </c>
      <c r="AC84" t="str">
        <f>CONCATENATE($R84,$R85,$R86,$R87)</f>
        <v>1234</v>
      </c>
      <c r="AN84">
        <v>1997</v>
      </c>
      <c r="AO84">
        <v>1976</v>
      </c>
      <c r="AP84">
        <v>1959</v>
      </c>
      <c r="AQ84">
        <v>1983</v>
      </c>
      <c r="AT84">
        <f>(($AO$74-$AN$73)/($AN$74-$AN$73))</f>
        <v>0.29629629629629628</v>
      </c>
      <c r="AU84">
        <f>(($AP$75-$AN$73)/($AN$74-$AN$73))</f>
        <v>0.48148148148148145</v>
      </c>
      <c r="AV84">
        <f>(($AQ$74-$AN$73)/($AN$74-$AN$73))</f>
        <v>0.62962962962962965</v>
      </c>
      <c r="AW84">
        <f>(($AN$73-$AO$73)/($AO$74-$AO$73))</f>
        <v>0.68</v>
      </c>
      <c r="AX84">
        <f>(($AP$74-$AO$73)/($AO$74-$AO$73))</f>
        <v>0.24</v>
      </c>
      <c r="AY84">
        <f>(($AQ$73-$AO$73)/($AO$74-$AO$73))</f>
        <v>0.28000000000000003</v>
      </c>
      <c r="AZ84">
        <f>(($AN$73-$AP$74)/($AP$75-$AP$74))</f>
        <v>0.45833333333333331</v>
      </c>
      <c r="BA84">
        <f>(($AO$74-$AP$74)/($AP$75-$AP$74))</f>
        <v>0.79166666666666663</v>
      </c>
      <c r="BB84">
        <f>(($AQ$73-$AP$74)/($AP$75-$AP$74))</f>
        <v>4.1666666666666664E-2</v>
      </c>
      <c r="BC84">
        <f>(($AN$73-$AQ$73)/($AQ$74-$AQ$73))</f>
        <v>0.37037037037037035</v>
      </c>
      <c r="BD84">
        <f>(($AO$74-$AQ$73)/($AQ$74-$AQ$73))</f>
        <v>0.66666666666666663</v>
      </c>
      <c r="BE84">
        <f>(($AP$75-$AQ$73)/($AQ$74-$AQ$73))</f>
        <v>0.85185185185185186</v>
      </c>
      <c r="BG84">
        <v>1</v>
      </c>
      <c r="BH84">
        <v>487</v>
      </c>
      <c r="BI84">
        <f>($BH$98-$BH$95)/200</f>
        <v>0.1</v>
      </c>
      <c r="BQ84">
        <f>(($AO$74-$AN$73)/($AN$74-$AN$73))</f>
        <v>0.29629629629629628</v>
      </c>
      <c r="BR84">
        <f>(($AP$75-$AN$73)/($AN$74-$AN$73))</f>
        <v>0.48148148148148145</v>
      </c>
      <c r="BS84">
        <f>1-(($AQ$74-$AN$73)/($AN$74-$AN$73))</f>
        <v>0.37037037037037035</v>
      </c>
      <c r="BT84">
        <f>1-(($AN$73-$AO$73)/($AO$74-$AO$73))</f>
        <v>0.31999999999999995</v>
      </c>
      <c r="BU84">
        <f>(($AP$74-$AO$73)/($AO$74-$AO$73))</f>
        <v>0.24</v>
      </c>
      <c r="BV84">
        <f>(($AQ$73-$AO$73)/($AO$74-$AO$73))</f>
        <v>0.28000000000000003</v>
      </c>
      <c r="BW84">
        <f>(($AN$73-$AP$74)/($AP$75-$AP$74))</f>
        <v>0.45833333333333331</v>
      </c>
      <c r="BX84">
        <f>1-(($AO$74-$AP$74)/($AP$75-$AP$74))</f>
        <v>0.20833333333333337</v>
      </c>
      <c r="BY84">
        <f>(($AQ$73-$AP$74)/($AP$75-$AP$74))</f>
        <v>4.1666666666666664E-2</v>
      </c>
      <c r="BZ84">
        <f>(($AN$73-$AQ$73)/($AQ$74-$AQ$73))</f>
        <v>0.37037037037037035</v>
      </c>
      <c r="CA84">
        <f>1-(($AO$74-$AQ$73)/($AQ$74-$AQ$73))</f>
        <v>0.33333333333333337</v>
      </c>
      <c r="CB84">
        <f>1-(($AP$75-$AQ$73)/($AQ$74-$AQ$73))</f>
        <v>0.14814814814814814</v>
      </c>
    </row>
    <row r="85" spans="1:80" x14ac:dyDescent="0.25">
      <c r="A85">
        <v>84</v>
      </c>
      <c r="B85">
        <v>88.538281000000012</v>
      </c>
      <c r="C85" s="5">
        <v>1</v>
      </c>
      <c r="P85">
        <v>1</v>
      </c>
      <c r="Q85" t="str">
        <f t="shared" si="2"/>
        <v>1</v>
      </c>
      <c r="R85">
        <v>2</v>
      </c>
      <c r="X85" t="s">
        <v>283</v>
      </c>
      <c r="Y85" t="s">
        <v>266</v>
      </c>
      <c r="AN85">
        <v>2020</v>
      </c>
      <c r="AO85">
        <v>1995</v>
      </c>
      <c r="AP85">
        <v>1983</v>
      </c>
      <c r="AQ85">
        <v>2005</v>
      </c>
      <c r="AT85">
        <f>(($AO$75-$AN$74)/($AN$75-$AN$74))</f>
        <v>0.2608695652173913</v>
      </c>
      <c r="AU85">
        <f>(($AP$76-$AN$74)/($AN$75-$AN$74))</f>
        <v>0.52173913043478259</v>
      </c>
      <c r="AV85">
        <f>(($AQ$75-$AN$74)/($AN$75-$AN$74))</f>
        <v>0.60869565217391308</v>
      </c>
      <c r="AW85">
        <f>(($AN$74-$AO$74)/($AO$75-$AO$74))</f>
        <v>0.76</v>
      </c>
      <c r="AX85">
        <f>(($AP$75-$AO$74)/($AO$75-$AO$74))</f>
        <v>0.2</v>
      </c>
      <c r="AY85">
        <f>(($AQ$74-$AO$74)/($AO$75-$AO$74))</f>
        <v>0.36</v>
      </c>
      <c r="AZ85">
        <f>(($AN$74-$AP$75)/($AP$76-$AP$75))</f>
        <v>0.53846153846153844</v>
      </c>
      <c r="BA85">
        <f>(($AO$75-$AP$75)/($AP$76-$AP$75))</f>
        <v>0.76923076923076927</v>
      </c>
      <c r="BB85">
        <f>(($AQ$74-$AP$75)/($AP$76-$AP$75))</f>
        <v>0.15384615384615385</v>
      </c>
      <c r="BC85">
        <f>(($AN$74-$AQ$74)/($AQ$75-$AQ$74))</f>
        <v>0.41666666666666669</v>
      </c>
      <c r="BD85">
        <f>(($AO$75-$AQ$74)/($AQ$75-$AQ$74))</f>
        <v>0.66666666666666663</v>
      </c>
      <c r="BE85">
        <f>(($AP$76-$AQ$74)/($AQ$75-$AQ$74))</f>
        <v>0.91666666666666663</v>
      </c>
      <c r="BG85">
        <v>2</v>
      </c>
      <c r="BH85">
        <v>496</v>
      </c>
      <c r="BI85">
        <f>($BH$99-$BH$96)/200</f>
        <v>0.13500000000000001</v>
      </c>
      <c r="BQ85">
        <f>(($AO$75-$AN$74)/($AN$75-$AN$74))</f>
        <v>0.2608695652173913</v>
      </c>
      <c r="BR85">
        <f>1-(($AP$76-$AN$74)/($AN$75-$AN$74))</f>
        <v>0.47826086956521741</v>
      </c>
      <c r="BS85">
        <f>1-(($AQ$75-$AN$74)/($AN$75-$AN$74))</f>
        <v>0.39130434782608692</v>
      </c>
      <c r="BT85">
        <f>1-(($AN$74-$AO$74)/($AO$75-$AO$74))</f>
        <v>0.24</v>
      </c>
      <c r="BU85">
        <f>(($AP$75-$AO$74)/($AO$75-$AO$74))</f>
        <v>0.2</v>
      </c>
      <c r="BV85">
        <f>(($AQ$74-$AO$74)/($AO$75-$AO$74))</f>
        <v>0.36</v>
      </c>
      <c r="BW85">
        <f>1-(($AN$74-$AP$75)/($AP$76-$AP$75))</f>
        <v>0.46153846153846156</v>
      </c>
      <c r="BX85">
        <f>1-(($AO$75-$AP$75)/($AP$76-$AP$75))</f>
        <v>0.23076923076923073</v>
      </c>
      <c r="BY85">
        <f>(($AQ$74-$AP$75)/($AP$76-$AP$75))</f>
        <v>0.15384615384615385</v>
      </c>
      <c r="BZ85">
        <f>(($AN$74-$AQ$74)/($AQ$75-$AQ$74))</f>
        <v>0.41666666666666669</v>
      </c>
      <c r="CA85">
        <f>1-(($AO$75-$AQ$74)/($AQ$75-$AQ$74))</f>
        <v>0.33333333333333337</v>
      </c>
      <c r="CB85">
        <f>1-(($AP$76-$AQ$74)/($AQ$75-$AQ$74))</f>
        <v>8.333333333333337E-2</v>
      </c>
    </row>
    <row r="86" spans="1:80" x14ac:dyDescent="0.25">
      <c r="A86">
        <v>85</v>
      </c>
      <c r="D86">
        <v>97.284100000000009</v>
      </c>
      <c r="E86" s="2">
        <v>2</v>
      </c>
      <c r="P86">
        <v>1</v>
      </c>
      <c r="Q86" t="str">
        <f t="shared" si="2"/>
        <v>2</v>
      </c>
      <c r="R86">
        <v>3</v>
      </c>
      <c r="X86" t="s">
        <v>283</v>
      </c>
      <c r="Y86" t="s">
        <v>263</v>
      </c>
      <c r="AN86">
        <v>2045</v>
      </c>
      <c r="AO86">
        <v>2014</v>
      </c>
      <c r="AP86">
        <v>2005</v>
      </c>
      <c r="AQ86">
        <v>2028</v>
      </c>
      <c r="AT86">
        <f>(($AO$76-$AN$75)/($AN$76-$AN$75))</f>
        <v>0.16</v>
      </c>
      <c r="AU86">
        <f>(($AP$77-$AN$75)/($AN$76-$AN$75))</f>
        <v>0.48</v>
      </c>
      <c r="AV86">
        <f>(($AQ$76-$AN$75)/($AN$76-$AN$75))</f>
        <v>0.52</v>
      </c>
      <c r="AW86">
        <f>(($AN$75-$AO$75)/($AO$76-$AO$75))</f>
        <v>0.80952380952380953</v>
      </c>
      <c r="AX86">
        <f>(($AP$76-$AO$75)/($AO$76-$AO$75))</f>
        <v>0.2857142857142857</v>
      </c>
      <c r="AY86">
        <f>(($AQ$75-$AO$75)/($AO$76-$AO$75))</f>
        <v>0.38095238095238093</v>
      </c>
      <c r="AZ86">
        <f>(($AN$75-$AP$76)/($AP$77-$AP$76))</f>
        <v>0.47826086956521741</v>
      </c>
      <c r="BA86">
        <f>(($AO$76-$AP$76)/($AP$77-$AP$76))</f>
        <v>0.65217391304347827</v>
      </c>
      <c r="BB86">
        <f>(($AQ$75-$AP$76)/($AP$77-$AP$76))</f>
        <v>8.6956521739130432E-2</v>
      </c>
      <c r="BC86">
        <f>(($AN$75-$AQ$75)/($AQ$76-$AQ$75))</f>
        <v>0.40909090909090912</v>
      </c>
      <c r="BD86">
        <f>(($AO$76-$AQ$75)/($AQ$76-$AQ$75))</f>
        <v>0.59090909090909094</v>
      </c>
      <c r="BE86">
        <f>(($AP$77-$AQ$75)/($AQ$76-$AQ$75))</f>
        <v>0.95454545454545459</v>
      </c>
      <c r="BG86">
        <v>3</v>
      </c>
      <c r="BH86">
        <v>503</v>
      </c>
      <c r="BI86">
        <f>($BH$100-$BH$97)/200</f>
        <v>0.08</v>
      </c>
      <c r="BQ86">
        <f>(($AO$76-$AN$75)/($AN$76-$AN$75))</f>
        <v>0.16</v>
      </c>
      <c r="BR86">
        <f>(($AP$77-$AN$75)/($AN$76-$AN$75))</f>
        <v>0.48</v>
      </c>
      <c r="BS86">
        <f>1-(($AQ$76-$AN$75)/($AN$76-$AN$75))</f>
        <v>0.48</v>
      </c>
      <c r="BT86">
        <f>1-(($AN$75-$AO$75)/($AO$76-$AO$75))</f>
        <v>0.19047619047619047</v>
      </c>
      <c r="BU86">
        <f>(($AP$76-$AO$75)/($AO$76-$AO$75))</f>
        <v>0.2857142857142857</v>
      </c>
      <c r="BV86">
        <f>(($AQ$75-$AO$75)/($AO$76-$AO$75))</f>
        <v>0.38095238095238093</v>
      </c>
      <c r="BW86">
        <f>(($AN$75-$AP$76)/($AP$77-$AP$76))</f>
        <v>0.47826086956521741</v>
      </c>
      <c r="BX86">
        <f>1-(($AO$76-$AP$76)/($AP$77-$AP$76))</f>
        <v>0.34782608695652173</v>
      </c>
      <c r="BY86">
        <f>(($AQ$75-$AP$76)/($AP$77-$AP$76))</f>
        <v>8.6956521739130432E-2</v>
      </c>
      <c r="BZ86">
        <f>(($AN$75-$AQ$75)/($AQ$76-$AQ$75))</f>
        <v>0.40909090909090912</v>
      </c>
      <c r="CA86">
        <f>1-(($AO$76-$AQ$75)/($AQ$76-$AQ$75))</f>
        <v>0.40909090909090906</v>
      </c>
      <c r="CB86">
        <f>1-(($AP$77-$AQ$75)/($AQ$76-$AQ$75))</f>
        <v>4.5454545454545414E-2</v>
      </c>
    </row>
    <row r="87" spans="1:80" x14ac:dyDescent="0.25">
      <c r="A87">
        <v>86</v>
      </c>
      <c r="D87">
        <v>97.28476400000001</v>
      </c>
      <c r="E87" s="2">
        <v>2</v>
      </c>
      <c r="P87">
        <v>1</v>
      </c>
      <c r="Q87" t="str">
        <f t="shared" si="2"/>
        <v>2</v>
      </c>
      <c r="R87">
        <v>4</v>
      </c>
      <c r="X87" t="s">
        <v>283</v>
      </c>
      <c r="Y87" t="s">
        <v>264</v>
      </c>
      <c r="AN87">
        <v>2068</v>
      </c>
      <c r="AO87">
        <v>2040</v>
      </c>
      <c r="AP87">
        <v>2027</v>
      </c>
      <c r="AQ87">
        <v>2050</v>
      </c>
      <c r="AT87">
        <f>(($AO$77-$AN$76)/($AN$77-$AN$76))</f>
        <v>0.14814814814814814</v>
      </c>
      <c r="AU87">
        <f>(($AP$78-$AN$76)/($AN$77-$AN$76))</f>
        <v>0.40740740740740738</v>
      </c>
      <c r="AV87">
        <f>(($AQ$77-$AN$76)/($AN$77-$AN$76))</f>
        <v>0.48148148148148145</v>
      </c>
      <c r="AW87">
        <f>(($AN$76-$AO$76)/($AO$77-$AO$76))</f>
        <v>0.84</v>
      </c>
      <c r="AX87">
        <f>(($AP$77-$AO$76)/($AO$77-$AO$76))</f>
        <v>0.32</v>
      </c>
      <c r="AY87">
        <f>(($AQ$76-$AO$76)/($AO$77-$AO$76))</f>
        <v>0.36</v>
      </c>
      <c r="AZ87">
        <f>(($AN$76-$AP$77)/($AP$78-$AP$77))</f>
        <v>0.54166666666666663</v>
      </c>
      <c r="BA87">
        <f>(($AO$77-$AP$77)/($AP$78-$AP$77))</f>
        <v>0.70833333333333337</v>
      </c>
      <c r="BB87">
        <f>(($AQ$76-$AP$77)/($AP$78-$AP$77))</f>
        <v>4.1666666666666664E-2</v>
      </c>
      <c r="BC87">
        <f>(($AN$76-$AQ$76)/($AQ$77-$AQ$76))</f>
        <v>0.48</v>
      </c>
      <c r="BD87">
        <f>(($AO$77-$AQ$76)/($AQ$77-$AQ$76))</f>
        <v>0.64</v>
      </c>
      <c r="BE87">
        <f>(($AP$78-$AQ$76)/($AQ$77-$AQ$76))</f>
        <v>0.92</v>
      </c>
      <c r="BG87">
        <v>4</v>
      </c>
      <c r="BH87">
        <v>507</v>
      </c>
      <c r="BI87">
        <f>($BH$101-$BH$98)/200</f>
        <v>0.13500000000000001</v>
      </c>
      <c r="BQ87">
        <f>(($AO$77-$AN$76)/($AN$77-$AN$76))</f>
        <v>0.14814814814814814</v>
      </c>
      <c r="BR87">
        <f>(($AP$78-$AN$76)/($AN$77-$AN$76))</f>
        <v>0.40740740740740738</v>
      </c>
      <c r="BS87">
        <f>(($AQ$77-$AN$76)/($AN$77-$AN$76))</f>
        <v>0.48148148148148145</v>
      </c>
      <c r="BT87">
        <f>1-(($AN$76-$AO$76)/($AO$77-$AO$76))</f>
        <v>0.16000000000000003</v>
      </c>
      <c r="BU87">
        <f>(($AP$77-$AO$76)/($AO$77-$AO$76))</f>
        <v>0.32</v>
      </c>
      <c r="BV87">
        <f>(($AQ$76-$AO$76)/($AO$77-$AO$76))</f>
        <v>0.36</v>
      </c>
      <c r="BW87">
        <f>1-(($AN$76-$AP$77)/($AP$78-$AP$77))</f>
        <v>0.45833333333333337</v>
      </c>
      <c r="BX87">
        <f>1-(($AO$77-$AP$77)/($AP$78-$AP$77))</f>
        <v>0.29166666666666663</v>
      </c>
      <c r="BY87">
        <f>(($AQ$76-$AP$77)/($AP$78-$AP$77))</f>
        <v>4.1666666666666664E-2</v>
      </c>
      <c r="BZ87">
        <f>(($AN$76-$AQ$76)/($AQ$77-$AQ$76))</f>
        <v>0.48</v>
      </c>
      <c r="CA87">
        <f>1-(($AO$77-$AQ$76)/($AQ$77-$AQ$76))</f>
        <v>0.36</v>
      </c>
      <c r="CB87">
        <f>1-(($AP$78-$AQ$76)/($AQ$77-$AQ$76))</f>
        <v>7.999999999999996E-2</v>
      </c>
    </row>
    <row r="88" spans="1:80" x14ac:dyDescent="0.25">
      <c r="A88">
        <v>87</v>
      </c>
      <c r="D88">
        <v>97.257366000000005</v>
      </c>
      <c r="E88" s="2">
        <v>2</v>
      </c>
      <c r="F88">
        <v>88.306099000000003</v>
      </c>
      <c r="G88" s="3">
        <v>3</v>
      </c>
      <c r="P88">
        <v>2</v>
      </c>
      <c r="Q88" t="str">
        <f t="shared" si="2"/>
        <v>23</v>
      </c>
      <c r="R88">
        <v>1</v>
      </c>
      <c r="X88" t="s">
        <v>283</v>
      </c>
      <c r="Y88" t="s">
        <v>265</v>
      </c>
      <c r="AN88">
        <v>2092</v>
      </c>
      <c r="AO88">
        <v>2063</v>
      </c>
      <c r="AP88">
        <v>2051</v>
      </c>
      <c r="AQ88">
        <v>2074</v>
      </c>
      <c r="AT88">
        <f>(($AO$78-$AN$76)/($AN$77-$AN$76))</f>
        <v>0.92592592592592593</v>
      </c>
      <c r="AU88">
        <f>(($AP$79-$AN$77)/($AN$78-$AN$77))</f>
        <v>0.34615384615384615</v>
      </c>
      <c r="AV88">
        <f>(($AQ$78-$AN$77)/($AN$78-$AN$77))</f>
        <v>0.30769230769230771</v>
      </c>
      <c r="AW88">
        <f>(($AN$77-$AO$78)/($AO$79-$AO$78))</f>
        <v>9.0909090909090912E-2</v>
      </c>
      <c r="AX88">
        <f>(($AP$78-$AO$77)/($AO$78-$AO$77))</f>
        <v>0.33333333333333331</v>
      </c>
      <c r="AY88">
        <f>(($AQ$77-$AO$77)/($AO$78-$AO$77))</f>
        <v>0.42857142857142855</v>
      </c>
      <c r="AZ88">
        <f>(($AN$77-$AP$78)/($AP$79-$AP$78))</f>
        <v>0.64</v>
      </c>
      <c r="BA88">
        <f>(($AO$78-$AP$78)/($AP$79-$AP$78))</f>
        <v>0.56000000000000005</v>
      </c>
      <c r="BB88">
        <f>(($AQ$77-$AP$78)/($AP$79-$AP$78))</f>
        <v>0.08</v>
      </c>
      <c r="BC88">
        <f>(($AN$77-$AQ$77)/($AQ$78-$AQ$77))</f>
        <v>0.63636363636363635</v>
      </c>
      <c r="BD88">
        <f>(($AO$78-$AQ$77)/($AQ$78-$AQ$77))</f>
        <v>0.54545454545454541</v>
      </c>
      <c r="BE88">
        <f>(($AP$79-$AQ$78)/($AQ$79-$AQ$78))</f>
        <v>0.04</v>
      </c>
      <c r="BG88">
        <v>1</v>
      </c>
      <c r="BH88">
        <v>510</v>
      </c>
      <c r="BI88">
        <f>($BH$102-$BH$99)/200</f>
        <v>0.09</v>
      </c>
      <c r="BQ88">
        <f>1-(($AO$78-$AN$76)/($AN$77-$AN$76))</f>
        <v>7.407407407407407E-2</v>
      </c>
      <c r="BR88">
        <f>(($AP$79-$AN$77)/($AN$78-$AN$77))</f>
        <v>0.34615384615384615</v>
      </c>
      <c r="BS88">
        <f>(($AQ$78-$AN$77)/($AN$78-$AN$77))</f>
        <v>0.30769230769230771</v>
      </c>
      <c r="BT88">
        <f>(($AN$77-$AO$78)/($AO$79-$AO$78))</f>
        <v>9.0909090909090912E-2</v>
      </c>
      <c r="BU88">
        <f>(($AP$78-$AO$77)/($AO$78-$AO$77))</f>
        <v>0.33333333333333331</v>
      </c>
      <c r="BV88">
        <f>(($AQ$77-$AO$77)/($AO$78-$AO$77))</f>
        <v>0.42857142857142855</v>
      </c>
      <c r="BW88">
        <f>1-(($AN$77-$AP$78)/($AP$79-$AP$78))</f>
        <v>0.36</v>
      </c>
      <c r="BX88">
        <f>1-(($AO$78-$AP$78)/($AP$79-$AP$78))</f>
        <v>0.43999999999999995</v>
      </c>
      <c r="BY88">
        <f>(($AQ$77-$AP$78)/($AP$79-$AP$78))</f>
        <v>0.08</v>
      </c>
      <c r="BZ88">
        <f>1-(($AN$77-$AQ$77)/($AQ$78-$AQ$77))</f>
        <v>0.36363636363636365</v>
      </c>
      <c r="CA88">
        <f>1-(($AO$78-$AQ$77)/($AQ$78-$AQ$77))</f>
        <v>0.45454545454545459</v>
      </c>
      <c r="CB88">
        <f>(($AP$79-$AQ$78)/($AQ$79-$AQ$78))</f>
        <v>0.04</v>
      </c>
    </row>
    <row r="89" spans="1:80" x14ac:dyDescent="0.25">
      <c r="A89">
        <v>88</v>
      </c>
      <c r="D89">
        <v>97.285989999999998</v>
      </c>
      <c r="E89" s="2">
        <v>2</v>
      </c>
      <c r="F89">
        <v>88.274622000000008</v>
      </c>
      <c r="G89" s="3">
        <v>3</v>
      </c>
      <c r="P89">
        <v>2</v>
      </c>
      <c r="Q89" t="str">
        <f t="shared" si="2"/>
        <v>23</v>
      </c>
      <c r="R89">
        <v>2</v>
      </c>
      <c r="X89" t="s">
        <v>283</v>
      </c>
      <c r="Y89" t="s">
        <v>266</v>
      </c>
      <c r="AN89">
        <v>2114</v>
      </c>
      <c r="AO89">
        <v>2085</v>
      </c>
      <c r="AP89">
        <v>2075</v>
      </c>
      <c r="AQ89">
        <v>2097</v>
      </c>
      <c r="AT89">
        <f>(($AO$79-$AN$77)/($AN$78-$AN$77))</f>
        <v>0.76923076923076927</v>
      </c>
      <c r="AU89">
        <f>(($AP$80-$AN$78)/($AN$79-$AN$78))</f>
        <v>0.34782608695652173</v>
      </c>
      <c r="AV89">
        <f>(($AQ$79-$AN$78)/($AN$79-$AN$78))</f>
        <v>0.30434782608695654</v>
      </c>
      <c r="AW89">
        <f>(($AN$78-$AO$79)/($AO$80-$AO$79))</f>
        <v>0.2608695652173913</v>
      </c>
      <c r="AX89">
        <f>(($AP$79-$AO$78)/($AO$79-$AO$78))</f>
        <v>0.5</v>
      </c>
      <c r="AY89">
        <f>(($AQ$78-$AO$78)/($AO$79-$AO$78))</f>
        <v>0.45454545454545453</v>
      </c>
      <c r="AZ89">
        <f>(($AN$78-$AP$79)/($AP$80-$AP$79))</f>
        <v>0.68</v>
      </c>
      <c r="BA89">
        <f>(($AO$79-$AP$79)/($AP$80-$AP$79))</f>
        <v>0.44</v>
      </c>
      <c r="BB89">
        <f>(($AQ$78-$AP$78)/($AP$79-$AP$78))</f>
        <v>0.96</v>
      </c>
      <c r="BC89">
        <f>(($AN$78-$AQ$78)/($AQ$79-$AQ$78))</f>
        <v>0.72</v>
      </c>
      <c r="BD89">
        <f>(($AO$79-$AQ$78)/($AQ$79-$AQ$78))</f>
        <v>0.48</v>
      </c>
      <c r="BE89">
        <f>(($AP$80-$AQ$79)/($AQ$80-$AQ$79))</f>
        <v>4.1666666666666664E-2</v>
      </c>
      <c r="BG89">
        <v>2</v>
      </c>
      <c r="BH89">
        <v>522</v>
      </c>
      <c r="BI89">
        <f>($BH$103-$BH$100)/200</f>
        <v>0.125</v>
      </c>
      <c r="BQ89">
        <f>1-(($AO$79-$AN$77)/($AN$78-$AN$77))</f>
        <v>0.23076923076923073</v>
      </c>
      <c r="BR89">
        <f>(($AP$80-$AN$78)/($AN$79-$AN$78))</f>
        <v>0.34782608695652173</v>
      </c>
      <c r="BS89">
        <f>(($AQ$79-$AN$78)/($AN$79-$AN$78))</f>
        <v>0.30434782608695654</v>
      </c>
      <c r="BT89">
        <f>(($AN$78-$AO$79)/($AO$80-$AO$79))</f>
        <v>0.2608695652173913</v>
      </c>
      <c r="BU89">
        <f>(($AP$79-$AO$78)/($AO$79-$AO$78))</f>
        <v>0.5</v>
      </c>
      <c r="BV89">
        <f>(($AQ$78-$AO$78)/($AO$79-$AO$78))</f>
        <v>0.45454545454545453</v>
      </c>
      <c r="BW89">
        <f>1-(($AN$78-$AP$79)/($AP$80-$AP$79))</f>
        <v>0.31999999999999995</v>
      </c>
      <c r="BX89">
        <f>(($AO$79-$AP$79)/($AP$80-$AP$79))</f>
        <v>0.44</v>
      </c>
      <c r="BY89">
        <f>1-(($AQ$78-$AP$78)/($AP$79-$AP$78))</f>
        <v>4.0000000000000036E-2</v>
      </c>
      <c r="BZ89">
        <f>1-(($AN$78-$AQ$78)/($AQ$79-$AQ$78))</f>
        <v>0.28000000000000003</v>
      </c>
      <c r="CA89">
        <f>(($AO$79-$AQ$78)/($AQ$79-$AQ$78))</f>
        <v>0.48</v>
      </c>
      <c r="CB89">
        <f>(($AP$80-$AQ$79)/($AQ$80-$AQ$79))</f>
        <v>4.1666666666666664E-2</v>
      </c>
    </row>
    <row r="90" spans="1:80" x14ac:dyDescent="0.25">
      <c r="A90">
        <v>89</v>
      </c>
      <c r="D90">
        <v>97.264052000000007</v>
      </c>
      <c r="E90" s="2">
        <v>2</v>
      </c>
      <c r="F90">
        <v>88.264622000000003</v>
      </c>
      <c r="G90" s="3">
        <v>3</v>
      </c>
      <c r="P90">
        <v>2</v>
      </c>
      <c r="Q90" t="str">
        <f t="shared" si="2"/>
        <v>23</v>
      </c>
      <c r="R90">
        <v>3</v>
      </c>
      <c r="X90" t="s">
        <v>283</v>
      </c>
      <c r="Y90" t="s">
        <v>263</v>
      </c>
      <c r="AN90">
        <v>2139</v>
      </c>
      <c r="AO90">
        <v>2106</v>
      </c>
      <c r="AP90">
        <v>2099</v>
      </c>
      <c r="AQ90">
        <v>2121</v>
      </c>
      <c r="AT90">
        <f>(($AO$80-$AN$78)/($AN$79-$AN$78))</f>
        <v>0.73913043478260865</v>
      </c>
      <c r="AU90">
        <f>(($AP$81-$AN$79)/($AN$80-$AN$79))</f>
        <v>0.4</v>
      </c>
      <c r="AV90">
        <f>(($AQ$80-$AN$79)/($AN$80-$AN$79))</f>
        <v>0.32</v>
      </c>
      <c r="AW90">
        <f>(($AN$79-$AO$80)/($AO$81-$AO$80))</f>
        <v>0.27272727272727271</v>
      </c>
      <c r="AX90">
        <f>(($AP$80-$AO$79)/($AO$80-$AO$79))</f>
        <v>0.60869565217391308</v>
      </c>
      <c r="AY90">
        <f>(($AQ$79-$AO$79)/($AO$80-$AO$79))</f>
        <v>0.56521739130434778</v>
      </c>
      <c r="AZ90">
        <f>(($AN$79-$AP$80)/($AP$81-$AP$80))</f>
        <v>0.6</v>
      </c>
      <c r="BA90">
        <f>(($AO$80-$AP$80)/($AP$81-$AP$80))</f>
        <v>0.36</v>
      </c>
      <c r="BB90">
        <f>(($AQ$79-$AP$79)/($AP$80-$AP$79))</f>
        <v>0.96</v>
      </c>
      <c r="BC90">
        <f>(($AN$79-$AQ$79)/($AQ$80-$AQ$79))</f>
        <v>0.66666666666666663</v>
      </c>
      <c r="BD90">
        <f>(($AO$80-$AQ$79)/($AQ$80-$AQ$79))</f>
        <v>0.41666666666666669</v>
      </c>
      <c r="BE90">
        <f>(($AP$81-$AQ$80)/($AQ$81-$AQ$80))</f>
        <v>8.3333333333333329E-2</v>
      </c>
      <c r="BG90">
        <v>3</v>
      </c>
      <c r="BH90">
        <v>527</v>
      </c>
      <c r="BI90">
        <f>($BH$104-$BH$101)/200</f>
        <v>7.0000000000000007E-2</v>
      </c>
      <c r="BQ90">
        <f>1-(($AO$80-$AN$78)/($AN$79-$AN$78))</f>
        <v>0.26086956521739135</v>
      </c>
      <c r="BR90">
        <f>(($AP$81-$AN$79)/($AN$80-$AN$79))</f>
        <v>0.4</v>
      </c>
      <c r="BS90">
        <f>(($AQ$80-$AN$79)/($AN$80-$AN$79))</f>
        <v>0.32</v>
      </c>
      <c r="BT90">
        <f>(($AN$79-$AO$80)/($AO$81-$AO$80))</f>
        <v>0.27272727272727271</v>
      </c>
      <c r="BU90">
        <f>1-(($AP$80-$AO$79)/($AO$80-$AO$79))</f>
        <v>0.39130434782608692</v>
      </c>
      <c r="BV90">
        <f>1-(($AQ$79-$AO$79)/($AO$80-$AO$79))</f>
        <v>0.43478260869565222</v>
      </c>
      <c r="BW90">
        <f>1-(($AN$79-$AP$80)/($AP$81-$AP$80))</f>
        <v>0.4</v>
      </c>
      <c r="BX90">
        <f>(($AO$80-$AP$80)/($AP$81-$AP$80))</f>
        <v>0.36</v>
      </c>
      <c r="BY90">
        <f>1-(($AQ$79-$AP$79)/($AP$80-$AP$79))</f>
        <v>4.0000000000000036E-2</v>
      </c>
      <c r="BZ90">
        <f>1-(($AN$79-$AQ$79)/($AQ$80-$AQ$79))</f>
        <v>0.33333333333333337</v>
      </c>
      <c r="CA90">
        <f>(($AO$80-$AQ$79)/($AQ$80-$AQ$79))</f>
        <v>0.41666666666666669</v>
      </c>
      <c r="CB90">
        <f>(($AP$81-$AQ$80)/($AQ$81-$AQ$80))</f>
        <v>8.3333333333333329E-2</v>
      </c>
    </row>
    <row r="91" spans="1:80" x14ac:dyDescent="0.25">
      <c r="A91">
        <v>90</v>
      </c>
      <c r="D91">
        <v>97.237267000000003</v>
      </c>
      <c r="E91" s="2">
        <v>2</v>
      </c>
      <c r="F91">
        <v>88.239725000000007</v>
      </c>
      <c r="G91" s="3">
        <v>3</v>
      </c>
      <c r="P91">
        <v>2</v>
      </c>
      <c r="Q91" t="str">
        <f t="shared" si="2"/>
        <v>23</v>
      </c>
      <c r="R91" t="s">
        <v>22</v>
      </c>
      <c r="X91" t="s">
        <v>283</v>
      </c>
      <c r="Y91" t="s">
        <v>264</v>
      </c>
      <c r="AN91">
        <v>2146</v>
      </c>
      <c r="AO91">
        <v>2129</v>
      </c>
      <c r="AP91">
        <v>2124</v>
      </c>
      <c r="AQ91">
        <v>2165</v>
      </c>
      <c r="AT91">
        <f>(($AO$81-$AN$79)/($AN$80-$AN$79))</f>
        <v>0.64</v>
      </c>
      <c r="AX91">
        <f>(($AP$81-$AO$80)/($AO$81-$AO$80))</f>
        <v>0.72727272727272729</v>
      </c>
      <c r="AY91">
        <f>(($AQ$80-$AO$80)/($AO$81-$AO$80))</f>
        <v>0.63636363636363635</v>
      </c>
      <c r="AZ91">
        <f>(($AN$80-$AP$81)/($AP$82-$AP$81))</f>
        <v>0.57692307692307687</v>
      </c>
      <c r="BA91">
        <f>(($AO$81-$AP$81)/($AP$82-$AP$81))</f>
        <v>0.23076923076923078</v>
      </c>
      <c r="BB91">
        <f>(($AQ$80-$AP$80)/($AP$81-$AP$80))</f>
        <v>0.92</v>
      </c>
      <c r="BC91">
        <f>(($AN$80-$AQ$80)/($AQ$81-$AQ$80))</f>
        <v>0.70833333333333337</v>
      </c>
      <c r="BD91">
        <f>(($AO$81-$AQ$80)/($AQ$81-$AQ$80))</f>
        <v>0.33333333333333331</v>
      </c>
      <c r="BG91" t="s">
        <v>22</v>
      </c>
      <c r="BH91">
        <v>527</v>
      </c>
      <c r="BI91">
        <f>($BH$105-$BH$102)/200</f>
        <v>0.115</v>
      </c>
      <c r="BQ91">
        <f>1-(($AO$81-$AN$79)/($AN$80-$AN$79))</f>
        <v>0.36</v>
      </c>
      <c r="BU91">
        <f>1-(($AP$81-$AO$80)/($AO$81-$AO$80))</f>
        <v>0.27272727272727271</v>
      </c>
      <c r="BV91">
        <f>1-(($AQ$80-$AO$80)/($AO$81-$AO$80))</f>
        <v>0.36363636363636365</v>
      </c>
      <c r="BW91">
        <f>1-(($AN$80-$AP$81)/($AP$82-$AP$81))</f>
        <v>0.42307692307692313</v>
      </c>
      <c r="BX91">
        <f>(($AO$81-$AP$81)/($AP$82-$AP$81))</f>
        <v>0.23076923076923078</v>
      </c>
      <c r="BY91">
        <f>1-(($AQ$80-$AP$80)/($AP$81-$AP$80))</f>
        <v>7.999999999999996E-2</v>
      </c>
      <c r="BZ91">
        <f>1-(($AN$80-$AQ$80)/($AQ$81-$AQ$80))</f>
        <v>0.29166666666666663</v>
      </c>
      <c r="CA91">
        <f>(($AO$81-$AQ$80)/($AQ$81-$AQ$80))</f>
        <v>0.33333333333333331</v>
      </c>
    </row>
    <row r="92" spans="1:80" x14ac:dyDescent="0.25">
      <c r="A92">
        <v>91</v>
      </c>
      <c r="D92">
        <v>97.261448000000001</v>
      </c>
      <c r="E92" s="2">
        <v>2</v>
      </c>
      <c r="F92">
        <v>88.234572</v>
      </c>
      <c r="G92" s="3">
        <v>3</v>
      </c>
      <c r="P92">
        <v>2</v>
      </c>
      <c r="Q92" t="str">
        <f t="shared" si="2"/>
        <v>23</v>
      </c>
      <c r="R92" t="s">
        <v>22</v>
      </c>
      <c r="X92" t="s">
        <v>283</v>
      </c>
      <c r="Y92" t="s">
        <v>265</v>
      </c>
      <c r="AN92">
        <v>2176</v>
      </c>
      <c r="AO92">
        <v>2158</v>
      </c>
      <c r="AP92">
        <v>2160</v>
      </c>
      <c r="AQ92">
        <v>2188</v>
      </c>
      <c r="BB92">
        <f>(($AQ$81-$AP$81)/($AP$82-$AP$81))</f>
        <v>0.84615384615384615</v>
      </c>
      <c r="BG92" t="s">
        <v>22</v>
      </c>
      <c r="BH92">
        <v>529</v>
      </c>
      <c r="BI92">
        <f>($BH$106-$BH$103)/200</f>
        <v>8.5000000000000006E-2</v>
      </c>
      <c r="BY92">
        <f>1-(($AQ$81-$AP$81)/($AP$82-$AP$81))</f>
        <v>0.15384615384615385</v>
      </c>
    </row>
    <row r="93" spans="1:80" x14ac:dyDescent="0.25">
      <c r="A93">
        <v>92</v>
      </c>
      <c r="D93">
        <v>97.236908</v>
      </c>
      <c r="E93" s="2">
        <v>2</v>
      </c>
      <c r="F93">
        <v>88.245032000000009</v>
      </c>
      <c r="G93" s="3">
        <v>3</v>
      </c>
      <c r="P93">
        <v>2</v>
      </c>
      <c r="Q93" t="str">
        <f t="shared" si="2"/>
        <v>23</v>
      </c>
      <c r="R93">
        <v>1</v>
      </c>
      <c r="X93" t="s">
        <v>283</v>
      </c>
      <c r="Y93" t="s">
        <v>266</v>
      </c>
      <c r="AB93" t="s">
        <v>283</v>
      </c>
      <c r="AC93" t="str">
        <f>CONCATENATE($R93,$R94,$R95,$R96)</f>
        <v>1432</v>
      </c>
      <c r="AN93">
        <v>2201</v>
      </c>
      <c r="AO93">
        <v>2179</v>
      </c>
      <c r="AP93">
        <v>2187</v>
      </c>
      <c r="AQ93">
        <v>2210</v>
      </c>
      <c r="BG93">
        <v>1</v>
      </c>
      <c r="BH93">
        <v>530</v>
      </c>
      <c r="BI93">
        <f>($BH$107-$BH$104)/200</f>
        <v>8.5000000000000006E-2</v>
      </c>
    </row>
    <row r="94" spans="1:80" x14ac:dyDescent="0.25">
      <c r="A94">
        <v>93</v>
      </c>
      <c r="D94">
        <v>97.284100000000009</v>
      </c>
      <c r="E94" s="2">
        <v>2</v>
      </c>
      <c r="F94">
        <v>88.240134000000012</v>
      </c>
      <c r="G94" s="3">
        <v>3</v>
      </c>
      <c r="P94">
        <v>2</v>
      </c>
      <c r="Q94" t="str">
        <f t="shared" si="2"/>
        <v>23</v>
      </c>
      <c r="R94">
        <v>4</v>
      </c>
      <c r="X94" t="s">
        <v>283</v>
      </c>
      <c r="Y94" t="s">
        <v>263</v>
      </c>
      <c r="AN94">
        <v>2226</v>
      </c>
      <c r="AO94">
        <v>2198</v>
      </c>
      <c r="AP94">
        <v>2210</v>
      </c>
      <c r="AQ94">
        <v>2234</v>
      </c>
      <c r="BG94">
        <v>4</v>
      </c>
      <c r="BH94">
        <v>534</v>
      </c>
      <c r="BI94">
        <f>($BH$108-$BH$105)/200</f>
        <v>8.5000000000000006E-2</v>
      </c>
    </row>
    <row r="95" spans="1:80" x14ac:dyDescent="0.25">
      <c r="A95">
        <v>94</v>
      </c>
      <c r="D95">
        <v>97.284100000000009</v>
      </c>
      <c r="E95" s="2">
        <v>2</v>
      </c>
      <c r="F95">
        <v>88.216358000000014</v>
      </c>
      <c r="G95" s="3">
        <v>3</v>
      </c>
      <c r="P95">
        <v>2</v>
      </c>
      <c r="Q95" t="str">
        <f t="shared" si="2"/>
        <v>23</v>
      </c>
      <c r="R95">
        <v>3</v>
      </c>
      <c r="X95" t="s">
        <v>283</v>
      </c>
      <c r="Y95" t="s">
        <v>264</v>
      </c>
      <c r="AN95">
        <v>2250</v>
      </c>
      <c r="AO95">
        <v>2222</v>
      </c>
      <c r="AP95">
        <v>2234</v>
      </c>
      <c r="AQ95">
        <v>2257</v>
      </c>
      <c r="AT95">
        <f>(($AO$82-$AN$81)/($AN$82-$AN$81))</f>
        <v>0.10344827586206896</v>
      </c>
      <c r="AU95">
        <f>(($AP$83-$AN$81)/($AN$82-$AN$81))</f>
        <v>0.37931034482758619</v>
      </c>
      <c r="AV95">
        <f>(($AQ$82-$AN$81)/($AN$82-$AN$81))</f>
        <v>0.37931034482758619</v>
      </c>
      <c r="AW95">
        <f>(($AN$82-$AO$83)/($AO$84-$AO$83))</f>
        <v>7.6923076923076927E-2</v>
      </c>
      <c r="AX95">
        <f>(($AP$83-$AO$82)/($AO$83-$AO$82))</f>
        <v>0.33333333333333331</v>
      </c>
      <c r="AY95">
        <f>(($AQ$82-$AO$82)/($AO$83-$AO$82))</f>
        <v>0.33333333333333331</v>
      </c>
      <c r="AZ95">
        <f>(($AN$82-$AP$83)/($AP$84-$AP$83))</f>
        <v>0.72</v>
      </c>
      <c r="BA95">
        <f>(($AO$83-$AP$83)/($AP$84-$AP$83))</f>
        <v>0.64</v>
      </c>
      <c r="BB95">
        <f>(($AQ$82-$AP$83)/($AP$84-$AP$83))</f>
        <v>0</v>
      </c>
      <c r="BC95">
        <f>(($AN$82-$AQ$82)/($AQ$83-$AQ$82))</f>
        <v>0.72</v>
      </c>
      <c r="BD95">
        <f>(($AO$83-$AQ$82)/($AQ$83-$AQ$82))</f>
        <v>0.64</v>
      </c>
      <c r="BE95">
        <f>(($AP$83-$AQ$82)/($AQ$83-$AQ$82))</f>
        <v>0</v>
      </c>
      <c r="BG95">
        <v>3</v>
      </c>
      <c r="BH95">
        <v>545</v>
      </c>
      <c r="BI95">
        <f>($BH$109-$BH$106)/200</f>
        <v>9.5000000000000001E-2</v>
      </c>
      <c r="BQ95">
        <f>(($AO$82-$AN$81)/($AN$82-$AN$81))</f>
        <v>0.10344827586206896</v>
      </c>
      <c r="BR95">
        <f>(($AP$83-$AN$81)/($AN$82-$AN$81))</f>
        <v>0.37931034482758619</v>
      </c>
      <c r="BS95">
        <f>(($AQ$82-$AN$81)/($AN$82-$AN$81))</f>
        <v>0.37931034482758619</v>
      </c>
      <c r="BT95">
        <f>(($AN$82-$AO$83)/($AO$84-$AO$83))</f>
        <v>7.6923076923076927E-2</v>
      </c>
      <c r="BU95">
        <f>(($AP$83-$AO$82)/($AO$83-$AO$82))</f>
        <v>0.33333333333333331</v>
      </c>
      <c r="BV95">
        <f>(($AQ$82-$AO$82)/($AO$83-$AO$82))</f>
        <v>0.33333333333333331</v>
      </c>
      <c r="BW95">
        <f>1-(($AN$82-$AP$83)/($AP$84-$AP$83))</f>
        <v>0.28000000000000003</v>
      </c>
      <c r="BX95">
        <f>1-(($AO$83-$AP$83)/($AP$84-$AP$83))</f>
        <v>0.36</v>
      </c>
      <c r="BY95">
        <f>(($AQ$82-$AP$83)/($AP$84-$AP$83))</f>
        <v>0</v>
      </c>
      <c r="BZ95">
        <f>1-(($AN$82-$AQ$82)/($AQ$83-$AQ$82))</f>
        <v>0.28000000000000003</v>
      </c>
      <c r="CA95">
        <f>1-(($AO$83-$AQ$82)/($AQ$83-$AQ$82))</f>
        <v>0.36</v>
      </c>
      <c r="CB95">
        <f>(($AP$83-$AQ$82)/($AQ$83-$AQ$82))</f>
        <v>0</v>
      </c>
    </row>
    <row r="96" spans="1:80" x14ac:dyDescent="0.25">
      <c r="A96">
        <v>95</v>
      </c>
      <c r="F96">
        <v>88.306099000000003</v>
      </c>
      <c r="G96" s="3">
        <v>3</v>
      </c>
      <c r="H96">
        <v>96.20492200000001</v>
      </c>
      <c r="I96" s="4">
        <v>4</v>
      </c>
      <c r="P96">
        <v>2</v>
      </c>
      <c r="Q96" t="str">
        <f t="shared" si="2"/>
        <v>34</v>
      </c>
      <c r="R96">
        <v>2</v>
      </c>
      <c r="X96" t="s">
        <v>284</v>
      </c>
      <c r="Y96" t="s">
        <v>267</v>
      </c>
      <c r="AN96">
        <v>2274</v>
      </c>
      <c r="AO96">
        <v>2245</v>
      </c>
      <c r="AP96">
        <v>2258</v>
      </c>
      <c r="AQ96">
        <v>2282</v>
      </c>
      <c r="AT96">
        <f>(($AO$83-$AN$81)/($AN$82-$AN$81))</f>
        <v>0.93103448275862066</v>
      </c>
      <c r="AU96">
        <f>(($AP$84-$AN$82)/($AN$83-$AN$82))</f>
        <v>0.30434782608695654</v>
      </c>
      <c r="AV96">
        <f>(($AQ$83-$AN$82)/($AN$83-$AN$82))</f>
        <v>0.30434782608695654</v>
      </c>
      <c r="AW96">
        <f>(($AN$83-$AO$83)/($AO$84-$AO$83))</f>
        <v>0.96153846153846156</v>
      </c>
      <c r="AX96">
        <f>(($AP$84-$AO$83)/($AO$84-$AO$83))</f>
        <v>0.34615384615384615</v>
      </c>
      <c r="AY96">
        <f>(($AQ$83-$AO$83)/($AO$84-$AO$83))</f>
        <v>0.34615384615384615</v>
      </c>
      <c r="AZ96">
        <f>(($AN$83-$AP$84)/($AP$85-$AP$84))</f>
        <v>0.66666666666666663</v>
      </c>
      <c r="BA96">
        <f>(($AO$84-$AP$84)/($AP$85-$AP$84))</f>
        <v>0.70833333333333337</v>
      </c>
      <c r="BB96">
        <f>(($AQ$83-$AP$84)/($AP$85-$AP$84))</f>
        <v>0</v>
      </c>
      <c r="BC96">
        <f>(($AN$83-$AQ$83)/($AQ$84-$AQ$83))</f>
        <v>0.66666666666666663</v>
      </c>
      <c r="BD96">
        <f>(($AO$84-$AQ$83)/($AQ$84-$AQ$83))</f>
        <v>0.70833333333333337</v>
      </c>
      <c r="BE96">
        <f>(($AP$84-$AQ$83)/($AQ$84-$AQ$83))</f>
        <v>0</v>
      </c>
      <c r="BG96">
        <v>2</v>
      </c>
      <c r="BH96">
        <v>548</v>
      </c>
      <c r="BI96">
        <f>($BH$110-$BH$107)/200</f>
        <v>0.11</v>
      </c>
      <c r="BQ96">
        <f>1-(($AO$83-$AN$81)/($AN$82-$AN$81))</f>
        <v>6.8965517241379337E-2</v>
      </c>
      <c r="BR96">
        <f>(($AP$84-$AN$82)/($AN$83-$AN$82))</f>
        <v>0.30434782608695654</v>
      </c>
      <c r="BS96">
        <f>(($AQ$83-$AN$82)/($AN$83-$AN$82))</f>
        <v>0.30434782608695654</v>
      </c>
      <c r="BT96">
        <f>1-(($AN$83-$AO$83)/($AO$84-$AO$83))</f>
        <v>3.8461538461538436E-2</v>
      </c>
      <c r="BU96">
        <f>(($AP$84-$AO$83)/($AO$84-$AO$83))</f>
        <v>0.34615384615384615</v>
      </c>
      <c r="BV96">
        <f>(($AQ$83-$AO$83)/($AO$84-$AO$83))</f>
        <v>0.34615384615384615</v>
      </c>
      <c r="BW96">
        <f>1-(($AN$83-$AP$84)/($AP$85-$AP$84))</f>
        <v>0.33333333333333337</v>
      </c>
      <c r="BX96">
        <f>1-(($AO$84-$AP$84)/($AP$85-$AP$84))</f>
        <v>0.29166666666666663</v>
      </c>
      <c r="BY96">
        <f>(($AQ$83-$AP$84)/($AP$85-$AP$84))</f>
        <v>0</v>
      </c>
      <c r="BZ96">
        <f>1-(($AN$83-$AQ$83)/($AQ$84-$AQ$83))</f>
        <v>0.33333333333333337</v>
      </c>
      <c r="CA96">
        <f>1-(($AO$84-$AQ$83)/($AQ$84-$AQ$83))</f>
        <v>0.29166666666666663</v>
      </c>
      <c r="CB96">
        <f>(($AP$84-$AQ$83)/($AQ$84-$AQ$83))</f>
        <v>0</v>
      </c>
    </row>
    <row r="97" spans="1:80" x14ac:dyDescent="0.25">
      <c r="A97">
        <v>96</v>
      </c>
      <c r="H97">
        <v>96.225331000000011</v>
      </c>
      <c r="I97" s="4">
        <v>4</v>
      </c>
      <c r="P97">
        <v>1</v>
      </c>
      <c r="Q97" t="str">
        <f t="shared" si="2"/>
        <v>4</v>
      </c>
      <c r="R97">
        <v>1</v>
      </c>
      <c r="X97" t="s">
        <v>285</v>
      </c>
      <c r="Y97" t="s">
        <v>268</v>
      </c>
      <c r="AB97" t="s">
        <v>283</v>
      </c>
      <c r="AC97" t="str">
        <f>CONCATENATE($R97,$R98,$R99,$R100)</f>
        <v>1432</v>
      </c>
      <c r="AN97">
        <v>2297</v>
      </c>
      <c r="AO97">
        <v>2270</v>
      </c>
      <c r="AP97">
        <v>2281</v>
      </c>
      <c r="AQ97">
        <v>2304</v>
      </c>
      <c r="AT97">
        <f>(($AO$84-$AN$83)/($AN$84-$AN$83))</f>
        <v>4.5454545454545456E-2</v>
      </c>
      <c r="AU97">
        <f>(($AP$85-$AN$83)/($AN$84-$AN$83))</f>
        <v>0.36363636363636365</v>
      </c>
      <c r="AV97">
        <f>(($AQ$84-$AN$83)/($AN$84-$AN$83))</f>
        <v>0.36363636363636365</v>
      </c>
      <c r="AW97">
        <f>(($AN$84-$AO$85)/($AO$86-$AO$85))</f>
        <v>0.10526315789473684</v>
      </c>
      <c r="AX97">
        <f>(($AP$85-$AO$84)/($AO$85-$AO$84))</f>
        <v>0.36842105263157893</v>
      </c>
      <c r="AY97">
        <f>(($AQ$84-$AO$84)/($AO$85-$AO$84))</f>
        <v>0.36842105263157893</v>
      </c>
      <c r="AZ97">
        <f>(($AN$84-$AP$85)/($AP$86-$AP$85))</f>
        <v>0.63636363636363635</v>
      </c>
      <c r="BA97">
        <f>(($AO$85-$AP$85)/($AP$86-$AP$85))</f>
        <v>0.54545454545454541</v>
      </c>
      <c r="BB97">
        <f>(($AQ$84-$AP$85)/($AP$86-$AP$85))</f>
        <v>0</v>
      </c>
      <c r="BC97">
        <f>(($AN$84-$AQ$84)/($AQ$85-$AQ$84))</f>
        <v>0.63636363636363635</v>
      </c>
      <c r="BD97">
        <f>(($AO$85-$AQ$84)/($AQ$85-$AQ$84))</f>
        <v>0.54545454545454541</v>
      </c>
      <c r="BE97">
        <f>(($AP$85-$AQ$84)/($AQ$85-$AQ$84))</f>
        <v>0</v>
      </c>
      <c r="BG97">
        <v>1</v>
      </c>
      <c r="BH97">
        <v>562</v>
      </c>
      <c r="BI97">
        <f>($BH$111-$BH$108)/200</f>
        <v>0.06</v>
      </c>
      <c r="BQ97">
        <f>(($AO$84-$AN$83)/($AN$84-$AN$83))</f>
        <v>4.5454545454545456E-2</v>
      </c>
      <c r="BR97">
        <f>(($AP$85-$AN$83)/($AN$84-$AN$83))</f>
        <v>0.36363636363636365</v>
      </c>
      <c r="BS97">
        <f>(($AQ$84-$AN$83)/($AN$84-$AN$83))</f>
        <v>0.36363636363636365</v>
      </c>
      <c r="BT97">
        <f>(($AN$84-$AO$85)/($AO$86-$AO$85))</f>
        <v>0.10526315789473684</v>
      </c>
      <c r="BU97">
        <f>(($AP$85-$AO$84)/($AO$85-$AO$84))</f>
        <v>0.36842105263157893</v>
      </c>
      <c r="BV97">
        <f>(($AQ$84-$AO$84)/($AO$85-$AO$84))</f>
        <v>0.36842105263157893</v>
      </c>
      <c r="BW97">
        <f>1-(($AN$84-$AP$85)/($AP$86-$AP$85))</f>
        <v>0.36363636363636365</v>
      </c>
      <c r="BX97">
        <f>1-(($AO$85-$AP$85)/($AP$86-$AP$85))</f>
        <v>0.45454545454545459</v>
      </c>
      <c r="BY97">
        <f>(($AQ$84-$AP$85)/($AP$86-$AP$85))</f>
        <v>0</v>
      </c>
      <c r="BZ97">
        <f>1-(($AN$84-$AQ$84)/($AQ$85-$AQ$84))</f>
        <v>0.36363636363636365</v>
      </c>
      <c r="CA97">
        <f>1-(($AO$85-$AQ$84)/($AQ$85-$AQ$84))</f>
        <v>0.45454545454545459</v>
      </c>
      <c r="CB97">
        <f>(($AP$85-$AQ$84)/($AQ$85-$AQ$84))</f>
        <v>0</v>
      </c>
    </row>
    <row r="98" spans="1:80" x14ac:dyDescent="0.25">
      <c r="A98">
        <v>97</v>
      </c>
      <c r="H98">
        <v>96.234104000000002</v>
      </c>
      <c r="I98" s="4">
        <v>4</v>
      </c>
      <c r="P98">
        <v>1</v>
      </c>
      <c r="Q98" t="str">
        <f t="shared" si="2"/>
        <v>4</v>
      </c>
      <c r="R98">
        <v>4</v>
      </c>
      <c r="X98" t="s">
        <v>285</v>
      </c>
      <c r="Y98" t="s">
        <v>269</v>
      </c>
      <c r="AN98">
        <v>2321</v>
      </c>
      <c r="AO98">
        <v>2292</v>
      </c>
      <c r="AP98">
        <v>2305</v>
      </c>
      <c r="AQ98">
        <v>2327</v>
      </c>
      <c r="AT98">
        <f>(($AO$85-$AN$83)/($AN$84-$AN$83))</f>
        <v>0.90909090909090906</v>
      </c>
      <c r="AU98">
        <f>(($AP$86-$AN$84)/($AN$85-$AN$84))</f>
        <v>0.34782608695652173</v>
      </c>
      <c r="AV98">
        <f>(($AQ$85-$AN$84)/($AN$85-$AN$84))</f>
        <v>0.34782608695652173</v>
      </c>
      <c r="AW98">
        <f>(($AN$85-$AO$86)/($AO$87-$AO$86))</f>
        <v>0.23076923076923078</v>
      </c>
      <c r="AX98">
        <f>(($AP$86-$AO$85)/($AO$86-$AO$85))</f>
        <v>0.52631578947368418</v>
      </c>
      <c r="AY98">
        <f>(($AQ$85-$AO$85)/($AO$86-$AO$85))</f>
        <v>0.52631578947368418</v>
      </c>
      <c r="AZ98">
        <f>(($AN$85-$AP$86)/($AP$87-$AP$86))</f>
        <v>0.68181818181818177</v>
      </c>
      <c r="BA98">
        <f>(($AO$86-$AP$86)/($AP$87-$AP$86))</f>
        <v>0.40909090909090912</v>
      </c>
      <c r="BB98">
        <f>(($AQ$85-$AP$86)/($AP$87-$AP$86))</f>
        <v>0</v>
      </c>
      <c r="BC98">
        <f>(($AN$85-$AQ$85)/($AQ$86-$AQ$85))</f>
        <v>0.65217391304347827</v>
      </c>
      <c r="BD98">
        <f>(($AO$86-$AQ$85)/($AQ$86-$AQ$85))</f>
        <v>0.39130434782608697</v>
      </c>
      <c r="BE98">
        <f>(($AP$86-$AQ$85)/($AQ$86-$AQ$85))</f>
        <v>0</v>
      </c>
      <c r="BG98">
        <v>4</v>
      </c>
      <c r="BH98">
        <v>565</v>
      </c>
      <c r="BI98">
        <f>($BH$112-$BH$109)/200</f>
        <v>8.5000000000000006E-2</v>
      </c>
      <c r="BQ98">
        <f>1-(($AO$85-$AN$83)/($AN$84-$AN$83))</f>
        <v>9.0909090909090939E-2</v>
      </c>
      <c r="BR98">
        <f>(($AP$86-$AN$84)/($AN$85-$AN$84))</f>
        <v>0.34782608695652173</v>
      </c>
      <c r="BS98">
        <f>(($AQ$85-$AN$84)/($AN$85-$AN$84))</f>
        <v>0.34782608695652173</v>
      </c>
      <c r="BT98">
        <f>(($AN$85-$AO$86)/($AO$87-$AO$86))</f>
        <v>0.23076923076923078</v>
      </c>
      <c r="BU98">
        <f>1-(($AP$86-$AO$85)/($AO$86-$AO$85))</f>
        <v>0.47368421052631582</v>
      </c>
      <c r="BV98">
        <f>1-(($AQ$85-$AO$85)/($AO$86-$AO$85))</f>
        <v>0.47368421052631582</v>
      </c>
      <c r="BW98">
        <f>1-(($AN$85-$AP$86)/($AP$87-$AP$86))</f>
        <v>0.31818181818181823</v>
      </c>
      <c r="BX98">
        <f>(($AO$86-$AP$86)/($AP$87-$AP$86))</f>
        <v>0.40909090909090912</v>
      </c>
      <c r="BY98">
        <f>(($AQ$85-$AP$86)/($AP$87-$AP$86))</f>
        <v>0</v>
      </c>
      <c r="BZ98">
        <f>1-(($AN$85-$AQ$85)/($AQ$86-$AQ$85))</f>
        <v>0.34782608695652173</v>
      </c>
      <c r="CA98">
        <f>(($AO$86-$AQ$85)/($AQ$86-$AQ$85))</f>
        <v>0.39130434782608697</v>
      </c>
      <c r="CB98">
        <f>(($AP$86-$AQ$85)/($AQ$86-$AQ$85))</f>
        <v>0</v>
      </c>
    </row>
    <row r="99" spans="1:80" x14ac:dyDescent="0.25">
      <c r="A99">
        <v>98</v>
      </c>
      <c r="H99">
        <v>96.23379700000001</v>
      </c>
      <c r="I99" s="4">
        <v>4</v>
      </c>
      <c r="P99">
        <v>1</v>
      </c>
      <c r="Q99" t="str">
        <f t="shared" si="2"/>
        <v>4</v>
      </c>
      <c r="R99">
        <v>3</v>
      </c>
      <c r="X99" t="s">
        <v>285</v>
      </c>
      <c r="Y99" t="s">
        <v>270</v>
      </c>
      <c r="AN99">
        <v>2345</v>
      </c>
      <c r="AO99">
        <v>2314</v>
      </c>
      <c r="AP99">
        <v>2330</v>
      </c>
      <c r="AQ99">
        <v>2351</v>
      </c>
      <c r="AT99">
        <f>(($AO$86-$AN$84)/($AN$85-$AN$84))</f>
        <v>0.73913043478260865</v>
      </c>
      <c r="AU99">
        <f>(($AP$87-$AN$85)/($AN$86-$AN$85))</f>
        <v>0.28000000000000003</v>
      </c>
      <c r="AV99">
        <f>(($AQ$86-$AN$85)/($AN$86-$AN$85))</f>
        <v>0.32</v>
      </c>
      <c r="AW99">
        <f>(($AN$86-$AO$87)/($AO$88-$AO$87))</f>
        <v>0.21739130434782608</v>
      </c>
      <c r="AX99">
        <f>(($AP$87-$AO$86)/($AO$87-$AO$86))</f>
        <v>0.5</v>
      </c>
      <c r="AY99">
        <f>(($AQ$86-$AO$86)/($AO$87-$AO$86))</f>
        <v>0.53846153846153844</v>
      </c>
      <c r="AZ99">
        <f>(($AN$86-$AP$87)/($AP$88-$AP$87))</f>
        <v>0.75</v>
      </c>
      <c r="BA99">
        <f>(($AO$87-$AP$87)/($AP$88-$AP$87))</f>
        <v>0.54166666666666663</v>
      </c>
      <c r="BB99">
        <f>(($AQ$86-$AP$87)/($AP$88-$AP$87))</f>
        <v>4.1666666666666664E-2</v>
      </c>
      <c r="BC99">
        <f>(($AN$86-$AQ$86)/($AQ$87-$AQ$86))</f>
        <v>0.77272727272727271</v>
      </c>
      <c r="BD99">
        <f>(($AO$87-$AQ$86)/($AQ$87-$AQ$86))</f>
        <v>0.54545454545454541</v>
      </c>
      <c r="BE99">
        <f>(($AP$87-$AQ$85)/($AQ$86-$AQ$85))</f>
        <v>0.95652173913043481</v>
      </c>
      <c r="BG99">
        <v>3</v>
      </c>
      <c r="BH99">
        <v>575</v>
      </c>
      <c r="BI99">
        <f>($BH$113-$BH$110)/200</f>
        <v>0.08</v>
      </c>
      <c r="BQ99">
        <f>1-(($AO$86-$AN$84)/($AN$85-$AN$84))</f>
        <v>0.26086956521739135</v>
      </c>
      <c r="BR99">
        <f>(($AP$87-$AN$85)/($AN$86-$AN$85))</f>
        <v>0.28000000000000003</v>
      </c>
      <c r="BS99">
        <f>(($AQ$86-$AN$85)/($AN$86-$AN$85))</f>
        <v>0.32</v>
      </c>
      <c r="BT99">
        <f>(($AN$86-$AO$87)/($AO$88-$AO$87))</f>
        <v>0.21739130434782608</v>
      </c>
      <c r="BU99">
        <f>(($AP$87-$AO$86)/($AO$87-$AO$86))</f>
        <v>0.5</v>
      </c>
      <c r="BV99">
        <f>1-(($AQ$86-$AO$86)/($AO$87-$AO$86))</f>
        <v>0.46153846153846156</v>
      </c>
      <c r="BW99">
        <f>1-(($AN$86-$AP$87)/($AP$88-$AP$87))</f>
        <v>0.25</v>
      </c>
      <c r="BX99">
        <f>1-(($AO$87-$AP$87)/($AP$88-$AP$87))</f>
        <v>0.45833333333333337</v>
      </c>
      <c r="BY99">
        <f>(($AQ$86-$AP$87)/($AP$88-$AP$87))</f>
        <v>4.1666666666666664E-2</v>
      </c>
      <c r="BZ99">
        <f>1-(($AN$86-$AQ$86)/($AQ$87-$AQ$86))</f>
        <v>0.22727272727272729</v>
      </c>
      <c r="CA99">
        <f>1-(($AO$87-$AQ$86)/($AQ$87-$AQ$86))</f>
        <v>0.45454545454545459</v>
      </c>
      <c r="CB99">
        <f>1-(($AP$87-$AQ$85)/($AQ$86-$AQ$85))</f>
        <v>4.3478260869565188E-2</v>
      </c>
    </row>
    <row r="100" spans="1:80" x14ac:dyDescent="0.25">
      <c r="A100">
        <v>99</v>
      </c>
      <c r="H100">
        <v>96.223645000000005</v>
      </c>
      <c r="I100" s="4">
        <v>4</v>
      </c>
      <c r="P100">
        <v>1</v>
      </c>
      <c r="Q100" t="str">
        <f t="shared" si="2"/>
        <v>4</v>
      </c>
      <c r="R100">
        <v>2</v>
      </c>
      <c r="X100" t="s">
        <v>285</v>
      </c>
      <c r="Y100" t="s">
        <v>271</v>
      </c>
      <c r="AN100">
        <v>2365</v>
      </c>
      <c r="AO100">
        <v>2336</v>
      </c>
      <c r="AP100">
        <v>2355</v>
      </c>
      <c r="AQ100">
        <v>2371</v>
      </c>
      <c r="AT100">
        <f>(($AO$87-$AN$85)/($AN$86-$AN$85))</f>
        <v>0.8</v>
      </c>
      <c r="AU100">
        <f>(($AP$88-$AN$86)/($AN$87-$AN$86))</f>
        <v>0.2608695652173913</v>
      </c>
      <c r="AV100">
        <f>(($AQ$87-$AN$86)/($AN$87-$AN$86))</f>
        <v>0.21739130434782608</v>
      </c>
      <c r="AW100">
        <f>(($AN$87-$AO$88)/($AO$89-$AO$88))</f>
        <v>0.22727272727272727</v>
      </c>
      <c r="AX100">
        <f>(($AP$88-$AO$87)/($AO$88-$AO$87))</f>
        <v>0.47826086956521741</v>
      </c>
      <c r="AY100">
        <f>(($AQ$87-$AO$87)/($AO$88-$AO$87))</f>
        <v>0.43478260869565216</v>
      </c>
      <c r="AZ100">
        <f>(($AN$87-$AP$88)/($AP$89-$AP$88))</f>
        <v>0.70833333333333337</v>
      </c>
      <c r="BA100">
        <f>(($AO$88-$AP$88)/($AP$89-$AP$88))</f>
        <v>0.5</v>
      </c>
      <c r="BB100">
        <f>(($AQ$87-$AP$87)/($AP$88-$AP$87))</f>
        <v>0.95833333333333337</v>
      </c>
      <c r="BC100">
        <f>(($AN$87-$AQ$87)/($AQ$88-$AQ$87))</f>
        <v>0.75</v>
      </c>
      <c r="BD100">
        <f>(($AO$88-$AQ$87)/($AQ$88-$AQ$87))</f>
        <v>0.54166666666666663</v>
      </c>
      <c r="BE100">
        <f>(($AP$88-$AQ$87)/($AQ$88-$AQ$87))</f>
        <v>4.1666666666666664E-2</v>
      </c>
      <c r="BG100">
        <v>2</v>
      </c>
      <c r="BH100">
        <v>578</v>
      </c>
      <c r="BI100">
        <f>($BH$114-$BH$111)/200</f>
        <v>0.11</v>
      </c>
      <c r="BQ100">
        <f>1-(($AO$87-$AN$85)/($AN$86-$AN$85))</f>
        <v>0.19999999999999996</v>
      </c>
      <c r="BR100">
        <f>(($AP$88-$AN$86)/($AN$87-$AN$86))</f>
        <v>0.2608695652173913</v>
      </c>
      <c r="BS100">
        <f>(($AQ$87-$AN$86)/($AN$87-$AN$86))</f>
        <v>0.21739130434782608</v>
      </c>
      <c r="BT100">
        <f>(($AN$87-$AO$88)/($AO$89-$AO$88))</f>
        <v>0.22727272727272727</v>
      </c>
      <c r="BU100">
        <f>(($AP$88-$AO$87)/($AO$88-$AO$87))</f>
        <v>0.47826086956521741</v>
      </c>
      <c r="BV100">
        <f>(($AQ$87-$AO$87)/($AO$88-$AO$87))</f>
        <v>0.43478260869565216</v>
      </c>
      <c r="BW100">
        <f>1-(($AN$87-$AP$88)/($AP$89-$AP$88))</f>
        <v>0.29166666666666663</v>
      </c>
      <c r="BX100">
        <f>(($AO$88-$AP$88)/($AP$89-$AP$88))</f>
        <v>0.5</v>
      </c>
      <c r="BY100">
        <f>1-(($AQ$87-$AP$87)/($AP$88-$AP$87))</f>
        <v>4.166666666666663E-2</v>
      </c>
      <c r="BZ100">
        <f>1-(($AN$87-$AQ$87)/($AQ$88-$AQ$87))</f>
        <v>0.25</v>
      </c>
      <c r="CA100">
        <f>1-(($AO$88-$AQ$87)/($AQ$88-$AQ$87))</f>
        <v>0.45833333333333337</v>
      </c>
      <c r="CB100">
        <f>(($AP$88-$AQ$87)/($AQ$88-$AQ$87))</f>
        <v>4.1666666666666664E-2</v>
      </c>
    </row>
    <row r="101" spans="1:80" x14ac:dyDescent="0.25">
      <c r="A101">
        <v>100</v>
      </c>
      <c r="B101">
        <v>112.23219900000001</v>
      </c>
      <c r="C101" s="5">
        <v>1</v>
      </c>
      <c r="H101">
        <v>96.210383000000007</v>
      </c>
      <c r="I101" s="4">
        <v>4</v>
      </c>
      <c r="P101">
        <v>2</v>
      </c>
      <c r="Q101" t="str">
        <f t="shared" si="2"/>
        <v>14</v>
      </c>
      <c r="R101">
        <v>1</v>
      </c>
      <c r="X101" t="s">
        <v>285</v>
      </c>
      <c r="Y101" t="s">
        <v>268</v>
      </c>
      <c r="AB101" t="s">
        <v>283</v>
      </c>
      <c r="AC101" t="str">
        <f>CONCATENATE($R101,$R102,$R103,$R104)</f>
        <v>1432</v>
      </c>
      <c r="AN101">
        <v>2392</v>
      </c>
      <c r="AO101">
        <v>2360</v>
      </c>
      <c r="AP101">
        <v>2371</v>
      </c>
      <c r="AQ101">
        <v>2396</v>
      </c>
      <c r="AT101">
        <f>(($AO$88-$AN$86)/($AN$87-$AN$86))</f>
        <v>0.78260869565217395</v>
      </c>
      <c r="AU101">
        <f>(($AP$89-$AN$87)/($AN$88-$AN$87))</f>
        <v>0.29166666666666669</v>
      </c>
      <c r="AV101">
        <f>(($AQ$88-$AN$87)/($AN$88-$AN$87))</f>
        <v>0.25</v>
      </c>
      <c r="AW101">
        <f>(($AN$88-$AO$89)/($AO$90-$AO$89))</f>
        <v>0.33333333333333331</v>
      </c>
      <c r="AX101">
        <f>(($AP$89-$AO$88)/($AO$89-$AO$88))</f>
        <v>0.54545454545454541</v>
      </c>
      <c r="AY101">
        <f>(($AQ$88-$AO$88)/($AO$89-$AO$88))</f>
        <v>0.5</v>
      </c>
      <c r="AZ101">
        <f>(($AN$88-$AP$89)/($AP$90-$AP$89))</f>
        <v>0.70833333333333337</v>
      </c>
      <c r="BA101">
        <f>(($AO$89-$AP$89)/($AP$90-$AP$89))</f>
        <v>0.41666666666666669</v>
      </c>
      <c r="BB101">
        <f>(($AQ$88-$AP$88)/($AP$89-$AP$88))</f>
        <v>0.95833333333333337</v>
      </c>
      <c r="BC101">
        <f>(($AN$88-$AQ$88)/($AQ$89-$AQ$88))</f>
        <v>0.78260869565217395</v>
      </c>
      <c r="BD101">
        <f>(($AO$89-$AQ$88)/($AQ$89-$AQ$88))</f>
        <v>0.47826086956521741</v>
      </c>
      <c r="BE101">
        <f>(($AP$89-$AQ$88)/($AQ$89-$AQ$88))</f>
        <v>4.3478260869565216E-2</v>
      </c>
      <c r="BG101">
        <v>1</v>
      </c>
      <c r="BH101">
        <v>592</v>
      </c>
      <c r="BI101">
        <f>($BH$115-$BH$112)/200</f>
        <v>5.5E-2</v>
      </c>
      <c r="BQ101">
        <f>1-(($AO$88-$AN$86)/($AN$87-$AN$86))</f>
        <v>0.21739130434782605</v>
      </c>
      <c r="BR101">
        <f>(($AP$89-$AN$87)/($AN$88-$AN$87))</f>
        <v>0.29166666666666669</v>
      </c>
      <c r="BS101">
        <f>(($AQ$88-$AN$87)/($AN$88-$AN$87))</f>
        <v>0.25</v>
      </c>
      <c r="BT101">
        <f>(($AN$88-$AO$89)/($AO$90-$AO$89))</f>
        <v>0.33333333333333331</v>
      </c>
      <c r="BU101">
        <f>1-(($AP$89-$AO$88)/($AO$89-$AO$88))</f>
        <v>0.45454545454545459</v>
      </c>
      <c r="BV101">
        <f>(($AQ$88-$AO$88)/($AO$89-$AO$88))</f>
        <v>0.5</v>
      </c>
      <c r="BW101">
        <f>1-(($AN$88-$AP$89)/($AP$90-$AP$89))</f>
        <v>0.29166666666666663</v>
      </c>
      <c r="BX101">
        <f>(($AO$89-$AP$89)/($AP$90-$AP$89))</f>
        <v>0.41666666666666669</v>
      </c>
      <c r="BY101">
        <f>1-(($AQ$88-$AP$88)/($AP$89-$AP$88))</f>
        <v>4.166666666666663E-2</v>
      </c>
      <c r="BZ101">
        <f>1-(($AN$88-$AQ$88)/($AQ$89-$AQ$88))</f>
        <v>0.21739130434782605</v>
      </c>
      <c r="CA101">
        <f>(($AO$89-$AQ$88)/($AQ$89-$AQ$88))</f>
        <v>0.47826086956521741</v>
      </c>
      <c r="CB101">
        <f>(($AP$89-$AQ$88)/($AQ$89-$AQ$88))</f>
        <v>4.3478260869565216E-2</v>
      </c>
    </row>
    <row r="102" spans="1:80" x14ac:dyDescent="0.25">
      <c r="A102">
        <v>101</v>
      </c>
      <c r="B102">
        <v>112.234038</v>
      </c>
      <c r="C102" s="5">
        <v>1</v>
      </c>
      <c r="H102">
        <v>96.138293000000004</v>
      </c>
      <c r="I102" s="4">
        <v>4</v>
      </c>
      <c r="P102">
        <v>2</v>
      </c>
      <c r="Q102" t="str">
        <f t="shared" si="2"/>
        <v>14</v>
      </c>
      <c r="R102">
        <v>4</v>
      </c>
      <c r="X102" t="s">
        <v>285</v>
      </c>
      <c r="Y102" t="s">
        <v>269</v>
      </c>
      <c r="AN102">
        <v>2413</v>
      </c>
      <c r="AO102">
        <v>2388</v>
      </c>
      <c r="AP102">
        <v>2396</v>
      </c>
      <c r="AQ102">
        <v>2419</v>
      </c>
      <c r="AT102">
        <f>(($AO$89-$AN$87)/($AN$88-$AN$87))</f>
        <v>0.70833333333333337</v>
      </c>
      <c r="AU102">
        <f>(($AP$90-$AN$88)/($AN$89-$AN$88))</f>
        <v>0.31818181818181818</v>
      </c>
      <c r="AV102">
        <f>(($AQ$89-$AN$88)/($AN$89-$AN$88))</f>
        <v>0.22727272727272727</v>
      </c>
      <c r="AW102">
        <f>(($AN$89-$AO$90)/($AO$91-$AO$90))</f>
        <v>0.34782608695652173</v>
      </c>
      <c r="AX102">
        <f>(($AP$90-$AO$89)/($AO$90-$AO$89))</f>
        <v>0.66666666666666663</v>
      </c>
      <c r="AY102">
        <f>(($AQ$89-$AO$89)/($AO$90-$AO$89))</f>
        <v>0.5714285714285714</v>
      </c>
      <c r="AZ102">
        <f>(($AN$89-$AP$90)/($AP$91-$AP$90))</f>
        <v>0.6</v>
      </c>
      <c r="BA102">
        <f>(($AO$90-$AP$90)/($AP$91-$AP$90))</f>
        <v>0.28000000000000003</v>
      </c>
      <c r="BB102">
        <f>(($AQ$89-$AP$89)/($AP$90-$AP$89))</f>
        <v>0.91666666666666663</v>
      </c>
      <c r="BC102">
        <f>(($AN$89-$AQ$89)/($AQ$90-$AQ$89))</f>
        <v>0.70833333333333337</v>
      </c>
      <c r="BD102">
        <f>(($AO$90-$AQ$89)/($AQ$90-$AQ$89))</f>
        <v>0.375</v>
      </c>
      <c r="BE102">
        <f>(($AP$90-$AQ$89)/($AQ$90-$AQ$89))</f>
        <v>8.3333333333333329E-2</v>
      </c>
      <c r="BG102">
        <v>4</v>
      </c>
      <c r="BH102">
        <v>593</v>
      </c>
      <c r="BI102">
        <f>($BH$116-$BH$113)/200</f>
        <v>7.4999999999999997E-2</v>
      </c>
      <c r="BQ102">
        <f>1-(($AO$89-$AN$87)/($AN$88-$AN$87))</f>
        <v>0.29166666666666663</v>
      </c>
      <c r="BR102">
        <f>(($AP$90-$AN$88)/($AN$89-$AN$88))</f>
        <v>0.31818181818181818</v>
      </c>
      <c r="BS102">
        <f>(($AQ$89-$AN$88)/($AN$89-$AN$88))</f>
        <v>0.22727272727272727</v>
      </c>
      <c r="BT102">
        <f>(($AN$89-$AO$90)/($AO$91-$AO$90))</f>
        <v>0.34782608695652173</v>
      </c>
      <c r="BU102">
        <f>1-(($AP$90-$AO$89)/($AO$90-$AO$89))</f>
        <v>0.33333333333333337</v>
      </c>
      <c r="BV102">
        <f>1-(($AQ$89-$AO$89)/($AO$90-$AO$89))</f>
        <v>0.4285714285714286</v>
      </c>
      <c r="BW102">
        <f>1-(($AN$89-$AP$90)/($AP$91-$AP$90))</f>
        <v>0.4</v>
      </c>
      <c r="BX102">
        <f>(($AO$90-$AP$90)/($AP$91-$AP$90))</f>
        <v>0.28000000000000003</v>
      </c>
      <c r="BY102">
        <f>1-(($AQ$89-$AP$89)/($AP$90-$AP$89))</f>
        <v>8.333333333333337E-2</v>
      </c>
      <c r="BZ102">
        <f>1-(($AN$89-$AQ$89)/($AQ$90-$AQ$89))</f>
        <v>0.29166666666666663</v>
      </c>
      <c r="CA102">
        <f>(($AO$90-$AQ$89)/($AQ$90-$AQ$89))</f>
        <v>0.375</v>
      </c>
      <c r="CB102">
        <f>(($AP$90-$AQ$89)/($AQ$90-$AQ$89))</f>
        <v>8.3333333333333329E-2</v>
      </c>
    </row>
    <row r="103" spans="1:80" x14ac:dyDescent="0.25">
      <c r="A103">
        <v>102</v>
      </c>
      <c r="B103">
        <v>112.24510800000002</v>
      </c>
      <c r="C103" s="5">
        <v>1</v>
      </c>
      <c r="H103">
        <v>96.170588000000009</v>
      </c>
      <c r="I103" s="4">
        <v>4</v>
      </c>
      <c r="P103">
        <v>2</v>
      </c>
      <c r="Q103" t="str">
        <f t="shared" si="2"/>
        <v>14</v>
      </c>
      <c r="R103">
        <v>3</v>
      </c>
      <c r="X103" t="s">
        <v>285</v>
      </c>
      <c r="Y103" t="s">
        <v>270</v>
      </c>
      <c r="AN103">
        <v>2435</v>
      </c>
      <c r="AO103">
        <v>2409</v>
      </c>
      <c r="AP103">
        <v>2419</v>
      </c>
      <c r="AQ103">
        <v>2443</v>
      </c>
      <c r="AT103">
        <f>(($AO$90-$AN$88)/($AN$89-$AN$88))</f>
        <v>0.63636363636363635</v>
      </c>
      <c r="AU103">
        <f>(($AP$91-$AN$89)/($AN$90-$AN$89))</f>
        <v>0.4</v>
      </c>
      <c r="AV103">
        <f>(($AQ$90-$AN$89)/($AN$90-$AN$89))</f>
        <v>0.28000000000000003</v>
      </c>
      <c r="AX103">
        <f>(($AP$91-$AO$90)/($AO$91-$AO$90))</f>
        <v>0.78260869565217395</v>
      </c>
      <c r="AY103">
        <f>(($AQ$90-$AO$90)/($AO$91-$AO$90))</f>
        <v>0.65217391304347827</v>
      </c>
      <c r="BB103">
        <f>(($AQ$90-$AP$90)/($AP$91-$AP$90))</f>
        <v>0.88</v>
      </c>
      <c r="BG103">
        <v>3</v>
      </c>
      <c r="BH103">
        <v>603</v>
      </c>
      <c r="BI103">
        <f>($BH$117-$BH$114)/200</f>
        <v>0.08</v>
      </c>
      <c r="BQ103">
        <f>1-(($AO$90-$AN$88)/($AN$89-$AN$88))</f>
        <v>0.36363636363636365</v>
      </c>
      <c r="BR103">
        <f>(($AP$91-$AN$89)/($AN$90-$AN$89))</f>
        <v>0.4</v>
      </c>
      <c r="BS103">
        <f>(($AQ$90-$AN$89)/($AN$90-$AN$89))</f>
        <v>0.28000000000000003</v>
      </c>
      <c r="BU103">
        <f>1-(($AP$91-$AO$90)/($AO$91-$AO$90))</f>
        <v>0.21739130434782605</v>
      </c>
      <c r="BV103">
        <f>1-(($AQ$90-$AO$90)/($AO$91-$AO$90))</f>
        <v>0.34782608695652173</v>
      </c>
      <c r="BY103">
        <f>1-(($AQ$90-$AP$90)/($AP$91-$AP$90))</f>
        <v>0.12</v>
      </c>
    </row>
    <row r="104" spans="1:80" x14ac:dyDescent="0.25">
      <c r="A104">
        <v>103</v>
      </c>
      <c r="B104">
        <v>112.26046200000002</v>
      </c>
      <c r="C104" s="5">
        <v>1</v>
      </c>
      <c r="H104">
        <v>96.20492200000001</v>
      </c>
      <c r="I104" s="4">
        <v>4</v>
      </c>
      <c r="P104">
        <v>2</v>
      </c>
      <c r="Q104" t="str">
        <f t="shared" si="2"/>
        <v>14</v>
      </c>
      <c r="R104">
        <v>2</v>
      </c>
      <c r="X104" t="s">
        <v>285</v>
      </c>
      <c r="Y104" t="s">
        <v>271</v>
      </c>
      <c r="AN104">
        <v>2458</v>
      </c>
      <c r="AO104">
        <v>2431</v>
      </c>
      <c r="AP104">
        <v>2443</v>
      </c>
      <c r="AQ104">
        <v>2466</v>
      </c>
      <c r="AT104">
        <f>(($AO$91-$AN$89)/($AN$90-$AN$89))</f>
        <v>0.6</v>
      </c>
      <c r="BG104">
        <v>2</v>
      </c>
      <c r="BH104">
        <v>606</v>
      </c>
      <c r="BI104">
        <f>($BH$118-$BH$115)/200</f>
        <v>0.11</v>
      </c>
      <c r="BQ104">
        <f>1-(($AO$91-$AN$89)/($AN$90-$AN$89))</f>
        <v>0.4</v>
      </c>
    </row>
    <row r="105" spans="1:80" x14ac:dyDescent="0.25">
      <c r="A105">
        <v>104</v>
      </c>
      <c r="B105">
        <v>112.24571800000001</v>
      </c>
      <c r="C105" s="5">
        <v>1</v>
      </c>
      <c r="H105">
        <v>96.20492200000001</v>
      </c>
      <c r="I105" s="4">
        <v>4</v>
      </c>
      <c r="P105">
        <v>2</v>
      </c>
      <c r="Q105" t="str">
        <f t="shared" si="2"/>
        <v>14</v>
      </c>
      <c r="R105">
        <v>1</v>
      </c>
      <c r="X105" t="s">
        <v>285</v>
      </c>
      <c r="Y105" t="s">
        <v>268</v>
      </c>
      <c r="AB105" t="s">
        <v>283</v>
      </c>
      <c r="AC105" t="str">
        <f>CONCATENATE($R105,$R106,$R107,$R108)</f>
        <v>1432</v>
      </c>
      <c r="AN105">
        <v>2481</v>
      </c>
      <c r="AO105">
        <v>2455</v>
      </c>
      <c r="AP105">
        <v>2466</v>
      </c>
      <c r="AQ105">
        <v>2488</v>
      </c>
      <c r="BG105">
        <v>1</v>
      </c>
      <c r="BH105">
        <v>616</v>
      </c>
      <c r="BI105">
        <f>($BH$119-$BH$116)/200</f>
        <v>6.5000000000000002E-2</v>
      </c>
    </row>
    <row r="106" spans="1:80" x14ac:dyDescent="0.25">
      <c r="A106">
        <v>105</v>
      </c>
      <c r="B106">
        <v>112.231436</v>
      </c>
      <c r="C106" s="5">
        <v>1</v>
      </c>
      <c r="P106">
        <v>1</v>
      </c>
      <c r="Q106" t="str">
        <f t="shared" si="2"/>
        <v>1</v>
      </c>
      <c r="R106">
        <v>4</v>
      </c>
      <c r="X106" t="s">
        <v>285</v>
      </c>
      <c r="Y106" t="s">
        <v>269</v>
      </c>
      <c r="AN106">
        <v>2505</v>
      </c>
      <c r="AO106">
        <v>2477</v>
      </c>
      <c r="AP106">
        <v>2489</v>
      </c>
      <c r="AQ106">
        <v>2512</v>
      </c>
      <c r="BG106">
        <v>4</v>
      </c>
      <c r="BH106">
        <v>620</v>
      </c>
      <c r="BI106">
        <f>($BH$120-$BH$117)/200</f>
        <v>8.5000000000000006E-2</v>
      </c>
    </row>
    <row r="107" spans="1:80" x14ac:dyDescent="0.25">
      <c r="A107">
        <v>106</v>
      </c>
      <c r="B107">
        <v>112.25525900000001</v>
      </c>
      <c r="C107" s="5">
        <v>1</v>
      </c>
      <c r="P107">
        <v>1</v>
      </c>
      <c r="Q107" t="str">
        <f t="shared" si="2"/>
        <v>1</v>
      </c>
      <c r="R107">
        <v>3</v>
      </c>
      <c r="X107" t="s">
        <v>285</v>
      </c>
      <c r="Y107" t="s">
        <v>270</v>
      </c>
      <c r="AN107">
        <v>2527</v>
      </c>
      <c r="AO107">
        <v>2498</v>
      </c>
      <c r="AP107">
        <v>2513</v>
      </c>
      <c r="AQ107">
        <v>2534</v>
      </c>
      <c r="AT107">
        <f>(($AO$92-$AN$91)/($AN$92-$AN$91))</f>
        <v>0.4</v>
      </c>
      <c r="AU107">
        <f>(($AP$92-$AN$91)/($AN$92-$AN$91))</f>
        <v>0.46666666666666667</v>
      </c>
      <c r="AV107">
        <f>(($AQ$91-$AN$91)/($AN$92-$AN$91))</f>
        <v>0.6333333333333333</v>
      </c>
      <c r="AW107">
        <f>(($AN$92-$AO$92)/($AO$93-$AO$92))</f>
        <v>0.8571428571428571</v>
      </c>
      <c r="AX107">
        <f>(($AP$92-$AO$92)/($AO$93-$AO$92))</f>
        <v>9.5238095238095233E-2</v>
      </c>
      <c r="AY107">
        <f>(($AQ$91-$AO$92)/($AO$93-$AO$92))</f>
        <v>0.33333333333333331</v>
      </c>
      <c r="AZ107">
        <f>(($AN$92-$AP$92)/($AP$93-$AP$92))</f>
        <v>0.59259259259259256</v>
      </c>
      <c r="BA107">
        <f>(($AO$93-$AP$92)/($AP$93-$AP$92))</f>
        <v>0.70370370370370372</v>
      </c>
      <c r="BB107">
        <f>(($AQ$91-$AP$92)/($AP$93-$AP$92))</f>
        <v>0.18518518518518517</v>
      </c>
      <c r="BC107">
        <f>(($AN$92-$AQ$91)/($AQ$92-$AQ$91))</f>
        <v>0.47826086956521741</v>
      </c>
      <c r="BD107">
        <f>(($AO$93-$AQ$91)/($AQ$92-$AQ$91))</f>
        <v>0.60869565217391308</v>
      </c>
      <c r="BE107">
        <f>(($AP$93-$AQ$91)/($AQ$92-$AQ$91))</f>
        <v>0.95652173913043481</v>
      </c>
      <c r="BG107">
        <v>3</v>
      </c>
      <c r="BH107">
        <v>623</v>
      </c>
      <c r="BI107">
        <f>($BH$121-$BH$118)/200</f>
        <v>0.09</v>
      </c>
      <c r="BQ107">
        <f>(($AO$92-$AN$91)/($AN$92-$AN$91))</f>
        <v>0.4</v>
      </c>
      <c r="BR107">
        <f>(($AP$92-$AN$91)/($AN$92-$AN$91))</f>
        <v>0.46666666666666667</v>
      </c>
      <c r="BS107">
        <f>1-(($AQ$91-$AN$91)/($AN$92-$AN$91))</f>
        <v>0.3666666666666667</v>
      </c>
      <c r="BT107">
        <f>1-(($AN$92-$AO$92)/($AO$93-$AO$92))</f>
        <v>0.1428571428571429</v>
      </c>
      <c r="BU107">
        <f>(($AP$92-$AO$92)/($AO$93-$AO$92))</f>
        <v>9.5238095238095233E-2</v>
      </c>
      <c r="BV107">
        <f>(($AQ$91-$AO$92)/($AO$93-$AO$92))</f>
        <v>0.33333333333333331</v>
      </c>
      <c r="BW107">
        <f>1-(($AN$92-$AP$92)/($AP$93-$AP$92))</f>
        <v>0.40740740740740744</v>
      </c>
      <c r="BX107">
        <f>1-(($AO$93-$AP$92)/($AP$93-$AP$92))</f>
        <v>0.29629629629629628</v>
      </c>
      <c r="BY107">
        <f>(($AQ$91-$AP$92)/($AP$93-$AP$92))</f>
        <v>0.18518518518518517</v>
      </c>
      <c r="BZ107">
        <f>(($AN$92-$AQ$91)/($AQ$92-$AQ$91))</f>
        <v>0.47826086956521741</v>
      </c>
      <c r="CA107">
        <f>1-(($AO$93-$AQ$91)/($AQ$92-$AQ$91))</f>
        <v>0.39130434782608692</v>
      </c>
      <c r="CB107">
        <f>1-(($AP$93-$AQ$91)/($AQ$92-$AQ$91))</f>
        <v>4.3478260869565188E-2</v>
      </c>
    </row>
    <row r="108" spans="1:80" x14ac:dyDescent="0.25">
      <c r="A108">
        <v>107</v>
      </c>
      <c r="B108">
        <v>112.256586</v>
      </c>
      <c r="C108" s="5">
        <v>1</v>
      </c>
      <c r="P108">
        <v>1</v>
      </c>
      <c r="Q108" t="str">
        <f t="shared" si="2"/>
        <v>1</v>
      </c>
      <c r="R108">
        <v>2</v>
      </c>
      <c r="X108" t="s">
        <v>284</v>
      </c>
      <c r="Y108" t="s">
        <v>272</v>
      </c>
      <c r="AN108">
        <v>2550</v>
      </c>
      <c r="AO108">
        <v>2520</v>
      </c>
      <c r="AP108">
        <v>2537</v>
      </c>
      <c r="AQ108">
        <v>2570</v>
      </c>
      <c r="AT108">
        <f>(($AO$93-$AN$92)/($AN$93-$AN$92))</f>
        <v>0.12</v>
      </c>
      <c r="AU108">
        <f>(($AP$93-$AN$92)/($AN$93-$AN$92))</f>
        <v>0.44</v>
      </c>
      <c r="AV108">
        <f>(($AQ$92-$AN$92)/($AN$93-$AN$92))</f>
        <v>0.48</v>
      </c>
      <c r="AW108">
        <f>(($AN$93-$AO$94)/($AO$95-$AO$94))</f>
        <v>0.125</v>
      </c>
      <c r="AX108">
        <f>(($AP$93-$AO$93)/($AO$94-$AO$93))</f>
        <v>0.42105263157894735</v>
      </c>
      <c r="AY108">
        <f>(($AQ$92-$AO$93)/($AO$94-$AO$93))</f>
        <v>0.47368421052631576</v>
      </c>
      <c r="AZ108">
        <f>(($AN$93-$AP$93)/($AP$94-$AP$93))</f>
        <v>0.60869565217391308</v>
      </c>
      <c r="BA108">
        <f>(($AO$94-$AP$93)/($AP$94-$AP$93))</f>
        <v>0.47826086956521741</v>
      </c>
      <c r="BB108">
        <f>(($AQ$92-$AP$93)/($AP$94-$AP$93))</f>
        <v>4.3478260869565216E-2</v>
      </c>
      <c r="BC108">
        <f>(($AN$93-$AQ$92)/($AQ$93-$AQ$92))</f>
        <v>0.59090909090909094</v>
      </c>
      <c r="BD108">
        <f>(($AO$94-$AQ$92)/($AQ$93-$AQ$92))</f>
        <v>0.45454545454545453</v>
      </c>
      <c r="BE108">
        <f>(($AP$94-$AQ$93)/($AQ$94-$AQ$93))</f>
        <v>0</v>
      </c>
      <c r="BG108">
        <v>2</v>
      </c>
      <c r="BH108">
        <v>633</v>
      </c>
      <c r="BI108">
        <f>($BH$122-$BH$119)/200</f>
        <v>0.11</v>
      </c>
      <c r="BQ108">
        <f>(($AO$93-$AN$92)/($AN$93-$AN$92))</f>
        <v>0.12</v>
      </c>
      <c r="BR108">
        <f>(($AP$93-$AN$92)/($AN$93-$AN$92))</f>
        <v>0.44</v>
      </c>
      <c r="BS108">
        <f>(($AQ$92-$AN$92)/($AN$93-$AN$92))</f>
        <v>0.48</v>
      </c>
      <c r="BT108">
        <f>(($AN$93-$AO$94)/($AO$95-$AO$94))</f>
        <v>0.125</v>
      </c>
      <c r="BU108">
        <f>(($AP$93-$AO$93)/($AO$94-$AO$93))</f>
        <v>0.42105263157894735</v>
      </c>
      <c r="BV108">
        <f>(($AQ$92-$AO$93)/($AO$94-$AO$93))</f>
        <v>0.47368421052631576</v>
      </c>
      <c r="BW108">
        <f>1-(($AN$93-$AP$93)/($AP$94-$AP$93))</f>
        <v>0.39130434782608692</v>
      </c>
      <c r="BX108">
        <f>(($AO$94-$AP$93)/($AP$94-$AP$93))</f>
        <v>0.47826086956521741</v>
      </c>
      <c r="BY108">
        <f>(($AQ$92-$AP$93)/($AP$94-$AP$93))</f>
        <v>4.3478260869565216E-2</v>
      </c>
      <c r="BZ108">
        <f>1-(($AN$93-$AQ$92)/($AQ$93-$AQ$92))</f>
        <v>0.40909090909090906</v>
      </c>
      <c r="CA108">
        <f>(($AO$94-$AQ$92)/($AQ$93-$AQ$92))</f>
        <v>0.45454545454545453</v>
      </c>
      <c r="CB108">
        <f>(($AP$94-$AQ$93)/($AQ$94-$AQ$93))</f>
        <v>0</v>
      </c>
    </row>
    <row r="109" spans="1:80" x14ac:dyDescent="0.25">
      <c r="A109">
        <v>108</v>
      </c>
      <c r="B109">
        <v>112.30045900000002</v>
      </c>
      <c r="C109" s="5">
        <v>1</v>
      </c>
      <c r="P109">
        <v>1</v>
      </c>
      <c r="Q109" t="str">
        <f t="shared" si="2"/>
        <v>1</v>
      </c>
      <c r="R109">
        <v>1</v>
      </c>
      <c r="X109" t="s">
        <v>283</v>
      </c>
      <c r="Y109" t="s">
        <v>266</v>
      </c>
      <c r="AB109" t="s">
        <v>285</v>
      </c>
      <c r="AC109" t="str">
        <f>CONCATENATE($R109,$R110,$R111,$R112)</f>
        <v>1342</v>
      </c>
      <c r="AN109">
        <v>2559</v>
      </c>
      <c r="AO109">
        <v>2541</v>
      </c>
      <c r="AP109">
        <v>2570</v>
      </c>
      <c r="AQ109">
        <v>2592</v>
      </c>
      <c r="AT109">
        <f>(($AO$94-$AN$92)/($AN$93-$AN$92))</f>
        <v>0.88</v>
      </c>
      <c r="AU109">
        <f>(($AP$94-$AN$93)/($AN$94-$AN$93))</f>
        <v>0.36</v>
      </c>
      <c r="AV109">
        <f>(($AQ$93-$AN$93)/($AN$94-$AN$93))</f>
        <v>0.36</v>
      </c>
      <c r="AW109">
        <f>(($AN$94-$AO$95)/($AO$96-$AO$95))</f>
        <v>0.17391304347826086</v>
      </c>
      <c r="AX109">
        <f>(($AP$94-$AO$94)/($AO$95-$AO$94))</f>
        <v>0.5</v>
      </c>
      <c r="AY109">
        <f>(($AQ$93-$AO$94)/($AO$95-$AO$94))</f>
        <v>0.5</v>
      </c>
      <c r="AZ109">
        <f>(($AN$94-$AP$94)/($AP$95-$AP$94))</f>
        <v>0.66666666666666663</v>
      </c>
      <c r="BA109">
        <f>(($AO$95-$AP$94)/($AP$95-$AP$94))</f>
        <v>0.5</v>
      </c>
      <c r="BB109">
        <f>(($AQ$93-$AP$94)/($AP$95-$AP$94))</f>
        <v>0</v>
      </c>
      <c r="BC109">
        <f>(($AN$94-$AQ$93)/($AQ$94-$AQ$93))</f>
        <v>0.66666666666666663</v>
      </c>
      <c r="BD109">
        <f>(($AO$95-$AQ$93)/($AQ$94-$AQ$93))</f>
        <v>0.5</v>
      </c>
      <c r="BE109">
        <f>(($AP$95-$AQ$94)/($AQ$95-$AQ$94))</f>
        <v>0</v>
      </c>
      <c r="BG109">
        <v>1</v>
      </c>
      <c r="BH109">
        <v>639</v>
      </c>
      <c r="BI109">
        <f>($BH$123-$BH$120)/200</f>
        <v>7.0000000000000007E-2</v>
      </c>
      <c r="BQ109">
        <f>1-(($AO$94-$AN$92)/($AN$93-$AN$92))</f>
        <v>0.12</v>
      </c>
      <c r="BR109">
        <f>(($AP$94-$AN$93)/($AN$94-$AN$93))</f>
        <v>0.36</v>
      </c>
      <c r="BS109">
        <f>(($AQ$93-$AN$93)/($AN$94-$AN$93))</f>
        <v>0.36</v>
      </c>
      <c r="BT109">
        <f>(($AN$94-$AO$95)/($AO$96-$AO$95))</f>
        <v>0.17391304347826086</v>
      </c>
      <c r="BU109">
        <f>(($AP$94-$AO$94)/($AO$95-$AO$94))</f>
        <v>0.5</v>
      </c>
      <c r="BV109">
        <f>(($AQ$93-$AO$94)/($AO$95-$AO$94))</f>
        <v>0.5</v>
      </c>
      <c r="BW109">
        <f>1-(($AN$94-$AP$94)/($AP$95-$AP$94))</f>
        <v>0.33333333333333337</v>
      </c>
      <c r="BX109">
        <f>(($AO$95-$AP$94)/($AP$95-$AP$94))</f>
        <v>0.5</v>
      </c>
      <c r="BY109">
        <f>(($AQ$93-$AP$94)/($AP$95-$AP$94))</f>
        <v>0</v>
      </c>
      <c r="BZ109">
        <f>1-(($AN$94-$AQ$93)/($AQ$94-$AQ$93))</f>
        <v>0.33333333333333337</v>
      </c>
      <c r="CA109">
        <f>(($AO$95-$AQ$93)/($AQ$94-$AQ$93))</f>
        <v>0.5</v>
      </c>
      <c r="CB109">
        <f>(($AP$95-$AQ$94)/($AQ$95-$AQ$94))</f>
        <v>0</v>
      </c>
    </row>
    <row r="110" spans="1:80" x14ac:dyDescent="0.25">
      <c r="A110">
        <v>109</v>
      </c>
      <c r="B110">
        <v>112.38846800000002</v>
      </c>
      <c r="C110" s="5">
        <v>1</v>
      </c>
      <c r="P110">
        <v>1</v>
      </c>
      <c r="Q110" t="str">
        <f t="shared" si="2"/>
        <v>1</v>
      </c>
      <c r="R110">
        <v>3</v>
      </c>
      <c r="X110" t="s">
        <v>283</v>
      </c>
      <c r="Y110" t="s">
        <v>263</v>
      </c>
      <c r="AN110">
        <v>2587</v>
      </c>
      <c r="AO110">
        <v>2564</v>
      </c>
      <c r="AP110">
        <v>2592</v>
      </c>
      <c r="AQ110">
        <v>2613</v>
      </c>
      <c r="AT110">
        <f>(($AO$95-$AN$93)/($AN$94-$AN$93))</f>
        <v>0.84</v>
      </c>
      <c r="AU110">
        <f>(($AP$95-$AN$94)/($AN$95-$AN$94))</f>
        <v>0.33333333333333331</v>
      </c>
      <c r="AV110">
        <f>(($AQ$94-$AN$94)/($AN$95-$AN$94))</f>
        <v>0.33333333333333331</v>
      </c>
      <c r="AW110">
        <f>(($AN$95-$AO$96)/($AO$97-$AO$96))</f>
        <v>0.2</v>
      </c>
      <c r="AX110">
        <f>(($AP$95-$AO$95)/($AO$96-$AO$95))</f>
        <v>0.52173913043478259</v>
      </c>
      <c r="AY110">
        <f>(($AQ$94-$AO$95)/($AO$96-$AO$95))</f>
        <v>0.52173913043478259</v>
      </c>
      <c r="AZ110">
        <f>(($AN$95-$AP$95)/($AP$96-$AP$95))</f>
        <v>0.66666666666666663</v>
      </c>
      <c r="BA110">
        <f>(($AO$96-$AP$95)/($AP$96-$AP$95))</f>
        <v>0.45833333333333331</v>
      </c>
      <c r="BB110">
        <f>(($AQ$94-$AP$95)/($AP$96-$AP$95))</f>
        <v>0</v>
      </c>
      <c r="BC110">
        <f>(($AN$95-$AQ$94)/($AQ$95-$AQ$94))</f>
        <v>0.69565217391304346</v>
      </c>
      <c r="BD110">
        <f>(($AO$96-$AQ$94)/($AQ$95-$AQ$94))</f>
        <v>0.47826086956521741</v>
      </c>
      <c r="BE110">
        <f>(($AP$96-$AQ$95)/($AQ$96-$AQ$95))</f>
        <v>0.04</v>
      </c>
      <c r="BG110">
        <v>3</v>
      </c>
      <c r="BH110">
        <v>645</v>
      </c>
      <c r="BI110">
        <f>($BH$124-$BH$121)/200</f>
        <v>7.4999999999999997E-2</v>
      </c>
      <c r="BQ110">
        <f>1-(($AO$95-$AN$93)/($AN$94-$AN$93))</f>
        <v>0.16000000000000003</v>
      </c>
      <c r="BR110">
        <f>(($AP$95-$AN$94)/($AN$95-$AN$94))</f>
        <v>0.33333333333333331</v>
      </c>
      <c r="BS110">
        <f>(($AQ$94-$AN$94)/($AN$95-$AN$94))</f>
        <v>0.33333333333333331</v>
      </c>
      <c r="BT110">
        <f>(($AN$95-$AO$96)/($AO$97-$AO$96))</f>
        <v>0.2</v>
      </c>
      <c r="BU110">
        <f>1-(($AP$95-$AO$95)/($AO$96-$AO$95))</f>
        <v>0.47826086956521741</v>
      </c>
      <c r="BV110">
        <f>1-(($AQ$94-$AO$95)/($AO$96-$AO$95))</f>
        <v>0.47826086956521741</v>
      </c>
      <c r="BW110">
        <f>1-(($AN$95-$AP$95)/($AP$96-$AP$95))</f>
        <v>0.33333333333333337</v>
      </c>
      <c r="BX110">
        <f>(($AO$96-$AP$95)/($AP$96-$AP$95))</f>
        <v>0.45833333333333331</v>
      </c>
      <c r="BY110">
        <f>(($AQ$94-$AP$95)/($AP$96-$AP$95))</f>
        <v>0</v>
      </c>
      <c r="BZ110">
        <f>1-(($AN$95-$AQ$94)/($AQ$95-$AQ$94))</f>
        <v>0.30434782608695654</v>
      </c>
      <c r="CA110">
        <f>(($AO$96-$AQ$94)/($AQ$95-$AQ$94))</f>
        <v>0.47826086956521741</v>
      </c>
      <c r="CB110">
        <f>(($AP$96-$AQ$95)/($AQ$96-$AQ$95))</f>
        <v>0.04</v>
      </c>
    </row>
    <row r="111" spans="1:80" x14ac:dyDescent="0.25">
      <c r="A111">
        <v>110</v>
      </c>
      <c r="B111">
        <v>112.23219900000001</v>
      </c>
      <c r="C111" s="5">
        <v>1</v>
      </c>
      <c r="D111">
        <v>121.12744700000002</v>
      </c>
      <c r="E111" s="2">
        <v>2</v>
      </c>
      <c r="P111">
        <v>2</v>
      </c>
      <c r="Q111" t="str">
        <f t="shared" si="2"/>
        <v>12</v>
      </c>
      <c r="R111">
        <v>4</v>
      </c>
      <c r="X111" t="s">
        <v>283</v>
      </c>
      <c r="Y111" t="s">
        <v>264</v>
      </c>
      <c r="AN111">
        <v>2607</v>
      </c>
      <c r="AO111">
        <v>2584</v>
      </c>
      <c r="AP111">
        <v>2613</v>
      </c>
      <c r="AQ111">
        <v>2635</v>
      </c>
      <c r="AT111">
        <f>(($AO$96-$AN$94)/($AN$95-$AN$94))</f>
        <v>0.79166666666666663</v>
      </c>
      <c r="AU111">
        <f>(($AP$96-$AN$95)/($AN$96-$AN$95))</f>
        <v>0.33333333333333331</v>
      </c>
      <c r="AV111">
        <f>(($AQ$95-$AN$95)/($AN$96-$AN$95))</f>
        <v>0.29166666666666669</v>
      </c>
      <c r="AW111">
        <f>(($AN$96-$AO$97)/($AO$98-$AO$97))</f>
        <v>0.18181818181818182</v>
      </c>
      <c r="AX111">
        <f>(($AP$96-$AO$96)/($AO$97-$AO$96))</f>
        <v>0.52</v>
      </c>
      <c r="AY111">
        <f>(($AQ$95-$AO$96)/($AO$97-$AO$96))</f>
        <v>0.48</v>
      </c>
      <c r="AZ111">
        <f>(($AN$96-$AP$96)/($AP$97-$AP$96))</f>
        <v>0.69565217391304346</v>
      </c>
      <c r="BA111">
        <f>(($AO$97-$AP$96)/($AP$97-$AP$96))</f>
        <v>0.52173913043478259</v>
      </c>
      <c r="BB111">
        <f>(($AQ$95-$AP$95)/($AP$96-$AP$95))</f>
        <v>0.95833333333333337</v>
      </c>
      <c r="BC111">
        <f>(($AN$96-$AQ$95)/($AQ$96-$AQ$95))</f>
        <v>0.68</v>
      </c>
      <c r="BD111">
        <f>(($AO$97-$AQ$95)/($AQ$96-$AQ$95))</f>
        <v>0.52</v>
      </c>
      <c r="BE111">
        <f>(($AP$97-$AQ$95)/($AQ$96-$AQ$95))</f>
        <v>0.96</v>
      </c>
      <c r="BG111">
        <v>4</v>
      </c>
      <c r="BH111">
        <v>645</v>
      </c>
      <c r="BI111">
        <f>($BH$125-$BH$122)/200</f>
        <v>0.09</v>
      </c>
      <c r="BQ111">
        <f>1-(($AO$96-$AN$94)/($AN$95-$AN$94))</f>
        <v>0.20833333333333337</v>
      </c>
      <c r="BR111">
        <f>(($AP$96-$AN$95)/($AN$96-$AN$95))</f>
        <v>0.33333333333333331</v>
      </c>
      <c r="BS111">
        <f>(($AQ$95-$AN$95)/($AN$96-$AN$95))</f>
        <v>0.29166666666666669</v>
      </c>
      <c r="BT111">
        <f>(($AN$96-$AO$97)/($AO$98-$AO$97))</f>
        <v>0.18181818181818182</v>
      </c>
      <c r="BU111">
        <f>1-(($AP$96-$AO$96)/($AO$97-$AO$96))</f>
        <v>0.48</v>
      </c>
      <c r="BV111">
        <f>(($AQ$95-$AO$96)/($AO$97-$AO$96))</f>
        <v>0.48</v>
      </c>
      <c r="BW111">
        <f>1-(($AN$96-$AP$96)/($AP$97-$AP$96))</f>
        <v>0.30434782608695654</v>
      </c>
      <c r="BX111">
        <f>1-(($AO$97-$AP$96)/($AP$97-$AP$96))</f>
        <v>0.47826086956521741</v>
      </c>
      <c r="BY111">
        <f>1-(($AQ$95-$AP$95)/($AP$96-$AP$95))</f>
        <v>4.166666666666663E-2</v>
      </c>
      <c r="BZ111">
        <f>1-(($AN$96-$AQ$95)/($AQ$96-$AQ$95))</f>
        <v>0.31999999999999995</v>
      </c>
      <c r="CA111">
        <f>1-(($AO$97-$AQ$95)/($AQ$96-$AQ$95))</f>
        <v>0.48</v>
      </c>
      <c r="CB111">
        <f>1-(($AP$97-$AQ$95)/($AQ$96-$AQ$95))</f>
        <v>4.0000000000000036E-2</v>
      </c>
    </row>
    <row r="112" spans="1:80" x14ac:dyDescent="0.25">
      <c r="A112">
        <v>111</v>
      </c>
      <c r="D112">
        <v>121.11163200000001</v>
      </c>
      <c r="E112" s="2">
        <v>2</v>
      </c>
      <c r="P112">
        <v>1</v>
      </c>
      <c r="Q112" t="str">
        <f t="shared" si="2"/>
        <v>2</v>
      </c>
      <c r="R112">
        <v>2</v>
      </c>
      <c r="X112" t="s">
        <v>283</v>
      </c>
      <c r="Y112" t="s">
        <v>265</v>
      </c>
      <c r="AN112">
        <v>2628</v>
      </c>
      <c r="AO112">
        <v>2604</v>
      </c>
      <c r="AP112">
        <v>2634</v>
      </c>
      <c r="AQ112">
        <v>2656</v>
      </c>
      <c r="AT112">
        <f>(($AO$97-$AN$95)/($AN$96-$AN$95))</f>
        <v>0.83333333333333337</v>
      </c>
      <c r="AU112">
        <f>(($AP$97-$AN$96)/($AN$97-$AN$96))</f>
        <v>0.30434782608695654</v>
      </c>
      <c r="AV112">
        <f>(($AQ$96-$AN$96)/($AN$97-$AN$96))</f>
        <v>0.34782608695652173</v>
      </c>
      <c r="AW112">
        <f>(($AN$97-$AO$98)/($AO$99-$AO$98))</f>
        <v>0.22727272727272727</v>
      </c>
      <c r="AX112">
        <f>(($AP$97-$AO$97)/($AO$98-$AO$97))</f>
        <v>0.5</v>
      </c>
      <c r="AY112">
        <f>(($AQ$96-$AO$97)/($AO$98-$AO$97))</f>
        <v>0.54545454545454541</v>
      </c>
      <c r="AZ112">
        <f>(($AN$97-$AP$97)/($AP$98-$AP$97))</f>
        <v>0.66666666666666663</v>
      </c>
      <c r="BA112">
        <f>(($AO$98-$AP$97)/($AP$98-$AP$97))</f>
        <v>0.45833333333333331</v>
      </c>
      <c r="BB112">
        <f>(($AQ$96-$AP$97)/($AP$98-$AP$97))</f>
        <v>4.1666666666666664E-2</v>
      </c>
      <c r="BC112">
        <f>(($AN$97-$AQ$96)/($AQ$97-$AQ$96))</f>
        <v>0.68181818181818177</v>
      </c>
      <c r="BD112">
        <f>(($AO$98-$AQ$96)/($AQ$97-$AQ$96))</f>
        <v>0.45454545454545453</v>
      </c>
      <c r="BE112">
        <f>(($AP$98-$AQ$97)/($AQ$98-$AQ$97))</f>
        <v>4.3478260869565216E-2</v>
      </c>
      <c r="BG112">
        <v>2</v>
      </c>
      <c r="BH112">
        <v>656</v>
      </c>
      <c r="BI112">
        <f>($BH$126-$BH$123)/200</f>
        <v>0.105</v>
      </c>
      <c r="BQ112">
        <f>1-(($AO$97-$AN$95)/($AN$96-$AN$95))</f>
        <v>0.16666666666666663</v>
      </c>
      <c r="BR112">
        <f>(($AP$97-$AN$96)/($AN$97-$AN$96))</f>
        <v>0.30434782608695654</v>
      </c>
      <c r="BS112">
        <f>(($AQ$96-$AN$96)/($AN$97-$AN$96))</f>
        <v>0.34782608695652173</v>
      </c>
      <c r="BT112">
        <f>(($AN$97-$AO$98)/($AO$99-$AO$98))</f>
        <v>0.22727272727272727</v>
      </c>
      <c r="BU112">
        <f>(($AP$97-$AO$97)/($AO$98-$AO$97))</f>
        <v>0.5</v>
      </c>
      <c r="BV112">
        <f>1-(($AQ$96-$AO$97)/($AO$98-$AO$97))</f>
        <v>0.45454545454545459</v>
      </c>
      <c r="BW112">
        <f>1-(($AN$97-$AP$97)/($AP$98-$AP$97))</f>
        <v>0.33333333333333337</v>
      </c>
      <c r="BX112">
        <f>(($AO$98-$AP$97)/($AP$98-$AP$97))</f>
        <v>0.45833333333333331</v>
      </c>
      <c r="BY112">
        <f>(($AQ$96-$AP$97)/($AP$98-$AP$97))</f>
        <v>4.1666666666666664E-2</v>
      </c>
      <c r="BZ112">
        <f>1-(($AN$97-$AQ$96)/($AQ$97-$AQ$96))</f>
        <v>0.31818181818181823</v>
      </c>
      <c r="CA112">
        <f>(($AO$98-$AQ$96)/($AQ$97-$AQ$96))</f>
        <v>0.45454545454545453</v>
      </c>
      <c r="CB112">
        <f>(($AP$98-$AQ$97)/($AQ$98-$AQ$97))</f>
        <v>4.3478260869565216E-2</v>
      </c>
    </row>
    <row r="113" spans="1:80" x14ac:dyDescent="0.25">
      <c r="A113">
        <v>112</v>
      </c>
      <c r="D113">
        <v>121.13531</v>
      </c>
      <c r="E113" s="2">
        <v>2</v>
      </c>
      <c r="P113">
        <v>1</v>
      </c>
      <c r="Q113" t="str">
        <f t="shared" si="2"/>
        <v>2</v>
      </c>
      <c r="R113">
        <v>1</v>
      </c>
      <c r="X113" t="s">
        <v>283</v>
      </c>
      <c r="Y113" t="s">
        <v>266</v>
      </c>
      <c r="AB113" t="s">
        <v>285</v>
      </c>
      <c r="AC113" t="str">
        <f>CONCATENATE($R113,$R114,$R115,$R116)</f>
        <v>1342</v>
      </c>
      <c r="AN113">
        <v>2649</v>
      </c>
      <c r="AO113">
        <v>2624</v>
      </c>
      <c r="AP113">
        <v>2655</v>
      </c>
      <c r="AQ113">
        <v>2676</v>
      </c>
      <c r="AT113">
        <f>(($AO$98-$AN$96)/($AN$97-$AN$96))</f>
        <v>0.78260869565217395</v>
      </c>
      <c r="AU113">
        <f>(($AP$98-$AN$97)/($AN$98-$AN$97))</f>
        <v>0.33333333333333331</v>
      </c>
      <c r="AV113">
        <f>(($AQ$97-$AN$97)/($AN$98-$AN$97))</f>
        <v>0.29166666666666669</v>
      </c>
      <c r="AW113">
        <f>(($AN$98-$AO$99)/($AO$100-$AO$99))</f>
        <v>0.31818181818181818</v>
      </c>
      <c r="AX113">
        <f>(($AP$98-$AO$98)/($AO$99-$AO$98))</f>
        <v>0.59090909090909094</v>
      </c>
      <c r="AY113">
        <f>(($AQ$97-$AO$98)/($AO$99-$AO$98))</f>
        <v>0.54545454545454541</v>
      </c>
      <c r="AZ113">
        <f>(($AN$98-$AP$98)/($AP$99-$AP$98))</f>
        <v>0.64</v>
      </c>
      <c r="BA113">
        <f>(($AO$99-$AP$98)/($AP$99-$AP$98))</f>
        <v>0.36</v>
      </c>
      <c r="BB113">
        <f>(($AQ$97-$AP$97)/($AP$98-$AP$97))</f>
        <v>0.95833333333333337</v>
      </c>
      <c r="BC113">
        <f>(($AN$98-$AQ$97)/($AQ$98-$AQ$97))</f>
        <v>0.73913043478260865</v>
      </c>
      <c r="BD113">
        <f>(($AO$99-$AQ$97)/($AQ$98-$AQ$97))</f>
        <v>0.43478260869565216</v>
      </c>
      <c r="BE113">
        <f>(($AP$99-$AQ$98)/($AQ$99-$AQ$98))</f>
        <v>0.125</v>
      </c>
      <c r="BG113">
        <v>1</v>
      </c>
      <c r="BH113">
        <v>661</v>
      </c>
      <c r="BI113">
        <f>($BH$127-$BH$124)/200</f>
        <v>0.08</v>
      </c>
      <c r="BQ113">
        <f>1-(($AO$98-$AN$96)/($AN$97-$AN$96))</f>
        <v>0.21739130434782605</v>
      </c>
      <c r="BR113">
        <f>(($AP$98-$AN$97)/($AN$98-$AN$97))</f>
        <v>0.33333333333333331</v>
      </c>
      <c r="BS113">
        <f>(($AQ$97-$AN$97)/($AN$98-$AN$97))</f>
        <v>0.29166666666666669</v>
      </c>
      <c r="BT113">
        <f>(($AN$98-$AO$99)/($AO$100-$AO$99))</f>
        <v>0.31818181818181818</v>
      </c>
      <c r="BU113">
        <f>1-(($AP$98-$AO$98)/($AO$99-$AO$98))</f>
        <v>0.40909090909090906</v>
      </c>
      <c r="BV113">
        <f>1-(($AQ$97-$AO$98)/($AO$99-$AO$98))</f>
        <v>0.45454545454545459</v>
      </c>
      <c r="BW113">
        <f>1-(($AN$98-$AP$98)/($AP$99-$AP$98))</f>
        <v>0.36</v>
      </c>
      <c r="BX113">
        <f>(($AO$99-$AP$98)/($AP$99-$AP$98))</f>
        <v>0.36</v>
      </c>
      <c r="BY113">
        <f>1-(($AQ$97-$AP$97)/($AP$98-$AP$97))</f>
        <v>4.166666666666663E-2</v>
      </c>
      <c r="BZ113">
        <f>1-(($AN$98-$AQ$97)/($AQ$98-$AQ$97))</f>
        <v>0.26086956521739135</v>
      </c>
      <c r="CA113">
        <f>(($AO$99-$AQ$97)/($AQ$98-$AQ$97))</f>
        <v>0.43478260869565216</v>
      </c>
      <c r="CB113">
        <f>(($AP$99-$AQ$98)/($AQ$99-$AQ$98))</f>
        <v>0.125</v>
      </c>
    </row>
    <row r="114" spans="1:80" x14ac:dyDescent="0.25">
      <c r="A114">
        <v>113</v>
      </c>
      <c r="D114">
        <v>121.09245100000001</v>
      </c>
      <c r="E114" s="2">
        <v>2</v>
      </c>
      <c r="F114">
        <v>112.658556</v>
      </c>
      <c r="G114" s="3">
        <v>3</v>
      </c>
      <c r="P114">
        <v>2</v>
      </c>
      <c r="Q114" t="str">
        <f t="shared" si="2"/>
        <v>23</v>
      </c>
      <c r="R114">
        <v>3</v>
      </c>
      <c r="X114" t="s">
        <v>283</v>
      </c>
      <c r="Y114" t="s">
        <v>263</v>
      </c>
      <c r="AN114">
        <v>2668</v>
      </c>
      <c r="AO114">
        <v>2646</v>
      </c>
      <c r="AP114">
        <v>2676</v>
      </c>
      <c r="AQ114">
        <v>2696</v>
      </c>
      <c r="AT114">
        <f>(($AO$99-$AN$97)/($AN$98-$AN$97))</f>
        <v>0.70833333333333337</v>
      </c>
      <c r="AU114">
        <f>(($AP$99-$AN$98)/($AN$99-$AN$98))</f>
        <v>0.375</v>
      </c>
      <c r="AV114">
        <f>(($AQ$98-$AN$98)/($AN$99-$AN$98))</f>
        <v>0.25</v>
      </c>
      <c r="AX114">
        <f>(($AP$99-$AO$99)/($AO$100-$AO$99))</f>
        <v>0.72727272727272729</v>
      </c>
      <c r="AY114">
        <f>(($AQ$98-$AO$99)/($AO$100-$AO$99))</f>
        <v>0.59090909090909094</v>
      </c>
      <c r="AZ114">
        <f>(($AN$99-$AP$99)/($AP$100-$AP$99))</f>
        <v>0.6</v>
      </c>
      <c r="BA114">
        <f>(($AO$100-$AP$99)/($AP$100-$AP$99))</f>
        <v>0.24</v>
      </c>
      <c r="BB114">
        <f>(($AQ$98-$AP$98)/($AP$99-$AP$98))</f>
        <v>0.88</v>
      </c>
      <c r="BC114">
        <f>(($AN$99-$AQ$98)/($AQ$99-$AQ$98))</f>
        <v>0.75</v>
      </c>
      <c r="BD114">
        <f>(($AO$100-$AQ$98)/($AQ$99-$AQ$98))</f>
        <v>0.375</v>
      </c>
      <c r="BG114">
        <v>3</v>
      </c>
      <c r="BH114">
        <v>667</v>
      </c>
      <c r="BI114">
        <f>($BH$128-$BH$125)/200</f>
        <v>7.4999999999999997E-2</v>
      </c>
      <c r="BQ114">
        <f>1-(($AO$99-$AN$97)/($AN$98-$AN$97))</f>
        <v>0.29166666666666663</v>
      </c>
      <c r="BR114">
        <f>(($AP$99-$AN$98)/($AN$99-$AN$98))</f>
        <v>0.375</v>
      </c>
      <c r="BS114">
        <f>(($AQ$98-$AN$98)/($AN$99-$AN$98))</f>
        <v>0.25</v>
      </c>
      <c r="BU114">
        <f>1-(($AP$99-$AO$99)/($AO$100-$AO$99))</f>
        <v>0.27272727272727271</v>
      </c>
      <c r="BV114">
        <f>1-(($AQ$98-$AO$99)/($AO$100-$AO$99))</f>
        <v>0.40909090909090906</v>
      </c>
      <c r="BW114">
        <f>1-(($AN$99-$AP$99)/($AP$100-$AP$99))</f>
        <v>0.4</v>
      </c>
      <c r="BX114">
        <f>(($AO$100-$AP$99)/($AP$100-$AP$99))</f>
        <v>0.24</v>
      </c>
      <c r="BY114">
        <f>1-(($AQ$98-$AP$98)/($AP$99-$AP$98))</f>
        <v>0.12</v>
      </c>
      <c r="BZ114">
        <f>1-(($AN$99-$AQ$98)/($AQ$99-$AQ$98))</f>
        <v>0.25</v>
      </c>
      <c r="CA114">
        <f>(($AO$100-$AQ$98)/($AQ$99-$AQ$98))</f>
        <v>0.375</v>
      </c>
    </row>
    <row r="115" spans="1:80" x14ac:dyDescent="0.25">
      <c r="A115">
        <v>114</v>
      </c>
      <c r="D115">
        <v>121.08204500000001</v>
      </c>
      <c r="E115" s="2">
        <v>2</v>
      </c>
      <c r="F115">
        <v>112.68248200000001</v>
      </c>
      <c r="G115" s="3">
        <v>3</v>
      </c>
      <c r="P115">
        <v>2</v>
      </c>
      <c r="Q115" t="str">
        <f t="shared" si="2"/>
        <v>23</v>
      </c>
      <c r="R115">
        <v>4</v>
      </c>
      <c r="X115" t="s">
        <v>283</v>
      </c>
      <c r="Y115" t="s">
        <v>264</v>
      </c>
      <c r="AN115">
        <v>2691</v>
      </c>
      <c r="AO115">
        <v>2665</v>
      </c>
      <c r="AP115">
        <v>2699</v>
      </c>
      <c r="AQ115">
        <v>2728</v>
      </c>
      <c r="AT115">
        <f>(($AO$100-$AN$98)/($AN$99-$AN$98))</f>
        <v>0.625</v>
      </c>
      <c r="BB115">
        <f>(($AQ$99-$AP$99)/($AP$100-$AP$99))</f>
        <v>0.84</v>
      </c>
      <c r="BG115">
        <v>4</v>
      </c>
      <c r="BH115">
        <v>667</v>
      </c>
      <c r="BI115">
        <f>($BH$129-$BH$126)/200</f>
        <v>0.09</v>
      </c>
      <c r="BQ115">
        <f>1-(($AO$100-$AN$98)/($AN$99-$AN$98))</f>
        <v>0.375</v>
      </c>
      <c r="BY115">
        <f>1-(($AQ$99-$AP$99)/($AP$100-$AP$99))</f>
        <v>0.16000000000000003</v>
      </c>
    </row>
    <row r="116" spans="1:80" x14ac:dyDescent="0.25">
      <c r="A116">
        <v>115</v>
      </c>
      <c r="D116">
        <v>121.07581900000001</v>
      </c>
      <c r="E116" s="2">
        <v>2</v>
      </c>
      <c r="F116">
        <v>112.664984</v>
      </c>
      <c r="G116" s="3">
        <v>3</v>
      </c>
      <c r="P116">
        <v>2</v>
      </c>
      <c r="Q116" t="str">
        <f t="shared" si="2"/>
        <v>23</v>
      </c>
      <c r="R116">
        <v>2</v>
      </c>
      <c r="X116" t="s">
        <v>283</v>
      </c>
      <c r="Y116" t="s">
        <v>265</v>
      </c>
      <c r="AN116">
        <v>2711</v>
      </c>
      <c r="AO116">
        <v>2683</v>
      </c>
      <c r="AP116">
        <v>2728</v>
      </c>
      <c r="AQ116">
        <v>2752</v>
      </c>
      <c r="BG116">
        <v>2</v>
      </c>
      <c r="BH116">
        <v>676</v>
      </c>
      <c r="BI116">
        <f>($BH$130-$BH$127)/200</f>
        <v>0.1</v>
      </c>
    </row>
    <row r="117" spans="1:80" x14ac:dyDescent="0.25">
      <c r="A117">
        <v>116</v>
      </c>
      <c r="D117">
        <v>121.09658300000001</v>
      </c>
      <c r="E117" s="2">
        <v>2</v>
      </c>
      <c r="F117">
        <v>112.65927000000001</v>
      </c>
      <c r="G117" s="3">
        <v>3</v>
      </c>
      <c r="P117">
        <v>2</v>
      </c>
      <c r="Q117" t="str">
        <f t="shared" si="2"/>
        <v>23</v>
      </c>
      <c r="R117">
        <v>1</v>
      </c>
      <c r="X117" t="s">
        <v>283</v>
      </c>
      <c r="Y117" t="s">
        <v>266</v>
      </c>
      <c r="AB117" t="s">
        <v>285</v>
      </c>
      <c r="AC117" t="str">
        <f>CONCATENATE($R117,$R118,$R119,$R120)</f>
        <v>1342</v>
      </c>
      <c r="AN117">
        <v>2724</v>
      </c>
      <c r="AO117">
        <v>2704</v>
      </c>
      <c r="AP117">
        <v>2752</v>
      </c>
      <c r="AQ117">
        <v>2773</v>
      </c>
      <c r="BG117">
        <v>1</v>
      </c>
      <c r="BH117">
        <v>683</v>
      </c>
      <c r="BI117">
        <f>($BH$131-$BH$128)/200</f>
        <v>0.09</v>
      </c>
    </row>
    <row r="118" spans="1:80" x14ac:dyDescent="0.25">
      <c r="A118">
        <v>117</v>
      </c>
      <c r="D118">
        <v>121.15943700000001</v>
      </c>
      <c r="E118" s="2">
        <v>2</v>
      </c>
      <c r="F118">
        <v>112.63641200000001</v>
      </c>
      <c r="G118" s="3">
        <v>3</v>
      </c>
      <c r="P118">
        <v>2</v>
      </c>
      <c r="Q118" t="str">
        <f t="shared" si="2"/>
        <v>23</v>
      </c>
      <c r="R118">
        <v>3</v>
      </c>
      <c r="X118" t="s">
        <v>283</v>
      </c>
      <c r="Y118" t="s">
        <v>263</v>
      </c>
      <c r="AN118">
        <v>2746</v>
      </c>
      <c r="AO118">
        <v>2720</v>
      </c>
      <c r="AP118">
        <v>2773</v>
      </c>
      <c r="AQ118">
        <v>2796</v>
      </c>
      <c r="AT118">
        <f>(($AO$102-$AN$100)/($AN$101-$AN$100))</f>
        <v>0.85185185185185186</v>
      </c>
      <c r="AU118">
        <f>(($AP$101-$AN$100)/($AN$101-$AN$100))</f>
        <v>0.22222222222222221</v>
      </c>
      <c r="AV118">
        <f>(($AQ$100-$AN$100)/($AN$101-$AN$100))</f>
        <v>0.22222222222222221</v>
      </c>
      <c r="AW118">
        <f>(($AN$100-$AO$101)/($AO$102-$AO$101))</f>
        <v>0.17857142857142858</v>
      </c>
      <c r="AX118">
        <f>(($AP$101-$AO$101)/($AO$102-$AO$101))</f>
        <v>0.39285714285714285</v>
      </c>
      <c r="AY118">
        <f>(($AQ$100-$AO$101)/($AO$102-$AO$101))</f>
        <v>0.39285714285714285</v>
      </c>
      <c r="AZ118">
        <f>(($AN$101-$AP$101)/($AP$102-$AP$101))</f>
        <v>0.84</v>
      </c>
      <c r="BA118">
        <f>(($AO$102-$AP$101)/($AP$102-$AP$101))</f>
        <v>0.68</v>
      </c>
      <c r="BB118">
        <f>(($AQ$100-$AP$101)/($AP$102-$AP$101))</f>
        <v>0</v>
      </c>
      <c r="BC118">
        <f>(($AN$101-$AQ$100)/($AQ$101-$AQ$100))</f>
        <v>0.84</v>
      </c>
      <c r="BD118">
        <f>(($AO$102-$AQ$100)/($AQ$101-$AQ$100))</f>
        <v>0.68</v>
      </c>
      <c r="BE118">
        <f>(($AP$101-$AQ$100)/($AQ$101-$AQ$100))</f>
        <v>0</v>
      </c>
      <c r="BG118">
        <v>3</v>
      </c>
      <c r="BH118">
        <v>689</v>
      </c>
      <c r="BI118">
        <f>($BH$132-$BH$129)/200</f>
        <v>7.0000000000000007E-2</v>
      </c>
      <c r="BQ118">
        <f>1-(($AO$102-$AN$100)/($AN$101-$AN$100))</f>
        <v>0.14814814814814814</v>
      </c>
      <c r="BR118">
        <f>(($AP$101-$AN$100)/($AN$101-$AN$100))</f>
        <v>0.22222222222222221</v>
      </c>
      <c r="BS118">
        <f>(($AQ$100-$AN$100)/($AN$101-$AN$100))</f>
        <v>0.22222222222222221</v>
      </c>
      <c r="BT118">
        <f>(($AN$100-$AO$101)/($AO$102-$AO$101))</f>
        <v>0.17857142857142858</v>
      </c>
      <c r="BU118">
        <f>(($AP$101-$AO$101)/($AO$102-$AO$101))</f>
        <v>0.39285714285714285</v>
      </c>
      <c r="BV118">
        <f>(($AQ$100-$AO$101)/($AO$102-$AO$101))</f>
        <v>0.39285714285714285</v>
      </c>
      <c r="BW118">
        <f>1-(($AN$101-$AP$101)/($AP$102-$AP$101))</f>
        <v>0.16000000000000003</v>
      </c>
      <c r="BX118">
        <f>1-(($AO$102-$AP$101)/($AP$102-$AP$101))</f>
        <v>0.31999999999999995</v>
      </c>
      <c r="BY118">
        <f>(($AQ$100-$AP$101)/($AP$102-$AP$101))</f>
        <v>0</v>
      </c>
      <c r="BZ118">
        <f>1-(($AN$101-$AQ$100)/($AQ$101-$AQ$100))</f>
        <v>0.16000000000000003</v>
      </c>
      <c r="CA118">
        <f>1-(($AO$102-$AQ$100)/($AQ$101-$AQ$100))</f>
        <v>0.31999999999999995</v>
      </c>
      <c r="CB118">
        <f>(($AP$101-$AQ$100)/($AQ$101-$AQ$100))</f>
        <v>0</v>
      </c>
    </row>
    <row r="119" spans="1:80" x14ac:dyDescent="0.25">
      <c r="A119">
        <v>118</v>
      </c>
      <c r="D119">
        <v>121.12744700000002</v>
      </c>
      <c r="E119" s="2">
        <v>2</v>
      </c>
      <c r="F119">
        <v>112.66227900000001</v>
      </c>
      <c r="G119" s="3">
        <v>3</v>
      </c>
      <c r="P119">
        <v>2</v>
      </c>
      <c r="Q119" t="str">
        <f t="shared" si="2"/>
        <v>23</v>
      </c>
      <c r="R119">
        <v>4</v>
      </c>
      <c r="X119" t="s">
        <v>283</v>
      </c>
      <c r="Y119" t="s">
        <v>264</v>
      </c>
      <c r="AN119">
        <v>2766</v>
      </c>
      <c r="AO119">
        <v>2742</v>
      </c>
      <c r="AP119">
        <v>2797</v>
      </c>
      <c r="AQ119">
        <v>2818</v>
      </c>
      <c r="AT119">
        <f>(($AO$103-$AN$101)/($AN$102-$AN$101))</f>
        <v>0.80952380952380953</v>
      </c>
      <c r="AU119">
        <f>(($AP$102-$AN$101)/($AN$102-$AN$101))</f>
        <v>0.19047619047619047</v>
      </c>
      <c r="AV119">
        <f>(($AQ$101-$AN$101)/($AN$102-$AN$101))</f>
        <v>0.19047619047619047</v>
      </c>
      <c r="AW119">
        <f>(($AN$101-$AO$102)/($AO$103-$AO$102))</f>
        <v>0.19047619047619047</v>
      </c>
      <c r="AX119">
        <f>(($AP$102-$AO$102)/($AO$103-$AO$102))</f>
        <v>0.38095238095238093</v>
      </c>
      <c r="AY119">
        <f>(($AQ$101-$AO$102)/($AO$103-$AO$102))</f>
        <v>0.38095238095238093</v>
      </c>
      <c r="AZ119">
        <f>(($AN$102-$AP$102)/($AP$103-$AP$102))</f>
        <v>0.73913043478260865</v>
      </c>
      <c r="BA119">
        <f>(($AO$103-$AP$102)/($AP$103-$AP$102))</f>
        <v>0.56521739130434778</v>
      </c>
      <c r="BB119">
        <f>(($AQ$101-$AP$102)/($AP$103-$AP$102))</f>
        <v>0</v>
      </c>
      <c r="BC119">
        <f>(($AN$102-$AQ$101)/($AQ$102-$AQ$101))</f>
        <v>0.73913043478260865</v>
      </c>
      <c r="BD119">
        <f>(($AO$103-$AQ$101)/($AQ$102-$AQ$101))</f>
        <v>0.56521739130434778</v>
      </c>
      <c r="BE119">
        <f>(($AP$102-$AQ$101)/($AQ$102-$AQ$101))</f>
        <v>0</v>
      </c>
      <c r="BG119">
        <v>4</v>
      </c>
      <c r="BH119">
        <v>689</v>
      </c>
      <c r="BI119">
        <f>($BH$133-$BH$130)/200</f>
        <v>0.1</v>
      </c>
      <c r="BQ119">
        <f>1-(($AO$103-$AN$101)/($AN$102-$AN$101))</f>
        <v>0.19047619047619047</v>
      </c>
      <c r="BR119">
        <f>(($AP$102-$AN$101)/($AN$102-$AN$101))</f>
        <v>0.19047619047619047</v>
      </c>
      <c r="BS119">
        <f>(($AQ$101-$AN$101)/($AN$102-$AN$101))</f>
        <v>0.19047619047619047</v>
      </c>
      <c r="BT119">
        <f>(($AN$101-$AO$102)/($AO$103-$AO$102))</f>
        <v>0.19047619047619047</v>
      </c>
      <c r="BU119">
        <f>(($AP$102-$AO$102)/($AO$103-$AO$102))</f>
        <v>0.38095238095238093</v>
      </c>
      <c r="BV119">
        <f>(($AQ$101-$AO$102)/($AO$103-$AO$102))</f>
        <v>0.38095238095238093</v>
      </c>
      <c r="BW119">
        <f>1-(($AN$102-$AP$102)/($AP$103-$AP$102))</f>
        <v>0.26086956521739135</v>
      </c>
      <c r="BX119">
        <f>1-(($AO$103-$AP$102)/($AP$103-$AP$102))</f>
        <v>0.43478260869565222</v>
      </c>
      <c r="BY119">
        <f>(($AQ$101-$AP$102)/($AP$103-$AP$102))</f>
        <v>0</v>
      </c>
      <c r="BZ119">
        <f>1-(($AN$102-$AQ$101)/($AQ$102-$AQ$101))</f>
        <v>0.26086956521739135</v>
      </c>
      <c r="CA119">
        <f>1-(($AO$103-$AQ$101)/($AQ$102-$AQ$101))</f>
        <v>0.43478260869565222</v>
      </c>
      <c r="CB119">
        <f>(($AP$102-$AQ$101)/($AQ$102-$AQ$101))</f>
        <v>0</v>
      </c>
    </row>
    <row r="120" spans="1:80" x14ac:dyDescent="0.25">
      <c r="A120">
        <v>119</v>
      </c>
      <c r="F120">
        <v>112.676153</v>
      </c>
      <c r="G120" s="3">
        <v>3</v>
      </c>
      <c r="H120">
        <v>119.811396</v>
      </c>
      <c r="I120" s="4">
        <v>4</v>
      </c>
      <c r="P120">
        <v>2</v>
      </c>
      <c r="Q120" t="str">
        <f t="shared" si="2"/>
        <v>34</v>
      </c>
      <c r="R120">
        <v>2</v>
      </c>
      <c r="X120" t="s">
        <v>283</v>
      </c>
      <c r="Y120" t="s">
        <v>265</v>
      </c>
      <c r="AN120">
        <v>2790</v>
      </c>
      <c r="AO120">
        <v>2762</v>
      </c>
      <c r="AP120">
        <v>2818</v>
      </c>
      <c r="AQ120">
        <v>2842</v>
      </c>
      <c r="AT120">
        <f>(($AO$104-$AN$102)/($AN$103-$AN$102))</f>
        <v>0.81818181818181823</v>
      </c>
      <c r="AU120">
        <f>(($AP$103-$AN$102)/($AN$103-$AN$102))</f>
        <v>0.27272727272727271</v>
      </c>
      <c r="AV120">
        <f>(($AQ$102-$AN$102)/($AN$103-$AN$102))</f>
        <v>0.27272727272727271</v>
      </c>
      <c r="AW120">
        <f>(($AN$102-$AO$103)/($AO$104-$AO$103))</f>
        <v>0.18181818181818182</v>
      </c>
      <c r="AX120">
        <f>(($AP$103-$AO$103)/($AO$104-$AO$103))</f>
        <v>0.45454545454545453</v>
      </c>
      <c r="AY120">
        <f>(($AQ$102-$AO$103)/($AO$104-$AO$103))</f>
        <v>0.45454545454545453</v>
      </c>
      <c r="AZ120">
        <f>(($AN$103-$AP$103)/($AP$104-$AP$103))</f>
        <v>0.66666666666666663</v>
      </c>
      <c r="BA120">
        <f>(($AO$104-$AP$103)/($AP$104-$AP$103))</f>
        <v>0.5</v>
      </c>
      <c r="BB120">
        <f>(($AQ$102-$AP$103)/($AP$104-$AP$103))</f>
        <v>0</v>
      </c>
      <c r="BC120">
        <f>(($AN$103-$AQ$102)/($AQ$103-$AQ$102))</f>
        <v>0.66666666666666663</v>
      </c>
      <c r="BD120">
        <f>(($AO$104-$AQ$102)/($AQ$103-$AQ$102))</f>
        <v>0.5</v>
      </c>
      <c r="BE120">
        <f>(($AP$103-$AQ$102)/($AQ$103-$AQ$102))</f>
        <v>0</v>
      </c>
      <c r="BG120">
        <v>2</v>
      </c>
      <c r="BH120">
        <v>700</v>
      </c>
      <c r="BI120">
        <f>($BH$134-$BH$131)/200</f>
        <v>0.1</v>
      </c>
      <c r="BQ120">
        <f>1-(($AO$104-$AN$102)/($AN$103-$AN$102))</f>
        <v>0.18181818181818177</v>
      </c>
      <c r="BR120">
        <f>(($AP$103-$AN$102)/($AN$103-$AN$102))</f>
        <v>0.27272727272727271</v>
      </c>
      <c r="BS120">
        <f>(($AQ$102-$AN$102)/($AN$103-$AN$102))</f>
        <v>0.27272727272727271</v>
      </c>
      <c r="BT120">
        <f>(($AN$102-$AO$103)/($AO$104-$AO$103))</f>
        <v>0.18181818181818182</v>
      </c>
      <c r="BU120">
        <f>(($AP$103-$AO$103)/($AO$104-$AO$103))</f>
        <v>0.45454545454545453</v>
      </c>
      <c r="BV120">
        <f>(($AQ$102-$AO$103)/($AO$104-$AO$103))</f>
        <v>0.45454545454545453</v>
      </c>
      <c r="BW120">
        <f>1-(($AN$103-$AP$103)/($AP$104-$AP$103))</f>
        <v>0.33333333333333337</v>
      </c>
      <c r="BX120">
        <f>(($AO$104-$AP$103)/($AP$104-$AP$103))</f>
        <v>0.5</v>
      </c>
      <c r="BY120">
        <f>(($AQ$102-$AP$103)/($AP$104-$AP$103))</f>
        <v>0</v>
      </c>
      <c r="BZ120">
        <f>1-(($AN$103-$AQ$102)/($AQ$103-$AQ$102))</f>
        <v>0.33333333333333337</v>
      </c>
      <c r="CA120">
        <f>(($AO$104-$AQ$102)/($AQ$103-$AQ$102))</f>
        <v>0.5</v>
      </c>
      <c r="CB120">
        <f>(($AP$103-$AQ$102)/($AQ$103-$AQ$102))</f>
        <v>0</v>
      </c>
    </row>
    <row r="121" spans="1:80" x14ac:dyDescent="0.25">
      <c r="A121">
        <v>120</v>
      </c>
      <c r="F121">
        <v>112.65391400000001</v>
      </c>
      <c r="G121" s="3">
        <v>3</v>
      </c>
      <c r="H121">
        <v>119.84174900000001</v>
      </c>
      <c r="I121" s="4">
        <v>4</v>
      </c>
      <c r="P121">
        <v>2</v>
      </c>
      <c r="Q121" t="str">
        <f t="shared" si="2"/>
        <v>34</v>
      </c>
      <c r="R121">
        <v>1</v>
      </c>
      <c r="X121" t="s">
        <v>283</v>
      </c>
      <c r="Y121" t="s">
        <v>266</v>
      </c>
      <c r="AB121" t="s">
        <v>283</v>
      </c>
      <c r="AC121" t="str">
        <f>CONCATENATE($R121,$R122,$R123,$R124)</f>
        <v>1432</v>
      </c>
      <c r="AN121">
        <v>2811</v>
      </c>
      <c r="AO121">
        <v>2784</v>
      </c>
      <c r="AP121">
        <v>2844</v>
      </c>
      <c r="AQ121">
        <v>2865</v>
      </c>
      <c r="AT121">
        <f>(($AO$105-$AN$103)/($AN$104-$AN$103))</f>
        <v>0.86956521739130432</v>
      </c>
      <c r="AU121">
        <f>(($AP$104-$AN$103)/($AN$104-$AN$103))</f>
        <v>0.34782608695652173</v>
      </c>
      <c r="AV121">
        <f>(($AQ$103-$AN$103)/($AN$104-$AN$103))</f>
        <v>0.34782608695652173</v>
      </c>
      <c r="AW121">
        <f>(($AN$103-$AO$104)/($AO$105-$AO$104))</f>
        <v>0.16666666666666666</v>
      </c>
      <c r="AX121">
        <f>(($AP$104-$AO$104)/($AO$105-$AO$104))</f>
        <v>0.5</v>
      </c>
      <c r="AY121">
        <f>(($AQ$103-$AO$104)/($AO$105-$AO$104))</f>
        <v>0.5</v>
      </c>
      <c r="AZ121">
        <f>(($AN$104-$AP$104)/($AP$105-$AP$104))</f>
        <v>0.65217391304347827</v>
      </c>
      <c r="BA121">
        <f>(($AO$105-$AP$104)/($AP$105-$AP$104))</f>
        <v>0.52173913043478259</v>
      </c>
      <c r="BB121">
        <f>(($AQ$103-$AP$104)/($AP$105-$AP$104))</f>
        <v>0</v>
      </c>
      <c r="BC121">
        <f>(($AN$104-$AQ$103)/($AQ$104-$AQ$103))</f>
        <v>0.65217391304347827</v>
      </c>
      <c r="BD121">
        <f>(($AO$105-$AQ$103)/($AQ$104-$AQ$103))</f>
        <v>0.52173913043478259</v>
      </c>
      <c r="BE121">
        <f>(($AP$104-$AQ$103)/($AQ$104-$AQ$103))</f>
        <v>0</v>
      </c>
      <c r="BG121">
        <v>1</v>
      </c>
      <c r="BH121">
        <v>707</v>
      </c>
      <c r="BI121">
        <f>($BH$135-$BH$132)/200</f>
        <v>0.115</v>
      </c>
      <c r="BQ121">
        <f>1-(($AO$105-$AN$103)/($AN$104-$AN$103))</f>
        <v>0.13043478260869568</v>
      </c>
      <c r="BR121">
        <f>(($AP$104-$AN$103)/($AN$104-$AN$103))</f>
        <v>0.34782608695652173</v>
      </c>
      <c r="BS121">
        <f>(($AQ$103-$AN$103)/($AN$104-$AN$103))</f>
        <v>0.34782608695652173</v>
      </c>
      <c r="BT121">
        <f>(($AN$103-$AO$104)/($AO$105-$AO$104))</f>
        <v>0.16666666666666666</v>
      </c>
      <c r="BU121">
        <f>(($AP$104-$AO$104)/($AO$105-$AO$104))</f>
        <v>0.5</v>
      </c>
      <c r="BV121">
        <f>(($AQ$103-$AO$104)/($AO$105-$AO$104))</f>
        <v>0.5</v>
      </c>
      <c r="BW121">
        <f>1-(($AN$104-$AP$104)/($AP$105-$AP$104))</f>
        <v>0.34782608695652173</v>
      </c>
      <c r="BX121">
        <f>1-(($AO$105-$AP$104)/($AP$105-$AP$104))</f>
        <v>0.47826086956521741</v>
      </c>
      <c r="BY121">
        <f>(($AQ$103-$AP$104)/($AP$105-$AP$104))</f>
        <v>0</v>
      </c>
      <c r="BZ121">
        <f>1-(($AN$104-$AQ$103)/($AQ$104-$AQ$103))</f>
        <v>0.34782608695652173</v>
      </c>
      <c r="CA121">
        <f>1-(($AO$105-$AQ$103)/($AQ$104-$AQ$103))</f>
        <v>0.47826086956521741</v>
      </c>
      <c r="CB121">
        <f>(($AP$104-$AQ$103)/($AQ$104-$AQ$103))</f>
        <v>0</v>
      </c>
    </row>
    <row r="122" spans="1:80" x14ac:dyDescent="0.25">
      <c r="A122">
        <v>121</v>
      </c>
      <c r="F122">
        <v>112.658556</v>
      </c>
      <c r="G122" s="3">
        <v>3</v>
      </c>
      <c r="H122">
        <v>119.84466</v>
      </c>
      <c r="I122" s="4">
        <v>4</v>
      </c>
      <c r="P122">
        <v>2</v>
      </c>
      <c r="Q122" t="str">
        <f t="shared" si="2"/>
        <v>34</v>
      </c>
      <c r="R122">
        <v>4</v>
      </c>
      <c r="X122" t="s">
        <v>282</v>
      </c>
      <c r="Y122" t="s">
        <v>259</v>
      </c>
      <c r="AN122">
        <v>2836</v>
      </c>
      <c r="AO122">
        <v>2805</v>
      </c>
      <c r="AP122">
        <v>2867</v>
      </c>
      <c r="AQ122">
        <v>2890</v>
      </c>
      <c r="AT122">
        <f>(($AO$106-$AN$104)/($AN$105-$AN$104))</f>
        <v>0.82608695652173914</v>
      </c>
      <c r="AU122">
        <f>(($AP$105-$AN$104)/($AN$105-$AN$104))</f>
        <v>0.34782608695652173</v>
      </c>
      <c r="AV122">
        <f>(($AQ$104-$AN$104)/($AN$105-$AN$104))</f>
        <v>0.34782608695652173</v>
      </c>
      <c r="AW122">
        <f>(($AN$104-$AO$105)/($AO$106-$AO$105))</f>
        <v>0.13636363636363635</v>
      </c>
      <c r="AX122">
        <f>(($AP$105-$AO$105)/($AO$106-$AO$105))</f>
        <v>0.5</v>
      </c>
      <c r="AY122">
        <f>(($AQ$104-$AO$105)/($AO$106-$AO$105))</f>
        <v>0.5</v>
      </c>
      <c r="AZ122">
        <f>(($AN$105-$AP$105)/($AP$106-$AP$105))</f>
        <v>0.65217391304347827</v>
      </c>
      <c r="BA122">
        <f>(($AO$106-$AP$105)/($AP$106-$AP$105))</f>
        <v>0.47826086956521741</v>
      </c>
      <c r="BB122">
        <f>(($AQ$104-$AP$105)/($AP$106-$AP$105))</f>
        <v>0</v>
      </c>
      <c r="BC122">
        <f>(($AN$105-$AQ$104)/($AQ$105-$AQ$104))</f>
        <v>0.68181818181818177</v>
      </c>
      <c r="BD122">
        <f>(($AO$106-$AQ$104)/($AQ$105-$AQ$104))</f>
        <v>0.5</v>
      </c>
      <c r="BE122">
        <f>(($AP$105-$AQ$104)/($AQ$105-$AQ$104))</f>
        <v>0</v>
      </c>
      <c r="BG122">
        <v>4</v>
      </c>
      <c r="BH122">
        <v>711</v>
      </c>
      <c r="BI122">
        <f>($BH$141-$BH$138)/200</f>
        <v>8.5000000000000006E-2</v>
      </c>
      <c r="BQ122">
        <f>1-(($AO$106-$AN$104)/($AN$105-$AN$104))</f>
        <v>0.17391304347826086</v>
      </c>
      <c r="BR122">
        <f>(($AP$105-$AN$104)/($AN$105-$AN$104))</f>
        <v>0.34782608695652173</v>
      </c>
      <c r="BS122">
        <f>(($AQ$104-$AN$104)/($AN$105-$AN$104))</f>
        <v>0.34782608695652173</v>
      </c>
      <c r="BT122">
        <f>(($AN$104-$AO$105)/($AO$106-$AO$105))</f>
        <v>0.13636363636363635</v>
      </c>
      <c r="BU122">
        <f>(($AP$105-$AO$105)/($AO$106-$AO$105))</f>
        <v>0.5</v>
      </c>
      <c r="BV122">
        <f>(($AQ$104-$AO$105)/($AO$106-$AO$105))</f>
        <v>0.5</v>
      </c>
      <c r="BW122">
        <f>1-(($AN$105-$AP$105)/($AP$106-$AP$105))</f>
        <v>0.34782608695652173</v>
      </c>
      <c r="BX122">
        <f>(($AO$106-$AP$105)/($AP$106-$AP$105))</f>
        <v>0.47826086956521741</v>
      </c>
      <c r="BY122">
        <f>(($AQ$104-$AP$105)/($AP$106-$AP$105))</f>
        <v>0</v>
      </c>
      <c r="BZ122">
        <f>1-(($AN$105-$AQ$104)/($AQ$105-$AQ$104))</f>
        <v>0.31818181818181823</v>
      </c>
      <c r="CA122">
        <f>(($AO$106-$AQ$104)/($AQ$105-$AQ$104))</f>
        <v>0.5</v>
      </c>
      <c r="CB122">
        <f>(($AP$105-$AQ$104)/($AQ$105-$AQ$104))</f>
        <v>0</v>
      </c>
    </row>
    <row r="123" spans="1:80" x14ac:dyDescent="0.25">
      <c r="A123">
        <v>122</v>
      </c>
      <c r="H123">
        <v>119.85517000000002</v>
      </c>
      <c r="I123" s="4">
        <v>4</v>
      </c>
      <c r="P123">
        <v>1</v>
      </c>
      <c r="Q123" t="str">
        <f t="shared" si="2"/>
        <v>4</v>
      </c>
      <c r="R123">
        <v>3</v>
      </c>
      <c r="X123" t="s">
        <v>282</v>
      </c>
      <c r="Y123" t="s">
        <v>260</v>
      </c>
      <c r="AN123">
        <v>2858</v>
      </c>
      <c r="AO123">
        <v>2830</v>
      </c>
      <c r="AP123">
        <v>2894</v>
      </c>
      <c r="AQ123">
        <v>2907</v>
      </c>
      <c r="AT123">
        <f>(($AO$107-$AN$105)/($AN$106-$AN$105))</f>
        <v>0.70833333333333337</v>
      </c>
      <c r="AU123">
        <f>(($AP$106-$AN$105)/($AN$106-$AN$105))</f>
        <v>0.33333333333333331</v>
      </c>
      <c r="AV123">
        <f>(($AQ$105-$AN$105)/($AN$106-$AN$105))</f>
        <v>0.29166666666666669</v>
      </c>
      <c r="AW123">
        <f>(($AN$105-$AO$106)/($AO$107-$AO$106))</f>
        <v>0.19047619047619047</v>
      </c>
      <c r="AX123">
        <f>(($AP$106-$AO$106)/($AO$107-$AO$106))</f>
        <v>0.5714285714285714</v>
      </c>
      <c r="AY123">
        <f>(($AQ$105-$AO$106)/($AO$107-$AO$106))</f>
        <v>0.52380952380952384</v>
      </c>
      <c r="AZ123">
        <f>(($AN$106-$AP$106)/($AP$107-$AP$106))</f>
        <v>0.66666666666666663</v>
      </c>
      <c r="BA123">
        <f>(($AO$107-$AP$106)/($AP$107-$AP$106))</f>
        <v>0.375</v>
      </c>
      <c r="BB123">
        <f>(($AQ$105-$AP$105)/($AP$106-$AP$105))</f>
        <v>0.95652173913043481</v>
      </c>
      <c r="BC123">
        <f>(($AN$106-$AQ$105)/($AQ$106-$AQ$105))</f>
        <v>0.70833333333333337</v>
      </c>
      <c r="BD123">
        <f>(($AO$107-$AQ$105)/($AQ$106-$AQ$105))</f>
        <v>0.41666666666666669</v>
      </c>
      <c r="BE123">
        <f>(($AP$106-$AQ$105)/($AQ$106-$AQ$105))</f>
        <v>4.1666666666666664E-2</v>
      </c>
      <c r="BG123">
        <v>3</v>
      </c>
      <c r="BH123">
        <v>714</v>
      </c>
      <c r="BI123">
        <f>($BH$142-$BH$139)/200</f>
        <v>0.105</v>
      </c>
      <c r="BQ123">
        <f>1-(($AO$107-$AN$105)/($AN$106-$AN$105))</f>
        <v>0.29166666666666663</v>
      </c>
      <c r="BR123">
        <f>(($AP$106-$AN$105)/($AN$106-$AN$105))</f>
        <v>0.33333333333333331</v>
      </c>
      <c r="BS123">
        <f>(($AQ$105-$AN$105)/($AN$106-$AN$105))</f>
        <v>0.29166666666666669</v>
      </c>
      <c r="BT123">
        <f>(($AN$105-$AO$106)/($AO$107-$AO$106))</f>
        <v>0.19047619047619047</v>
      </c>
      <c r="BU123">
        <f>1-(($AP$106-$AO$106)/($AO$107-$AO$106))</f>
        <v>0.4285714285714286</v>
      </c>
      <c r="BV123">
        <f>1-(($AQ$105-$AO$106)/($AO$107-$AO$106))</f>
        <v>0.47619047619047616</v>
      </c>
      <c r="BW123">
        <f>1-(($AN$106-$AP$106)/($AP$107-$AP$106))</f>
        <v>0.33333333333333337</v>
      </c>
      <c r="BX123">
        <f>(($AO$107-$AP$106)/($AP$107-$AP$106))</f>
        <v>0.375</v>
      </c>
      <c r="BY123">
        <f>1-(($AQ$105-$AP$105)/($AP$106-$AP$105))</f>
        <v>4.3478260869565188E-2</v>
      </c>
      <c r="BZ123">
        <f>1-(($AN$106-$AQ$105)/($AQ$106-$AQ$105))</f>
        <v>0.29166666666666663</v>
      </c>
      <c r="CA123">
        <f>(($AO$107-$AQ$105)/($AQ$106-$AQ$105))</f>
        <v>0.41666666666666669</v>
      </c>
      <c r="CB123">
        <f>(($AP$106-$AQ$105)/($AQ$106-$AQ$105))</f>
        <v>4.1666666666666664E-2</v>
      </c>
    </row>
    <row r="124" spans="1:80" x14ac:dyDescent="0.25">
      <c r="A124">
        <v>123</v>
      </c>
      <c r="H124">
        <v>119.84685400000001</v>
      </c>
      <c r="I124" s="4">
        <v>4</v>
      </c>
      <c r="P124">
        <v>1</v>
      </c>
      <c r="Q124" t="str">
        <f t="shared" si="2"/>
        <v>4</v>
      </c>
      <c r="R124">
        <v>2</v>
      </c>
      <c r="X124" t="s">
        <v>282</v>
      </c>
      <c r="Y124" t="s">
        <v>261</v>
      </c>
      <c r="AN124">
        <v>2883</v>
      </c>
      <c r="AO124">
        <v>2851</v>
      </c>
      <c r="AP124">
        <v>2907</v>
      </c>
      <c r="AQ124">
        <v>2929</v>
      </c>
      <c r="AT124">
        <f>(($AO$108-$AN$106)/($AN$107-$AN$106))</f>
        <v>0.68181818181818177</v>
      </c>
      <c r="AU124">
        <f>(($AP$107-$AN$106)/($AN$107-$AN$106))</f>
        <v>0.36363636363636365</v>
      </c>
      <c r="AV124">
        <f>(($AQ$106-$AN$106)/($AN$107-$AN$106))</f>
        <v>0.31818181818181818</v>
      </c>
      <c r="AW124">
        <f>(($AN$106-$AO$107)/($AO$108-$AO$107))</f>
        <v>0.31818181818181818</v>
      </c>
      <c r="AX124">
        <f>(($AP$107-$AO$107)/($AO$108-$AO$107))</f>
        <v>0.68181818181818177</v>
      </c>
      <c r="AY124">
        <f>(($AQ$106-$AO$107)/($AO$108-$AO$107))</f>
        <v>0.63636363636363635</v>
      </c>
      <c r="AZ124">
        <f>(($AN$107-$AP$107)/($AP$108-$AP$107))</f>
        <v>0.58333333333333337</v>
      </c>
      <c r="BA124">
        <f>(($AO$108-$AP$107)/($AP$108-$AP$107))</f>
        <v>0.29166666666666669</v>
      </c>
      <c r="BB124">
        <f>(($AQ$106-$AP$106)/($AP$107-$AP$106))</f>
        <v>0.95833333333333337</v>
      </c>
      <c r="BC124">
        <f>(($AN$107-$AQ$106)/($AQ$107-$AQ$106))</f>
        <v>0.68181818181818177</v>
      </c>
      <c r="BD124">
        <f>(($AO$108-$AQ$106)/($AQ$107-$AQ$106))</f>
        <v>0.36363636363636365</v>
      </c>
      <c r="BE124">
        <f>(($AP$107-$AQ$106)/($AQ$107-$AQ$106))</f>
        <v>4.5454545454545456E-2</v>
      </c>
      <c r="BG124">
        <v>2</v>
      </c>
      <c r="BH124">
        <v>722</v>
      </c>
      <c r="BI124">
        <f>($BH$143-$BH$140)/200</f>
        <v>0.105</v>
      </c>
      <c r="BQ124">
        <f>1-(($AO$108-$AN$106)/($AN$107-$AN$106))</f>
        <v>0.31818181818181823</v>
      </c>
      <c r="BR124">
        <f>(($AP$107-$AN$106)/($AN$107-$AN$106))</f>
        <v>0.36363636363636365</v>
      </c>
      <c r="BS124">
        <f>(($AQ$106-$AN$106)/($AN$107-$AN$106))</f>
        <v>0.31818181818181818</v>
      </c>
      <c r="BT124">
        <f>(($AN$106-$AO$107)/($AO$108-$AO$107))</f>
        <v>0.31818181818181818</v>
      </c>
      <c r="BU124">
        <f>1-(($AP$107-$AO$107)/($AO$108-$AO$107))</f>
        <v>0.31818181818181823</v>
      </c>
      <c r="BV124">
        <f>1-(($AQ$106-$AO$107)/($AO$108-$AO$107))</f>
        <v>0.36363636363636365</v>
      </c>
      <c r="BW124">
        <f>1-(($AN$107-$AP$107)/($AP$108-$AP$107))</f>
        <v>0.41666666666666663</v>
      </c>
      <c r="BX124">
        <f>(($AO$108-$AP$107)/($AP$108-$AP$107))</f>
        <v>0.29166666666666669</v>
      </c>
      <c r="BY124">
        <f>1-(($AQ$106-$AP$106)/($AP$107-$AP$106))</f>
        <v>4.166666666666663E-2</v>
      </c>
      <c r="BZ124">
        <f>1-(($AN$107-$AQ$106)/($AQ$107-$AQ$106))</f>
        <v>0.31818181818181823</v>
      </c>
      <c r="CA124">
        <f>(($AO$108-$AQ$106)/($AQ$107-$AQ$106))</f>
        <v>0.36363636363636365</v>
      </c>
      <c r="CB124">
        <f>(($AP$107-$AQ$106)/($AQ$107-$AQ$106))</f>
        <v>4.5454545454545456E-2</v>
      </c>
    </row>
    <row r="125" spans="1:80" x14ac:dyDescent="0.25">
      <c r="A125">
        <v>124</v>
      </c>
      <c r="B125">
        <v>133.79015600000002</v>
      </c>
      <c r="C125" s="5">
        <v>1</v>
      </c>
      <c r="H125">
        <v>119.83945700000001</v>
      </c>
      <c r="I125" s="4">
        <v>4</v>
      </c>
      <c r="P125">
        <v>2</v>
      </c>
      <c r="Q125" t="str">
        <f t="shared" si="2"/>
        <v>14</v>
      </c>
      <c r="R125">
        <v>1</v>
      </c>
      <c r="X125" t="s">
        <v>282</v>
      </c>
      <c r="Y125" t="s">
        <v>262</v>
      </c>
      <c r="AB125" t="s">
        <v>283</v>
      </c>
      <c r="AC125" t="str">
        <f>CONCATENATE($R125,$R126,$R127,$R128)</f>
        <v>1432</v>
      </c>
      <c r="AN125">
        <v>2903</v>
      </c>
      <c r="AO125">
        <v>2875</v>
      </c>
      <c r="AP125">
        <v>2928</v>
      </c>
      <c r="AQ125">
        <v>2951</v>
      </c>
      <c r="AT125">
        <f>(($AO$109-$AN$107)/($AN$108-$AN$107))</f>
        <v>0.60869565217391308</v>
      </c>
      <c r="AU125">
        <f>(($AP$108-$AN$107)/($AN$108-$AN$107))</f>
        <v>0.43478260869565216</v>
      </c>
      <c r="AV125">
        <f>(($AQ$107-$AN$107)/($AN$108-$AN$107))</f>
        <v>0.30434782608695654</v>
      </c>
      <c r="AW125">
        <f>(($AN$107-$AO$108)/($AO$109-$AO$108))</f>
        <v>0.33333333333333331</v>
      </c>
      <c r="AX125">
        <f>(($AP$108-$AO$108)/($AO$109-$AO$108))</f>
        <v>0.80952380952380953</v>
      </c>
      <c r="AY125">
        <f>(($AQ$107-$AO$108)/($AO$109-$AO$108))</f>
        <v>0.66666666666666663</v>
      </c>
      <c r="BB125">
        <f>(($AQ$107-$AP$107)/($AP$108-$AP$107))</f>
        <v>0.875</v>
      </c>
      <c r="BG125">
        <v>1</v>
      </c>
      <c r="BH125">
        <v>729</v>
      </c>
      <c r="BI125">
        <f>($BH$144-$BH$141)/200</f>
        <v>7.4999999999999997E-2</v>
      </c>
      <c r="BQ125">
        <f>1-(($AO$109-$AN$107)/($AN$108-$AN$107))</f>
        <v>0.39130434782608692</v>
      </c>
      <c r="BR125">
        <f>(($AP$108-$AN$107)/($AN$108-$AN$107))</f>
        <v>0.43478260869565216</v>
      </c>
      <c r="BS125">
        <f>(($AQ$107-$AN$107)/($AN$108-$AN$107))</f>
        <v>0.30434782608695654</v>
      </c>
      <c r="BT125">
        <f>(($AN$107-$AO$108)/($AO$109-$AO$108))</f>
        <v>0.33333333333333331</v>
      </c>
      <c r="BU125">
        <f>1-(($AP$108-$AO$108)/($AO$109-$AO$108))</f>
        <v>0.19047619047619047</v>
      </c>
      <c r="BV125">
        <f>1-(($AQ$107-$AO$108)/($AO$109-$AO$108))</f>
        <v>0.33333333333333337</v>
      </c>
      <c r="BY125">
        <f>1-(($AQ$107-$AP$107)/($AP$108-$AP$107))</f>
        <v>0.125</v>
      </c>
    </row>
    <row r="126" spans="1:80" x14ac:dyDescent="0.25">
      <c r="A126">
        <v>125</v>
      </c>
      <c r="B126">
        <v>133.79015600000002</v>
      </c>
      <c r="C126" s="5">
        <v>1</v>
      </c>
      <c r="H126">
        <v>119.86868900000002</v>
      </c>
      <c r="I126" s="4">
        <v>4</v>
      </c>
      <c r="P126">
        <v>2</v>
      </c>
      <c r="Q126" t="str">
        <f t="shared" si="2"/>
        <v>14</v>
      </c>
      <c r="R126">
        <v>4</v>
      </c>
      <c r="X126" t="s">
        <v>282</v>
      </c>
      <c r="Y126" t="s">
        <v>259</v>
      </c>
      <c r="AN126">
        <v>2923</v>
      </c>
      <c r="AO126">
        <v>2899</v>
      </c>
      <c r="AP126">
        <v>2951</v>
      </c>
      <c r="AQ126">
        <v>2972</v>
      </c>
      <c r="BG126">
        <v>4</v>
      </c>
      <c r="BH126">
        <v>735</v>
      </c>
      <c r="BI126">
        <f>($BH$145-$BH$142)/200</f>
        <v>0.1</v>
      </c>
    </row>
    <row r="127" spans="1:80" x14ac:dyDescent="0.25">
      <c r="A127">
        <v>126</v>
      </c>
      <c r="B127">
        <v>133.82602100000003</v>
      </c>
      <c r="C127" s="5">
        <v>1</v>
      </c>
      <c r="H127">
        <v>119.89282100000001</v>
      </c>
      <c r="I127" s="4">
        <v>4</v>
      </c>
      <c r="P127">
        <v>2</v>
      </c>
      <c r="Q127" t="str">
        <f t="shared" si="2"/>
        <v>14</v>
      </c>
      <c r="R127">
        <v>3</v>
      </c>
      <c r="X127" t="s">
        <v>282</v>
      </c>
      <c r="Y127" t="s">
        <v>260</v>
      </c>
      <c r="AN127">
        <v>2944</v>
      </c>
      <c r="AO127">
        <v>2920</v>
      </c>
      <c r="AP127">
        <v>2972</v>
      </c>
      <c r="AQ127">
        <v>2993</v>
      </c>
      <c r="BG127">
        <v>3</v>
      </c>
      <c r="BH127">
        <v>738</v>
      </c>
      <c r="BI127">
        <f>($BH$146-$BH$143)/200</f>
        <v>0.09</v>
      </c>
    </row>
    <row r="128" spans="1:80" x14ac:dyDescent="0.25">
      <c r="A128">
        <v>127</v>
      </c>
      <c r="B128">
        <v>133.81016</v>
      </c>
      <c r="C128" s="5">
        <v>1</v>
      </c>
      <c r="H128">
        <v>119.811396</v>
      </c>
      <c r="I128" s="4">
        <v>4</v>
      </c>
      <c r="P128">
        <v>2</v>
      </c>
      <c r="Q128" t="str">
        <f t="shared" si="2"/>
        <v>14</v>
      </c>
      <c r="R128">
        <v>2</v>
      </c>
      <c r="X128" t="s">
        <v>282</v>
      </c>
      <c r="Y128" t="s">
        <v>261</v>
      </c>
      <c r="AN128">
        <v>2966</v>
      </c>
      <c r="AO128">
        <v>2942</v>
      </c>
      <c r="AP128">
        <v>2994</v>
      </c>
      <c r="AQ128">
        <v>3015</v>
      </c>
      <c r="AT128">
        <f>(($AO$110-$AN$109)/($AN$110-$AN$109))</f>
        <v>0.17857142857142858</v>
      </c>
      <c r="AU128">
        <f>(($AP$109-$AN$109)/($AN$110-$AN$109))</f>
        <v>0.39285714285714285</v>
      </c>
      <c r="AV128">
        <f>(($AQ$108-$AN$109)/($AN$110-$AN$109))</f>
        <v>0.39285714285714285</v>
      </c>
      <c r="AW128">
        <f>(($AN$110-$AO$111)/($AO$112-$AO$111))</f>
        <v>0.15</v>
      </c>
      <c r="AX128">
        <f>(($AP$109-$AO$110)/($AO$111-$AO$110))</f>
        <v>0.3</v>
      </c>
      <c r="AY128">
        <f>(($AQ$108-$AO$110)/($AO$111-$AO$110))</f>
        <v>0.3</v>
      </c>
      <c r="AZ128">
        <f>(($AN$110-$AP$109)/($AP$110-$AP$109))</f>
        <v>0.77272727272727271</v>
      </c>
      <c r="BA128">
        <f>(($AO$111-$AP$109)/($AP$110-$AP$109))</f>
        <v>0.63636363636363635</v>
      </c>
      <c r="BB128">
        <f>(($AQ$108-$AP$109)/($AP$110-$AP$109))</f>
        <v>0</v>
      </c>
      <c r="BC128">
        <f>(($AN$110-$AQ$108)/($AQ$109-$AQ$108))</f>
        <v>0.77272727272727271</v>
      </c>
      <c r="BD128">
        <f>(($AO$111-$AQ$108)/($AQ$109-$AQ$108))</f>
        <v>0.63636363636363635</v>
      </c>
      <c r="BE128">
        <f>(($AP$109-$AQ$108)/($AQ$109-$AQ$108))</f>
        <v>0</v>
      </c>
      <c r="BG128">
        <v>2</v>
      </c>
      <c r="BH128">
        <v>744</v>
      </c>
      <c r="BI128">
        <f>($BH$147-$BH$144)/200</f>
        <v>0.11</v>
      </c>
      <c r="BQ128">
        <f>(($AO$110-$AN$109)/($AN$110-$AN$109))</f>
        <v>0.17857142857142858</v>
      </c>
      <c r="BR128">
        <f>(($AP$109-$AN$109)/($AN$110-$AN$109))</f>
        <v>0.39285714285714285</v>
      </c>
      <c r="BS128">
        <f>(($AQ$108-$AN$109)/($AN$110-$AN$109))</f>
        <v>0.39285714285714285</v>
      </c>
      <c r="BT128">
        <f>(($AN$110-$AO$111)/($AO$112-$AO$111))</f>
        <v>0.15</v>
      </c>
      <c r="BU128">
        <f>(($AP$109-$AO$110)/($AO$111-$AO$110))</f>
        <v>0.3</v>
      </c>
      <c r="BV128">
        <f>(($AQ$108-$AO$110)/($AO$111-$AO$110))</f>
        <v>0.3</v>
      </c>
      <c r="BW128">
        <f>1-(($AN$110-$AP$109)/($AP$110-$AP$109))</f>
        <v>0.22727272727272729</v>
      </c>
      <c r="BX128">
        <f>1-(($AO$111-$AP$109)/($AP$110-$AP$109))</f>
        <v>0.36363636363636365</v>
      </c>
      <c r="BY128">
        <f>(($AQ$108-$AP$109)/($AP$110-$AP$109))</f>
        <v>0</v>
      </c>
      <c r="BZ128">
        <f>1-(($AN$110-$AQ$108)/($AQ$109-$AQ$108))</f>
        <v>0.22727272727272729</v>
      </c>
      <c r="CA128">
        <f>1-(($AO$111-$AQ$108)/($AQ$109-$AQ$108))</f>
        <v>0.36363636363636365</v>
      </c>
      <c r="CB128">
        <f>(($AP$109-$AQ$108)/($AQ$109-$AQ$108))</f>
        <v>0</v>
      </c>
    </row>
    <row r="129" spans="1:80" x14ac:dyDescent="0.25">
      <c r="A129">
        <v>128</v>
      </c>
      <c r="B129">
        <v>133.80755500000001</v>
      </c>
      <c r="C129" s="5">
        <v>1</v>
      </c>
      <c r="P129">
        <v>1</v>
      </c>
      <c r="Q129" t="str">
        <f t="shared" si="2"/>
        <v>1</v>
      </c>
      <c r="R129">
        <v>1</v>
      </c>
      <c r="X129" t="s">
        <v>282</v>
      </c>
      <c r="Y129" t="s">
        <v>262</v>
      </c>
      <c r="AB129" t="s">
        <v>283</v>
      </c>
      <c r="AC129" t="str">
        <f>CONCATENATE($R129,$R130,$R131,$R132)</f>
        <v>1432</v>
      </c>
      <c r="AN129">
        <v>2987</v>
      </c>
      <c r="AO129">
        <v>2963</v>
      </c>
      <c r="AP129">
        <v>3016</v>
      </c>
      <c r="AQ129">
        <v>3038</v>
      </c>
      <c r="AT129">
        <f>(($AO$111-$AN$109)/($AN$110-$AN$109))</f>
        <v>0.8928571428571429</v>
      </c>
      <c r="AU129">
        <f>(($AP$110-$AN$110)/($AN$111-$AN$110))</f>
        <v>0.25</v>
      </c>
      <c r="AV129">
        <f>(($AQ$109-$AN$110)/($AN$111-$AN$110))</f>
        <v>0.25</v>
      </c>
      <c r="AW129">
        <f>(($AN$111-$AO$112)/($AO$113-$AO$112))</f>
        <v>0.15</v>
      </c>
      <c r="AX129">
        <f>(($AP$110-$AO$111)/($AO$112-$AO$111))</f>
        <v>0.4</v>
      </c>
      <c r="AY129">
        <f>(($AQ$109-$AO$111)/($AO$112-$AO$111))</f>
        <v>0.4</v>
      </c>
      <c r="AZ129">
        <f>(($AN$111-$AP$110)/($AP$111-$AP$110))</f>
        <v>0.7142857142857143</v>
      </c>
      <c r="BA129">
        <f>(($AO$112-$AP$110)/($AP$111-$AP$110))</f>
        <v>0.5714285714285714</v>
      </c>
      <c r="BB129">
        <f>(($AQ$109-$AP$110)/($AP$111-$AP$110))</f>
        <v>0</v>
      </c>
      <c r="BC129">
        <f>(($AN$111-$AQ$109)/($AQ$110-$AQ$109))</f>
        <v>0.7142857142857143</v>
      </c>
      <c r="BD129">
        <f>(($AO$112-$AQ$109)/($AQ$110-$AQ$109))</f>
        <v>0.5714285714285714</v>
      </c>
      <c r="BE129">
        <f>(($AP$110-$AQ$109)/($AQ$110-$AQ$109))</f>
        <v>0</v>
      </c>
      <c r="BG129">
        <v>1</v>
      </c>
      <c r="BH129">
        <v>753</v>
      </c>
      <c r="BI129">
        <f>($BH$148-$BH$145)/200</f>
        <v>0.06</v>
      </c>
      <c r="BQ129">
        <f>1-(($AO$111-$AN$109)/($AN$110-$AN$109))</f>
        <v>0.1071428571428571</v>
      </c>
      <c r="BR129">
        <f>(($AP$110-$AN$110)/($AN$111-$AN$110))</f>
        <v>0.25</v>
      </c>
      <c r="BS129">
        <f>(($AQ$109-$AN$110)/($AN$111-$AN$110))</f>
        <v>0.25</v>
      </c>
      <c r="BT129">
        <f>(($AN$111-$AO$112)/($AO$113-$AO$112))</f>
        <v>0.15</v>
      </c>
      <c r="BU129">
        <f>(($AP$110-$AO$111)/($AO$112-$AO$111))</f>
        <v>0.4</v>
      </c>
      <c r="BV129">
        <f>(($AQ$109-$AO$111)/($AO$112-$AO$111))</f>
        <v>0.4</v>
      </c>
      <c r="BW129">
        <f>1-(($AN$111-$AP$110)/($AP$111-$AP$110))</f>
        <v>0.2857142857142857</v>
      </c>
      <c r="BX129">
        <f>1-(($AO$112-$AP$110)/($AP$111-$AP$110))</f>
        <v>0.4285714285714286</v>
      </c>
      <c r="BY129">
        <f>(($AQ$109-$AP$110)/($AP$111-$AP$110))</f>
        <v>0</v>
      </c>
      <c r="BZ129">
        <f>1-(($AN$111-$AQ$109)/($AQ$110-$AQ$109))</f>
        <v>0.2857142857142857</v>
      </c>
      <c r="CA129">
        <f>1-(($AO$112-$AQ$109)/($AQ$110-$AQ$109))</f>
        <v>0.4285714285714286</v>
      </c>
      <c r="CB129">
        <f>(($AP$110-$AQ$109)/($AQ$110-$AQ$109))</f>
        <v>0</v>
      </c>
    </row>
    <row r="130" spans="1:80" x14ac:dyDescent="0.25">
      <c r="A130">
        <v>129</v>
      </c>
      <c r="B130">
        <v>133.82250100000002</v>
      </c>
      <c r="C130" s="5">
        <v>1</v>
      </c>
      <c r="P130">
        <v>1</v>
      </c>
      <c r="Q130" t="str">
        <f t="shared" ref="Q130:Q193" si="3">CONCATENATE(C130,E130,G130,I130)</f>
        <v>1</v>
      </c>
      <c r="R130">
        <v>4</v>
      </c>
      <c r="X130" t="s">
        <v>282</v>
      </c>
      <c r="Y130" t="s">
        <v>259</v>
      </c>
      <c r="AN130">
        <v>3008</v>
      </c>
      <c r="AO130">
        <v>2984</v>
      </c>
      <c r="AP130">
        <v>3039</v>
      </c>
      <c r="AQ130">
        <v>3078</v>
      </c>
      <c r="AT130">
        <f>(($AO$112-$AN$110)/($AN$111-$AN$110))</f>
        <v>0.85</v>
      </c>
      <c r="AU130">
        <f>(($AP$111-$AN$111)/($AN$112-$AN$111))</f>
        <v>0.2857142857142857</v>
      </c>
      <c r="AV130">
        <f>(($AQ$110-$AN$111)/($AN$112-$AN$111))</f>
        <v>0.2857142857142857</v>
      </c>
      <c r="AW130">
        <f>(($AN$112-$AO$113)/($AO$114-$AO$113))</f>
        <v>0.18181818181818182</v>
      </c>
      <c r="AX130">
        <f>(($AP$111-$AO$112)/($AO$113-$AO$112))</f>
        <v>0.45</v>
      </c>
      <c r="AY130">
        <f>(($AQ$110-$AO$112)/($AO$113-$AO$112))</f>
        <v>0.45</v>
      </c>
      <c r="AZ130">
        <f>(($AN$112-$AP$111)/($AP$112-$AP$111))</f>
        <v>0.7142857142857143</v>
      </c>
      <c r="BA130">
        <f>(($AO$113-$AP$111)/($AP$112-$AP$111))</f>
        <v>0.52380952380952384</v>
      </c>
      <c r="BB130">
        <f>(($AQ$110-$AP$111)/($AP$112-$AP$111))</f>
        <v>0</v>
      </c>
      <c r="BC130">
        <f>(($AN$112-$AQ$110)/($AQ$111-$AQ$110))</f>
        <v>0.68181818181818177</v>
      </c>
      <c r="BD130">
        <f>(($AO$113-$AQ$110)/($AQ$111-$AQ$110))</f>
        <v>0.5</v>
      </c>
      <c r="BE130">
        <f>(($AP$111-$AQ$110)/($AQ$111-$AQ$110))</f>
        <v>0</v>
      </c>
      <c r="BG130">
        <v>4</v>
      </c>
      <c r="BH130">
        <v>758</v>
      </c>
      <c r="BI130">
        <f>($BH$149-$BH$146)/200</f>
        <v>0.09</v>
      </c>
      <c r="BQ130">
        <f>1-(($AO$112-$AN$110)/($AN$111-$AN$110))</f>
        <v>0.15000000000000002</v>
      </c>
      <c r="BR130">
        <f>(($AP$111-$AN$111)/($AN$112-$AN$111))</f>
        <v>0.2857142857142857</v>
      </c>
      <c r="BS130">
        <f>(($AQ$110-$AN$111)/($AN$112-$AN$111))</f>
        <v>0.2857142857142857</v>
      </c>
      <c r="BT130">
        <f>(($AN$112-$AO$113)/($AO$114-$AO$113))</f>
        <v>0.18181818181818182</v>
      </c>
      <c r="BU130">
        <f>(($AP$111-$AO$112)/($AO$113-$AO$112))</f>
        <v>0.45</v>
      </c>
      <c r="BV130">
        <f>(($AQ$110-$AO$112)/($AO$113-$AO$112))</f>
        <v>0.45</v>
      </c>
      <c r="BW130">
        <f>1-(($AN$112-$AP$111)/($AP$112-$AP$111))</f>
        <v>0.2857142857142857</v>
      </c>
      <c r="BX130">
        <f>1-(($AO$113-$AP$111)/($AP$112-$AP$111))</f>
        <v>0.47619047619047616</v>
      </c>
      <c r="BY130">
        <f>(($AQ$110-$AP$111)/($AP$112-$AP$111))</f>
        <v>0</v>
      </c>
      <c r="BZ130">
        <f>1-(($AN$112-$AQ$110)/($AQ$111-$AQ$110))</f>
        <v>0.31818181818181823</v>
      </c>
      <c r="CA130">
        <f>(($AO$113-$AQ$110)/($AQ$111-$AQ$110))</f>
        <v>0.5</v>
      </c>
      <c r="CB130">
        <f>(($AP$111-$AQ$110)/($AQ$111-$AQ$110))</f>
        <v>0</v>
      </c>
    </row>
    <row r="131" spans="1:80" x14ac:dyDescent="0.25">
      <c r="A131">
        <v>130</v>
      </c>
      <c r="B131">
        <v>133.82862299999999</v>
      </c>
      <c r="C131" s="5">
        <v>1</v>
      </c>
      <c r="P131">
        <v>1</v>
      </c>
      <c r="Q131" t="str">
        <f t="shared" si="3"/>
        <v>1</v>
      </c>
      <c r="R131">
        <v>3</v>
      </c>
      <c r="X131" t="s">
        <v>282</v>
      </c>
      <c r="Y131" t="s">
        <v>260</v>
      </c>
      <c r="AN131">
        <v>3031</v>
      </c>
      <c r="AO131">
        <v>3004</v>
      </c>
      <c r="AP131">
        <v>3062</v>
      </c>
      <c r="AQ131">
        <v>3108</v>
      </c>
      <c r="AT131">
        <f>(($AO$113-$AN$111)/($AN$112-$AN$111))</f>
        <v>0.80952380952380953</v>
      </c>
      <c r="AU131">
        <f>(($AP$112-$AN$112)/($AN$113-$AN$112))</f>
        <v>0.2857142857142857</v>
      </c>
      <c r="AV131">
        <f>(($AQ$111-$AN$112)/($AN$113-$AN$112))</f>
        <v>0.33333333333333331</v>
      </c>
      <c r="AW131">
        <f>(($AN$113-$AO$114)/($AO$115-$AO$114))</f>
        <v>0.15789473684210525</v>
      </c>
      <c r="AX131">
        <f>(($AP$112-$AO$113)/($AO$114-$AO$113))</f>
        <v>0.45454545454545453</v>
      </c>
      <c r="AY131">
        <f>(($AQ$111-$AO$113)/($AO$114-$AO$113))</f>
        <v>0.5</v>
      </c>
      <c r="AZ131">
        <f>(($AN$113-$AP$112)/($AP$113-$AP$112))</f>
        <v>0.7142857142857143</v>
      </c>
      <c r="BA131">
        <f>(($AO$114-$AP$112)/($AP$113-$AP$112))</f>
        <v>0.5714285714285714</v>
      </c>
      <c r="BB131">
        <f>(($AQ$111-$AP$112)/($AP$113-$AP$112))</f>
        <v>4.7619047619047616E-2</v>
      </c>
      <c r="BC131">
        <f>(($AN$113-$AQ$111)/($AQ$112-$AQ$111))</f>
        <v>0.66666666666666663</v>
      </c>
      <c r="BD131">
        <f>(($AO$114-$AQ$111)/($AQ$112-$AQ$111))</f>
        <v>0.52380952380952384</v>
      </c>
      <c r="BE131">
        <f>(($AP$112-$AQ$110)/($AQ$111-$AQ$110))</f>
        <v>0.95454545454545459</v>
      </c>
      <c r="BG131">
        <v>3</v>
      </c>
      <c r="BH131">
        <v>762</v>
      </c>
      <c r="BI131">
        <f>($BH$150-$BH$147)/200</f>
        <v>8.5000000000000006E-2</v>
      </c>
      <c r="BQ131">
        <f>1-(($AO$113-$AN$111)/($AN$112-$AN$111))</f>
        <v>0.19047619047619047</v>
      </c>
      <c r="BR131">
        <f>(($AP$112-$AN$112)/($AN$113-$AN$112))</f>
        <v>0.2857142857142857</v>
      </c>
      <c r="BS131">
        <f>(($AQ$111-$AN$112)/($AN$113-$AN$112))</f>
        <v>0.33333333333333331</v>
      </c>
      <c r="BT131">
        <f>(($AN$113-$AO$114)/($AO$115-$AO$114))</f>
        <v>0.15789473684210525</v>
      </c>
      <c r="BU131">
        <f>(($AP$112-$AO$113)/($AO$114-$AO$113))</f>
        <v>0.45454545454545453</v>
      </c>
      <c r="BV131">
        <f>(($AQ$111-$AO$113)/($AO$114-$AO$113))</f>
        <v>0.5</v>
      </c>
      <c r="BW131">
        <f>1-(($AN$113-$AP$112)/($AP$113-$AP$112))</f>
        <v>0.2857142857142857</v>
      </c>
      <c r="BX131">
        <f>1-(($AO$114-$AP$112)/($AP$113-$AP$112))</f>
        <v>0.4285714285714286</v>
      </c>
      <c r="BY131">
        <f>(($AQ$111-$AP$112)/($AP$113-$AP$112))</f>
        <v>4.7619047619047616E-2</v>
      </c>
      <c r="BZ131">
        <f>1-(($AN$113-$AQ$111)/($AQ$112-$AQ$111))</f>
        <v>0.33333333333333337</v>
      </c>
      <c r="CA131">
        <f>1-(($AO$114-$AQ$111)/($AQ$112-$AQ$111))</f>
        <v>0.47619047619047616</v>
      </c>
      <c r="CB131">
        <f>1-(($AP$112-$AQ$110)/($AQ$111-$AQ$110))</f>
        <v>4.5454545454545414E-2</v>
      </c>
    </row>
    <row r="132" spans="1:80" x14ac:dyDescent="0.25">
      <c r="A132">
        <v>131</v>
      </c>
      <c r="B132">
        <v>133.83000000000001</v>
      </c>
      <c r="C132" s="5">
        <v>1</v>
      </c>
      <c r="P132">
        <v>1</v>
      </c>
      <c r="Q132" t="str">
        <f t="shared" si="3"/>
        <v>1</v>
      </c>
      <c r="R132">
        <v>2</v>
      </c>
      <c r="X132" t="s">
        <v>282</v>
      </c>
      <c r="Y132" t="s">
        <v>261</v>
      </c>
      <c r="AN132">
        <v>3054</v>
      </c>
      <c r="AO132">
        <v>3025</v>
      </c>
      <c r="AP132">
        <v>3095</v>
      </c>
      <c r="AQ132">
        <v>3134</v>
      </c>
      <c r="AT132">
        <f>(($AO$114-$AN$112)/($AN$113-$AN$112))</f>
        <v>0.8571428571428571</v>
      </c>
      <c r="AU132">
        <f>(($AP$113-$AN$113)/($AN$114-$AN$113))</f>
        <v>0.31578947368421051</v>
      </c>
      <c r="AV132">
        <f>(($AQ$112-$AN$113)/($AN$114-$AN$113))</f>
        <v>0.36842105263157893</v>
      </c>
      <c r="AW132">
        <f>(($AN$114-$AO$115)/($AO$116-$AO$115))</f>
        <v>0.16666666666666666</v>
      </c>
      <c r="AX132">
        <f>(($AP$113-$AO$114)/($AO$115-$AO$114))</f>
        <v>0.47368421052631576</v>
      </c>
      <c r="AY132">
        <f>(($AQ$112-$AO$114)/($AO$115-$AO$114))</f>
        <v>0.52631578947368418</v>
      </c>
      <c r="AZ132">
        <f>(($AN$114-$AP$113)/($AP$114-$AP$113))</f>
        <v>0.61904761904761907</v>
      </c>
      <c r="BA132">
        <f>(($AO$115-$AP$113)/($AP$114-$AP$113))</f>
        <v>0.47619047619047616</v>
      </c>
      <c r="BB132">
        <f>(($AQ$112-$AP$113)/($AP$114-$AP$113))</f>
        <v>4.7619047619047616E-2</v>
      </c>
      <c r="BC132">
        <f>(($AN$114-$AQ$112)/($AQ$113-$AQ$112))</f>
        <v>0.6</v>
      </c>
      <c r="BD132">
        <f>(($AO$115-$AQ$112)/($AQ$113-$AQ$112))</f>
        <v>0.45</v>
      </c>
      <c r="BE132">
        <f>(($AP$113-$AQ$111)/($AQ$112-$AQ$111))</f>
        <v>0.95238095238095233</v>
      </c>
      <c r="BG132">
        <v>2</v>
      </c>
      <c r="BH132">
        <v>767</v>
      </c>
      <c r="BI132">
        <f>($BH$151-$BH$148)/200</f>
        <v>0.115</v>
      </c>
      <c r="BQ132">
        <f>1-(($AO$114-$AN$112)/($AN$113-$AN$112))</f>
        <v>0.1428571428571429</v>
      </c>
      <c r="BR132">
        <f>(($AP$113-$AN$113)/($AN$114-$AN$113))</f>
        <v>0.31578947368421051</v>
      </c>
      <c r="BS132">
        <f>(($AQ$112-$AN$113)/($AN$114-$AN$113))</f>
        <v>0.36842105263157893</v>
      </c>
      <c r="BT132">
        <f>(($AN$114-$AO$115)/($AO$116-$AO$115))</f>
        <v>0.16666666666666666</v>
      </c>
      <c r="BU132">
        <f>(($AP$113-$AO$114)/($AO$115-$AO$114))</f>
        <v>0.47368421052631576</v>
      </c>
      <c r="BV132">
        <f>1-(($AQ$112-$AO$114)/($AO$115-$AO$114))</f>
        <v>0.47368421052631582</v>
      </c>
      <c r="BW132">
        <f>1-(($AN$114-$AP$113)/($AP$114-$AP$113))</f>
        <v>0.38095238095238093</v>
      </c>
      <c r="BX132">
        <f>(($AO$115-$AP$113)/($AP$114-$AP$113))</f>
        <v>0.47619047619047616</v>
      </c>
      <c r="BY132">
        <f>(($AQ$112-$AP$113)/($AP$114-$AP$113))</f>
        <v>4.7619047619047616E-2</v>
      </c>
      <c r="BZ132">
        <f>1-(($AN$114-$AQ$112)/($AQ$113-$AQ$112))</f>
        <v>0.4</v>
      </c>
      <c r="CA132">
        <f>(($AO$115-$AQ$112)/($AQ$113-$AQ$112))</f>
        <v>0.45</v>
      </c>
      <c r="CB132">
        <f>1-(($AP$113-$AQ$111)/($AQ$112-$AQ$111))</f>
        <v>4.7619047619047672E-2</v>
      </c>
    </row>
    <row r="133" spans="1:80" x14ac:dyDescent="0.25">
      <c r="A133">
        <v>132</v>
      </c>
      <c r="B133">
        <v>133.82209600000002</v>
      </c>
      <c r="C133" s="5">
        <v>1</v>
      </c>
      <c r="P133">
        <v>1</v>
      </c>
      <c r="Q133" t="str">
        <f t="shared" si="3"/>
        <v>1</v>
      </c>
      <c r="R133">
        <v>1</v>
      </c>
      <c r="X133" t="s">
        <v>282</v>
      </c>
      <c r="Y133" t="s">
        <v>262</v>
      </c>
      <c r="AN133">
        <v>3078</v>
      </c>
      <c r="AO133">
        <v>3046</v>
      </c>
      <c r="AP133">
        <v>3128</v>
      </c>
      <c r="AQ133">
        <v>3161</v>
      </c>
      <c r="AT133">
        <f>(($AO$115-$AN$113)/($AN$114-$AN$113))</f>
        <v>0.84210526315789469</v>
      </c>
      <c r="AU133">
        <f>(($AP$114-$AN$114)/($AN$115-$AN$114))</f>
        <v>0.34782608695652173</v>
      </c>
      <c r="AV133">
        <f>(($AQ$113-$AN$114)/($AN$115-$AN$114))</f>
        <v>0.34782608695652173</v>
      </c>
      <c r="AW133">
        <f>(($AN$115-$AO$116)/($AO$117-$AO$116))</f>
        <v>0.38095238095238093</v>
      </c>
      <c r="AX133">
        <f>(($AP$114-$AO$115)/($AO$116-$AO$115))</f>
        <v>0.61111111111111116</v>
      </c>
      <c r="AY133">
        <f>(($AQ$113-$AO$115)/($AO$116-$AO$115))</f>
        <v>0.61111111111111116</v>
      </c>
      <c r="AZ133">
        <f>(($AN$115-$AP$114)/($AP$115-$AP$114))</f>
        <v>0.65217391304347827</v>
      </c>
      <c r="BA133">
        <f>(($AO$116-$AP$114)/($AP$115-$AP$114))</f>
        <v>0.30434782608695654</v>
      </c>
      <c r="BB133">
        <f>(($AQ$113-$AP$114)/($AP$115-$AP$114))</f>
        <v>0</v>
      </c>
      <c r="BC133">
        <f>(($AN$115-$AQ$113)/($AQ$114-$AQ$113))</f>
        <v>0.75</v>
      </c>
      <c r="BD133">
        <f>(($AO$116-$AQ$113)/($AQ$114-$AQ$113))</f>
        <v>0.35</v>
      </c>
      <c r="BE133">
        <f>(($AP$114-$AQ$113)/($AQ$114-$AQ$113))</f>
        <v>0</v>
      </c>
      <c r="BG133">
        <v>1</v>
      </c>
      <c r="BH133">
        <v>778</v>
      </c>
      <c r="BI133">
        <f>($BH$152-$BH$149)/200</f>
        <v>7.4999999999999997E-2</v>
      </c>
      <c r="BQ133">
        <f>1-(($AO$115-$AN$113)/($AN$114-$AN$113))</f>
        <v>0.15789473684210531</v>
      </c>
      <c r="BR133">
        <f>(($AP$114-$AN$114)/($AN$115-$AN$114))</f>
        <v>0.34782608695652173</v>
      </c>
      <c r="BS133">
        <f>(($AQ$113-$AN$114)/($AN$115-$AN$114))</f>
        <v>0.34782608695652173</v>
      </c>
      <c r="BT133">
        <f>(($AN$115-$AO$116)/($AO$117-$AO$116))</f>
        <v>0.38095238095238093</v>
      </c>
      <c r="BU133">
        <f>1-(($AP$114-$AO$115)/($AO$116-$AO$115))</f>
        <v>0.38888888888888884</v>
      </c>
      <c r="BV133">
        <f>1-(($AQ$113-$AO$115)/($AO$116-$AO$115))</f>
        <v>0.38888888888888884</v>
      </c>
      <c r="BW133">
        <f>1-(($AN$115-$AP$114)/($AP$115-$AP$114))</f>
        <v>0.34782608695652173</v>
      </c>
      <c r="BX133">
        <f>(($AO$116-$AP$114)/($AP$115-$AP$114))</f>
        <v>0.30434782608695654</v>
      </c>
      <c r="BY133">
        <f>(($AQ$113-$AP$114)/($AP$115-$AP$114))</f>
        <v>0</v>
      </c>
      <c r="BZ133">
        <f>1-(($AN$115-$AQ$113)/($AQ$114-$AQ$113))</f>
        <v>0.25</v>
      </c>
      <c r="CA133">
        <f>(($AO$116-$AQ$113)/($AQ$114-$AQ$113))</f>
        <v>0.35</v>
      </c>
      <c r="CB133">
        <f>(($AP$114-$AQ$113)/($AQ$114-$AQ$113))</f>
        <v>0</v>
      </c>
    </row>
    <row r="134" spans="1:80" x14ac:dyDescent="0.25">
      <c r="A134">
        <v>133</v>
      </c>
      <c r="B134">
        <v>133.85249900000002</v>
      </c>
      <c r="C134" s="5">
        <v>1</v>
      </c>
      <c r="D134">
        <v>151.515366</v>
      </c>
      <c r="E134" s="2">
        <v>2</v>
      </c>
      <c r="P134">
        <v>2</v>
      </c>
      <c r="Q134" t="str">
        <f t="shared" si="3"/>
        <v>12</v>
      </c>
      <c r="R134">
        <v>4</v>
      </c>
      <c r="X134" t="s">
        <v>282</v>
      </c>
      <c r="Y134" t="s">
        <v>259</v>
      </c>
      <c r="AN134">
        <v>3111</v>
      </c>
      <c r="AO134">
        <v>3060</v>
      </c>
      <c r="AP134">
        <v>3156</v>
      </c>
      <c r="AQ134">
        <v>3186</v>
      </c>
      <c r="AT134">
        <f>(($AO$116-$AN$114)/($AN$115-$AN$114))</f>
        <v>0.65217391304347827</v>
      </c>
      <c r="AU134">
        <f>(($AP$115-$AN$115)/($AN$116-$AN$115))</f>
        <v>0.4</v>
      </c>
      <c r="AV134">
        <f>(($AQ$114-$AN$115)/($AN$116-$AN$115))</f>
        <v>0.25</v>
      </c>
      <c r="AX134">
        <f>(($AP$115-$AO$116)/($AO$117-$AO$116))</f>
        <v>0.76190476190476186</v>
      </c>
      <c r="AY134">
        <f>(($AQ$114-$AO$116)/($AO$117-$AO$116))</f>
        <v>0.61904761904761907</v>
      </c>
      <c r="BB134">
        <f>(($AQ$114-$AP$114)/($AP$115-$AP$114))</f>
        <v>0.86956521739130432</v>
      </c>
      <c r="BG134">
        <v>4</v>
      </c>
      <c r="BH134">
        <v>782</v>
      </c>
      <c r="BI134">
        <f>($BH$153-$BH$150)/200</f>
        <v>0.1</v>
      </c>
      <c r="BQ134">
        <f>1-(($AO$116-$AN$114)/($AN$115-$AN$114))</f>
        <v>0.34782608695652173</v>
      </c>
      <c r="BR134">
        <f>(($AP$115-$AN$115)/($AN$116-$AN$115))</f>
        <v>0.4</v>
      </c>
      <c r="BS134">
        <f>(($AQ$114-$AN$115)/($AN$116-$AN$115))</f>
        <v>0.25</v>
      </c>
      <c r="BU134">
        <f>1-(($AP$115-$AO$116)/($AO$117-$AO$116))</f>
        <v>0.23809523809523814</v>
      </c>
      <c r="BV134">
        <f>1-(($AQ$114-$AO$116)/($AO$117-$AO$116))</f>
        <v>0.38095238095238093</v>
      </c>
      <c r="BY134">
        <f>1-(($AQ$114-$AP$114)/($AP$115-$AP$114))</f>
        <v>0.13043478260869568</v>
      </c>
    </row>
    <row r="135" spans="1:80" x14ac:dyDescent="0.25">
      <c r="A135">
        <v>134</v>
      </c>
      <c r="B135">
        <v>133.79015600000002</v>
      </c>
      <c r="C135" s="5">
        <v>1</v>
      </c>
      <c r="D135">
        <v>151.427685</v>
      </c>
      <c r="E135" s="2">
        <v>2</v>
      </c>
      <c r="P135">
        <v>2</v>
      </c>
      <c r="Q135" t="str">
        <f t="shared" si="3"/>
        <v>12</v>
      </c>
      <c r="R135">
        <v>3</v>
      </c>
      <c r="X135" t="s">
        <v>282</v>
      </c>
      <c r="Y135" t="s">
        <v>260</v>
      </c>
      <c r="AN135">
        <v>3141</v>
      </c>
      <c r="AO135">
        <v>3094</v>
      </c>
      <c r="AP135">
        <v>3183</v>
      </c>
      <c r="AQ135">
        <v>3210</v>
      </c>
      <c r="AT135">
        <f>(($AO$117-$AN$115)/($AN$116-$AN$115))</f>
        <v>0.65</v>
      </c>
      <c r="BG135">
        <v>3</v>
      </c>
      <c r="BH135">
        <v>790</v>
      </c>
      <c r="BI135">
        <f>($BH$154-$BH$151)/200</f>
        <v>8.5000000000000006E-2</v>
      </c>
      <c r="BQ135">
        <f>1-(($AO$117-$AN$115)/($AN$116-$AN$115))</f>
        <v>0.35</v>
      </c>
    </row>
    <row r="136" spans="1:80" x14ac:dyDescent="0.25">
      <c r="A136">
        <v>135</v>
      </c>
      <c r="D136">
        <v>151.44783999999999</v>
      </c>
      <c r="E136" s="2">
        <v>2</v>
      </c>
      <c r="P136">
        <v>1</v>
      </c>
      <c r="Q136" t="str">
        <f t="shared" si="3"/>
        <v>2</v>
      </c>
      <c r="R136" t="s">
        <v>22</v>
      </c>
      <c r="X136" t="s">
        <v>282</v>
      </c>
      <c r="Y136" t="s">
        <v>261</v>
      </c>
      <c r="AN136">
        <v>3168</v>
      </c>
      <c r="AO136">
        <v>3123</v>
      </c>
      <c r="AP136">
        <v>3209</v>
      </c>
      <c r="AQ136">
        <v>3234</v>
      </c>
      <c r="BG136" t="s">
        <v>22</v>
      </c>
      <c r="BH136">
        <v>792</v>
      </c>
      <c r="BI136">
        <f>($BH$155-$BH$152)/200</f>
        <v>0.105</v>
      </c>
    </row>
    <row r="137" spans="1:80" x14ac:dyDescent="0.25">
      <c r="A137">
        <v>136</v>
      </c>
      <c r="D137">
        <v>151.538768</v>
      </c>
      <c r="E137" s="2">
        <v>2</v>
      </c>
      <c r="P137">
        <v>1</v>
      </c>
      <c r="Q137" t="str">
        <f t="shared" si="3"/>
        <v>2</v>
      </c>
      <c r="R137" t="s">
        <v>22</v>
      </c>
      <c r="X137" t="s">
        <v>282</v>
      </c>
      <c r="Y137" t="s">
        <v>262</v>
      </c>
      <c r="AN137">
        <v>3195</v>
      </c>
      <c r="AO137">
        <v>3151</v>
      </c>
      <c r="AP137">
        <v>3234</v>
      </c>
      <c r="AQ137">
        <v>3259</v>
      </c>
      <c r="BG137" t="s">
        <v>22</v>
      </c>
      <c r="BH137">
        <v>794</v>
      </c>
      <c r="BI137">
        <f>($BH$156-$BH$153)/200</f>
        <v>0.06</v>
      </c>
    </row>
    <row r="138" spans="1:80" x14ac:dyDescent="0.25">
      <c r="A138">
        <v>137</v>
      </c>
      <c r="D138">
        <v>151.50644800000001</v>
      </c>
      <c r="E138" s="2">
        <v>2</v>
      </c>
      <c r="F138">
        <v>133.99994100000001</v>
      </c>
      <c r="G138" s="3">
        <v>3</v>
      </c>
      <c r="P138">
        <v>2</v>
      </c>
      <c r="Q138" t="str">
        <f t="shared" si="3"/>
        <v>23</v>
      </c>
      <c r="R138">
        <v>2</v>
      </c>
      <c r="X138" t="s">
        <v>282</v>
      </c>
      <c r="Y138" t="s">
        <v>259</v>
      </c>
      <c r="AB138" t="s">
        <v>282</v>
      </c>
      <c r="AC138" t="str">
        <f>CONCATENATE($R138,$R139,$R140,$R141)</f>
        <v>2341</v>
      </c>
      <c r="AN138">
        <v>3221</v>
      </c>
      <c r="AO138">
        <v>3177</v>
      </c>
      <c r="AP138">
        <v>3259</v>
      </c>
      <c r="AQ138">
        <v>3282</v>
      </c>
      <c r="AT138">
        <f>(($AO$119-$AN$117)/($AN$118-$AN$117))</f>
        <v>0.81818181818181823</v>
      </c>
      <c r="AU138">
        <f>(($AP$116-$AN$117)/($AN$118-$AN$117))</f>
        <v>0.18181818181818182</v>
      </c>
      <c r="AV138">
        <f>(($AQ$115-$AN$117)/($AN$118-$AN$117))</f>
        <v>0.18181818181818182</v>
      </c>
      <c r="AW138">
        <f>(($AN$117-$AO$118)/($AO$119-$AO$118))</f>
        <v>0.18181818181818182</v>
      </c>
      <c r="AX138">
        <f>(($AP$116-$AO$118)/($AO$119-$AO$118))</f>
        <v>0.36363636363636365</v>
      </c>
      <c r="AY138">
        <f>(($AQ$115-$AO$118)/($AO$119-$AO$118))</f>
        <v>0.36363636363636365</v>
      </c>
      <c r="AZ138">
        <f>(($AN$118-$AP$116)/($AP$117-$AP$116))</f>
        <v>0.75</v>
      </c>
      <c r="BA138">
        <f>(($AO$119-$AP$116)/($AP$117-$AP$116))</f>
        <v>0.58333333333333337</v>
      </c>
      <c r="BB138">
        <f>(($AQ$115-$AP$116)/($AP$117-$AP$116))</f>
        <v>0</v>
      </c>
      <c r="BC138">
        <f>(($AN$118-$AQ$115)/($AQ$116-$AQ$115))</f>
        <v>0.75</v>
      </c>
      <c r="BD138">
        <f>(($AO$119-$AQ$115)/($AQ$116-$AQ$115))</f>
        <v>0.58333333333333337</v>
      </c>
      <c r="BE138">
        <f>(($AP$116-$AQ$115)/($AQ$116-$AQ$115))</f>
        <v>0</v>
      </c>
      <c r="BG138">
        <v>2</v>
      </c>
      <c r="BH138">
        <v>795</v>
      </c>
      <c r="BI138">
        <f>($BH$157-$BH$154)/200</f>
        <v>8.5000000000000006E-2</v>
      </c>
      <c r="BQ138">
        <f>1-(($AO$119-$AN$117)/($AN$118-$AN$117))</f>
        <v>0.18181818181818177</v>
      </c>
      <c r="BR138">
        <f>(($AP$116-$AN$117)/($AN$118-$AN$117))</f>
        <v>0.18181818181818182</v>
      </c>
      <c r="BS138">
        <f>(($AQ$115-$AN$117)/($AN$118-$AN$117))</f>
        <v>0.18181818181818182</v>
      </c>
      <c r="BT138">
        <f>(($AN$117-$AO$118)/($AO$119-$AO$118))</f>
        <v>0.18181818181818182</v>
      </c>
      <c r="BU138">
        <f>(($AP$116-$AO$118)/($AO$119-$AO$118))</f>
        <v>0.36363636363636365</v>
      </c>
      <c r="BV138">
        <f>(($AQ$115-$AO$118)/($AO$119-$AO$118))</f>
        <v>0.36363636363636365</v>
      </c>
      <c r="BW138">
        <f>1-(($AN$118-$AP$116)/($AP$117-$AP$116))</f>
        <v>0.25</v>
      </c>
      <c r="BX138">
        <f>1-(($AO$119-$AP$116)/($AP$117-$AP$116))</f>
        <v>0.41666666666666663</v>
      </c>
      <c r="BY138">
        <f>(($AQ$115-$AP$116)/($AP$117-$AP$116))</f>
        <v>0</v>
      </c>
      <c r="BZ138">
        <f>1-(($AN$118-$AQ$115)/($AQ$116-$AQ$115))</f>
        <v>0.25</v>
      </c>
      <c r="CA138">
        <f>1-(($AO$119-$AQ$115)/($AQ$116-$AQ$115))</f>
        <v>0.41666666666666663</v>
      </c>
      <c r="CB138">
        <f>(($AP$116-$AQ$115)/($AQ$116-$AQ$115))</f>
        <v>0</v>
      </c>
    </row>
    <row r="139" spans="1:80" x14ac:dyDescent="0.25">
      <c r="A139">
        <v>138</v>
      </c>
      <c r="D139">
        <v>151.515366</v>
      </c>
      <c r="E139" s="2">
        <v>2</v>
      </c>
      <c r="F139">
        <v>133.99994100000001</v>
      </c>
      <c r="G139" s="3">
        <v>3</v>
      </c>
      <c r="P139">
        <v>2</v>
      </c>
      <c r="Q139" t="str">
        <f t="shared" si="3"/>
        <v>23</v>
      </c>
      <c r="R139">
        <v>3</v>
      </c>
      <c r="X139" t="s">
        <v>282</v>
      </c>
      <c r="Y139" t="s">
        <v>260</v>
      </c>
      <c r="AN139">
        <v>3249</v>
      </c>
      <c r="AO139">
        <v>3201</v>
      </c>
      <c r="AP139">
        <v>3284</v>
      </c>
      <c r="AQ139">
        <v>3305</v>
      </c>
      <c r="AT139">
        <f>(($AO$120-$AN$118)/($AN$119-$AN$118))</f>
        <v>0.8</v>
      </c>
      <c r="AU139">
        <f>(($AP$117-$AN$118)/($AN$119-$AN$118))</f>
        <v>0.3</v>
      </c>
      <c r="AV139">
        <f>(($AQ$116-$AN$118)/($AN$119-$AN$118))</f>
        <v>0.3</v>
      </c>
      <c r="AW139">
        <f>(($AN$118-$AO$119)/($AO$120-$AO$119))</f>
        <v>0.2</v>
      </c>
      <c r="AX139">
        <f>(($AP$117-$AO$119)/($AO$120-$AO$119))</f>
        <v>0.5</v>
      </c>
      <c r="AY139">
        <f>(($AQ$116-$AO$119)/($AO$120-$AO$119))</f>
        <v>0.5</v>
      </c>
      <c r="AZ139">
        <f>(($AN$119-$AP$117)/($AP$118-$AP$117))</f>
        <v>0.66666666666666663</v>
      </c>
      <c r="BA139">
        <f>(($AO$120-$AP$117)/($AP$118-$AP$117))</f>
        <v>0.47619047619047616</v>
      </c>
      <c r="BB139">
        <f>(($AQ$116-$AP$117)/($AP$118-$AP$117))</f>
        <v>0</v>
      </c>
      <c r="BC139">
        <f>(($AN$119-$AQ$116)/($AQ$117-$AQ$116))</f>
        <v>0.66666666666666663</v>
      </c>
      <c r="BD139">
        <f>(($AO$120-$AQ$116)/($AQ$117-$AQ$116))</f>
        <v>0.47619047619047616</v>
      </c>
      <c r="BE139">
        <f>(($AP$117-$AQ$116)/($AQ$117-$AQ$116))</f>
        <v>0</v>
      </c>
      <c r="BG139">
        <v>3</v>
      </c>
      <c r="BH139">
        <v>798</v>
      </c>
      <c r="BI139">
        <f>($BH$158-$BH$155)/200</f>
        <v>8.5000000000000006E-2</v>
      </c>
      <c r="BQ139">
        <f>1-(($AO$120-$AN$118)/($AN$119-$AN$118))</f>
        <v>0.19999999999999996</v>
      </c>
      <c r="BR139">
        <f>(($AP$117-$AN$118)/($AN$119-$AN$118))</f>
        <v>0.3</v>
      </c>
      <c r="BS139">
        <f>(($AQ$116-$AN$118)/($AN$119-$AN$118))</f>
        <v>0.3</v>
      </c>
      <c r="BT139">
        <f>(($AN$118-$AO$119)/($AO$120-$AO$119))</f>
        <v>0.2</v>
      </c>
      <c r="BU139">
        <f>(($AP$117-$AO$119)/($AO$120-$AO$119))</f>
        <v>0.5</v>
      </c>
      <c r="BV139">
        <f>(($AQ$116-$AO$119)/($AO$120-$AO$119))</f>
        <v>0.5</v>
      </c>
      <c r="BW139">
        <f>1-(($AN$119-$AP$117)/($AP$118-$AP$117))</f>
        <v>0.33333333333333337</v>
      </c>
      <c r="BX139">
        <f>(($AO$120-$AP$117)/($AP$118-$AP$117))</f>
        <v>0.47619047619047616</v>
      </c>
      <c r="BY139">
        <f>(($AQ$116-$AP$117)/($AP$118-$AP$117))</f>
        <v>0</v>
      </c>
      <c r="BZ139">
        <f>1-(($AN$119-$AQ$116)/($AQ$117-$AQ$116))</f>
        <v>0.33333333333333337</v>
      </c>
      <c r="CA139">
        <f>(($AO$120-$AQ$116)/($AQ$117-$AQ$116))</f>
        <v>0.47619047619047616</v>
      </c>
      <c r="CB139">
        <f>(($AP$117-$AQ$116)/($AQ$117-$AQ$116))</f>
        <v>0</v>
      </c>
    </row>
    <row r="140" spans="1:80" x14ac:dyDescent="0.25">
      <c r="A140">
        <v>139</v>
      </c>
      <c r="D140">
        <v>151.515366</v>
      </c>
      <c r="E140" s="2">
        <v>2</v>
      </c>
      <c r="F140">
        <v>133.99994100000001</v>
      </c>
      <c r="G140" s="3">
        <v>3</v>
      </c>
      <c r="P140">
        <v>2</v>
      </c>
      <c r="Q140" t="str">
        <f t="shared" si="3"/>
        <v>23</v>
      </c>
      <c r="R140">
        <v>4</v>
      </c>
      <c r="X140" t="s">
        <v>282</v>
      </c>
      <c r="Y140" t="s">
        <v>261</v>
      </c>
      <c r="AN140">
        <v>3276</v>
      </c>
      <c r="AO140">
        <v>3226</v>
      </c>
      <c r="AP140">
        <v>3309</v>
      </c>
      <c r="AQ140">
        <v>3331</v>
      </c>
      <c r="AT140">
        <f>(($AO$121-$AN$119)/($AN$120-$AN$119))</f>
        <v>0.75</v>
      </c>
      <c r="AU140">
        <f>(($AP$118-$AN$119)/($AN$120-$AN$119))</f>
        <v>0.29166666666666669</v>
      </c>
      <c r="AV140">
        <f>(($AQ$117-$AN$119)/($AN$120-$AN$119))</f>
        <v>0.29166666666666669</v>
      </c>
      <c r="AW140">
        <f>(($AN$119-$AO$120)/($AO$121-$AO$120))</f>
        <v>0.18181818181818182</v>
      </c>
      <c r="AX140">
        <f>(($AP$118-$AO$120)/($AO$121-$AO$120))</f>
        <v>0.5</v>
      </c>
      <c r="AY140">
        <f>(($AQ$117-$AO$120)/($AO$121-$AO$120))</f>
        <v>0.5</v>
      </c>
      <c r="AZ140">
        <f>(($AN$120-$AP$118)/($AP$119-$AP$118))</f>
        <v>0.70833333333333337</v>
      </c>
      <c r="BA140">
        <f>(($AO$121-$AP$118)/($AP$119-$AP$118))</f>
        <v>0.45833333333333331</v>
      </c>
      <c r="BB140">
        <f>(($AQ$117-$AP$118)/($AP$119-$AP$118))</f>
        <v>0</v>
      </c>
      <c r="BC140">
        <f>(($AN$120-$AQ$117)/($AQ$118-$AQ$117))</f>
        <v>0.73913043478260865</v>
      </c>
      <c r="BD140">
        <f>(($AO$121-$AQ$117)/($AQ$118-$AQ$117))</f>
        <v>0.47826086956521741</v>
      </c>
      <c r="BE140">
        <f>(($AP$118-$AQ$117)/($AQ$118-$AQ$117))</f>
        <v>0</v>
      </c>
      <c r="BG140">
        <v>4</v>
      </c>
      <c r="BH140">
        <v>804</v>
      </c>
      <c r="BI140">
        <f>($BH$159-$BH$156)/200</f>
        <v>0.12</v>
      </c>
      <c r="BQ140">
        <f>1-(($AO$121-$AN$119)/($AN$120-$AN$119))</f>
        <v>0.25</v>
      </c>
      <c r="BR140">
        <f>(($AP$118-$AN$119)/($AN$120-$AN$119))</f>
        <v>0.29166666666666669</v>
      </c>
      <c r="BS140">
        <f>(($AQ$117-$AN$119)/($AN$120-$AN$119))</f>
        <v>0.29166666666666669</v>
      </c>
      <c r="BT140">
        <f>(($AN$119-$AO$120)/($AO$121-$AO$120))</f>
        <v>0.18181818181818182</v>
      </c>
      <c r="BU140">
        <f>(($AP$118-$AO$120)/($AO$121-$AO$120))</f>
        <v>0.5</v>
      </c>
      <c r="BV140">
        <f>(($AQ$117-$AO$120)/($AO$121-$AO$120))</f>
        <v>0.5</v>
      </c>
      <c r="BW140">
        <f>1-(($AN$120-$AP$118)/($AP$119-$AP$118))</f>
        <v>0.29166666666666663</v>
      </c>
      <c r="BX140">
        <f>(($AO$121-$AP$118)/($AP$119-$AP$118))</f>
        <v>0.45833333333333331</v>
      </c>
      <c r="BY140">
        <f>(($AQ$117-$AP$118)/($AP$119-$AP$118))</f>
        <v>0</v>
      </c>
      <c r="BZ140">
        <f>1-(($AN$120-$AQ$117)/($AQ$118-$AQ$117))</f>
        <v>0.26086956521739135</v>
      </c>
      <c r="CA140">
        <f>(($AO$121-$AQ$117)/($AQ$118-$AQ$117))</f>
        <v>0.47826086956521741</v>
      </c>
      <c r="CB140">
        <f>(($AP$118-$AQ$117)/($AQ$118-$AQ$117))</f>
        <v>0</v>
      </c>
    </row>
    <row r="141" spans="1:80" x14ac:dyDescent="0.25">
      <c r="A141">
        <v>140</v>
      </c>
      <c r="D141">
        <v>151.515366</v>
      </c>
      <c r="E141" s="2">
        <v>2</v>
      </c>
      <c r="F141">
        <v>133.99994100000001</v>
      </c>
      <c r="G141" s="3">
        <v>3</v>
      </c>
      <c r="P141">
        <v>2</v>
      </c>
      <c r="Q141" t="str">
        <f t="shared" si="3"/>
        <v>23</v>
      </c>
      <c r="R141">
        <v>1</v>
      </c>
      <c r="X141" t="s">
        <v>282</v>
      </c>
      <c r="Y141" t="s">
        <v>262</v>
      </c>
      <c r="AN141">
        <v>3301</v>
      </c>
      <c r="AO141">
        <v>3246</v>
      </c>
      <c r="AP141">
        <v>3336</v>
      </c>
      <c r="AQ141">
        <v>3351</v>
      </c>
      <c r="AT141">
        <f>(($AO$122-$AN$120)/($AN$121-$AN$120))</f>
        <v>0.7142857142857143</v>
      </c>
      <c r="AU141">
        <f>(($AP$119-$AN$120)/($AN$121-$AN$120))</f>
        <v>0.33333333333333331</v>
      </c>
      <c r="AV141">
        <f>(($AQ$118-$AN$120)/($AN$121-$AN$120))</f>
        <v>0.2857142857142857</v>
      </c>
      <c r="AW141">
        <f>(($AN$120-$AO$121)/($AO$122-$AO$121))</f>
        <v>0.2857142857142857</v>
      </c>
      <c r="AX141">
        <f>(($AP$119-$AO$121)/($AO$122-$AO$121))</f>
        <v>0.61904761904761907</v>
      </c>
      <c r="AY141">
        <f>(($AQ$118-$AO$121)/($AO$122-$AO$121))</f>
        <v>0.5714285714285714</v>
      </c>
      <c r="AZ141">
        <f>(($AN$121-$AP$119)/($AP$120-$AP$119))</f>
        <v>0.66666666666666663</v>
      </c>
      <c r="BA141">
        <f>(($AO$122-$AP$119)/($AP$120-$AP$119))</f>
        <v>0.38095238095238093</v>
      </c>
      <c r="BB141">
        <f>(($AQ$118-$AP$118)/($AP$119-$AP$118))</f>
        <v>0.95833333333333337</v>
      </c>
      <c r="BC141">
        <f>(($AN$121-$AQ$118)/($AQ$119-$AQ$118))</f>
        <v>0.68181818181818177</v>
      </c>
      <c r="BD141">
        <f>(($AO$122-$AQ$118)/($AQ$119-$AQ$118))</f>
        <v>0.40909090909090912</v>
      </c>
      <c r="BE141">
        <f>(($AP$119-$AQ$118)/($AQ$119-$AQ$118))</f>
        <v>4.5454545454545456E-2</v>
      </c>
      <c r="BG141">
        <v>1</v>
      </c>
      <c r="BH141">
        <v>812</v>
      </c>
      <c r="BI141">
        <f>($BH$160-$BH$157)/200</f>
        <v>7.0000000000000007E-2</v>
      </c>
      <c r="BQ141">
        <f>1-(($AO$122-$AN$120)/($AN$121-$AN$120))</f>
        <v>0.2857142857142857</v>
      </c>
      <c r="BR141">
        <f>(($AP$119-$AN$120)/($AN$121-$AN$120))</f>
        <v>0.33333333333333331</v>
      </c>
      <c r="BS141">
        <f>(($AQ$118-$AN$120)/($AN$121-$AN$120))</f>
        <v>0.2857142857142857</v>
      </c>
      <c r="BT141">
        <f>(($AN$120-$AO$121)/($AO$122-$AO$121))</f>
        <v>0.2857142857142857</v>
      </c>
      <c r="BU141">
        <f>1-(($AP$119-$AO$121)/($AO$122-$AO$121))</f>
        <v>0.38095238095238093</v>
      </c>
      <c r="BV141">
        <f>1-(($AQ$118-$AO$121)/($AO$122-$AO$121))</f>
        <v>0.4285714285714286</v>
      </c>
      <c r="BW141">
        <f>1-(($AN$121-$AP$119)/($AP$120-$AP$119))</f>
        <v>0.33333333333333337</v>
      </c>
      <c r="BX141">
        <f>(($AO$122-$AP$119)/($AP$120-$AP$119))</f>
        <v>0.38095238095238093</v>
      </c>
      <c r="BY141">
        <f>1-(($AQ$118-$AP$118)/($AP$119-$AP$118))</f>
        <v>4.166666666666663E-2</v>
      </c>
      <c r="BZ141">
        <f>1-(($AN$121-$AQ$118)/($AQ$119-$AQ$118))</f>
        <v>0.31818181818181823</v>
      </c>
      <c r="CA141">
        <f>(($AO$122-$AQ$118)/($AQ$119-$AQ$118))</f>
        <v>0.40909090909090912</v>
      </c>
      <c r="CB141">
        <f>(($AP$119-$AQ$118)/($AQ$119-$AQ$118))</f>
        <v>4.5454545454545456E-2</v>
      </c>
    </row>
    <row r="142" spans="1:80" x14ac:dyDescent="0.25">
      <c r="A142">
        <v>141</v>
      </c>
      <c r="D142">
        <v>151.515366</v>
      </c>
      <c r="E142" s="2">
        <v>2</v>
      </c>
      <c r="F142">
        <v>133.99994100000001</v>
      </c>
      <c r="G142" s="3">
        <v>3</v>
      </c>
      <c r="P142">
        <v>2</v>
      </c>
      <c r="Q142" t="str">
        <f t="shared" si="3"/>
        <v>23</v>
      </c>
      <c r="R142">
        <v>2</v>
      </c>
      <c r="X142" t="s">
        <v>282</v>
      </c>
      <c r="Y142" t="s">
        <v>259</v>
      </c>
      <c r="AB142" t="s">
        <v>282</v>
      </c>
      <c r="AC142" t="str">
        <f>CONCATENATE($R142,$R143,$R144,$R145)</f>
        <v>2341</v>
      </c>
      <c r="AN142">
        <v>3326</v>
      </c>
      <c r="AO142">
        <v>3269</v>
      </c>
      <c r="AP142">
        <v>3351</v>
      </c>
      <c r="AQ142">
        <v>3375</v>
      </c>
      <c r="AT142">
        <f>(($AO$123-$AN$121)/($AN$122-$AN$121))</f>
        <v>0.76</v>
      </c>
      <c r="AU142">
        <f>(($AP$120-$AN$121)/($AN$122-$AN$121))</f>
        <v>0.28000000000000003</v>
      </c>
      <c r="AV142">
        <f>(($AQ$119-$AN$121)/($AN$122-$AN$121))</f>
        <v>0.28000000000000003</v>
      </c>
      <c r="AW142">
        <f>(($AN$121-$AO$122)/($AO$123-$AO$122))</f>
        <v>0.24</v>
      </c>
      <c r="AX142">
        <f>(($AP$120-$AO$122)/($AO$123-$AO$122))</f>
        <v>0.52</v>
      </c>
      <c r="AY142">
        <f>(($AQ$119-$AO$122)/($AO$123-$AO$122))</f>
        <v>0.52</v>
      </c>
      <c r="AZ142">
        <f>(($AN$122-$AP$120)/($AP$121-$AP$120))</f>
        <v>0.69230769230769229</v>
      </c>
      <c r="BA142">
        <f>(($AO$123-$AP$120)/($AP$121-$AP$120))</f>
        <v>0.46153846153846156</v>
      </c>
      <c r="BB142">
        <f>(($AQ$119-$AP$120)/($AP$121-$AP$120))</f>
        <v>0</v>
      </c>
      <c r="BC142">
        <f>(($AN$122-$AQ$119)/($AQ$120-$AQ$119))</f>
        <v>0.75</v>
      </c>
      <c r="BD142">
        <f>(($AO$123-$AQ$119)/($AQ$120-$AQ$119))</f>
        <v>0.5</v>
      </c>
      <c r="BE142">
        <f>(($AP$120-$AQ$119)/($AQ$120-$AQ$119))</f>
        <v>0</v>
      </c>
      <c r="BG142">
        <v>2</v>
      </c>
      <c r="BH142">
        <v>819</v>
      </c>
      <c r="BI142">
        <f>($BH$161-$BH$158)/200</f>
        <v>0.1</v>
      </c>
      <c r="BQ142">
        <f>1-(($AO$123-$AN$121)/($AN$122-$AN$121))</f>
        <v>0.24</v>
      </c>
      <c r="BR142">
        <f>(($AP$120-$AN$121)/($AN$122-$AN$121))</f>
        <v>0.28000000000000003</v>
      </c>
      <c r="BS142">
        <f>(($AQ$119-$AN$121)/($AN$122-$AN$121))</f>
        <v>0.28000000000000003</v>
      </c>
      <c r="BT142">
        <f>(($AN$121-$AO$122)/($AO$123-$AO$122))</f>
        <v>0.24</v>
      </c>
      <c r="BU142">
        <f>1-(($AP$120-$AO$122)/($AO$123-$AO$122))</f>
        <v>0.48</v>
      </c>
      <c r="BV142">
        <f>1-(($AQ$119-$AO$122)/($AO$123-$AO$122))</f>
        <v>0.48</v>
      </c>
      <c r="BW142">
        <f>1-(($AN$122-$AP$120)/($AP$121-$AP$120))</f>
        <v>0.30769230769230771</v>
      </c>
      <c r="BX142">
        <f>(($AO$123-$AP$120)/($AP$121-$AP$120))</f>
        <v>0.46153846153846156</v>
      </c>
      <c r="BY142">
        <f>(($AQ$119-$AP$120)/($AP$121-$AP$120))</f>
        <v>0</v>
      </c>
      <c r="BZ142">
        <f>1-(($AN$122-$AQ$119)/($AQ$120-$AQ$119))</f>
        <v>0.25</v>
      </c>
      <c r="CA142">
        <f>(($AO$123-$AQ$119)/($AQ$120-$AQ$119))</f>
        <v>0.5</v>
      </c>
      <c r="CB142">
        <f>(($AP$120-$AQ$119)/($AQ$120-$AQ$119))</f>
        <v>0</v>
      </c>
    </row>
    <row r="143" spans="1:80" x14ac:dyDescent="0.25">
      <c r="A143">
        <v>142</v>
      </c>
      <c r="F143">
        <v>133.99994100000001</v>
      </c>
      <c r="G143" s="3">
        <v>3</v>
      </c>
      <c r="H143">
        <v>150.47479900000002</v>
      </c>
      <c r="I143" s="4">
        <v>4</v>
      </c>
      <c r="P143">
        <v>2</v>
      </c>
      <c r="Q143" t="str">
        <f t="shared" si="3"/>
        <v>34</v>
      </c>
      <c r="R143">
        <v>3</v>
      </c>
      <c r="X143" t="s">
        <v>282</v>
      </c>
      <c r="Y143" t="s">
        <v>260</v>
      </c>
      <c r="AN143">
        <v>3346</v>
      </c>
      <c r="AO143">
        <v>3292</v>
      </c>
      <c r="AP143">
        <v>3374</v>
      </c>
      <c r="AQ143">
        <v>3397</v>
      </c>
      <c r="AT143">
        <f>(($AO$124-$AN$122)/($AN$123-$AN$122))</f>
        <v>0.68181818181818177</v>
      </c>
      <c r="AU143">
        <f>(($AP$121-$AN$122)/($AN$123-$AN$122))</f>
        <v>0.36363636363636365</v>
      </c>
      <c r="AV143">
        <f>(($AQ$120-$AN$122)/($AN$123-$AN$122))</f>
        <v>0.27272727272727271</v>
      </c>
      <c r="AW143">
        <f>(($AN$122-$AO$123)/($AO$124-$AO$123))</f>
        <v>0.2857142857142857</v>
      </c>
      <c r="AX143">
        <f>(($AP$121-$AO$123)/($AO$124-$AO$123))</f>
        <v>0.66666666666666663</v>
      </c>
      <c r="AY143">
        <f>(($AQ$120-$AO$123)/($AO$124-$AO$123))</f>
        <v>0.5714285714285714</v>
      </c>
      <c r="AZ143">
        <f>(($AN$123-$AP$121)/($AP$122-$AP$121))</f>
        <v>0.60869565217391308</v>
      </c>
      <c r="BA143">
        <f>(($AO$124-$AP$121)/($AP$122-$AP$121))</f>
        <v>0.30434782608695654</v>
      </c>
      <c r="BB143">
        <f>(($AQ$120-$AP$120)/($AP$121-$AP$120))</f>
        <v>0.92307692307692313</v>
      </c>
      <c r="BC143">
        <f>(($AN$123-$AQ$120)/($AQ$121-$AQ$120))</f>
        <v>0.69565217391304346</v>
      </c>
      <c r="BD143">
        <f>(($AO$124-$AQ$120)/($AQ$121-$AQ$120))</f>
        <v>0.39130434782608697</v>
      </c>
      <c r="BE143">
        <f>(($AP$121-$AQ$120)/($AQ$121-$AQ$120))</f>
        <v>8.6956521739130432E-2</v>
      </c>
      <c r="BG143">
        <v>3</v>
      </c>
      <c r="BH143">
        <v>825</v>
      </c>
      <c r="BI143">
        <f>($BH$162-$BH$159)/200</f>
        <v>6.5000000000000002E-2</v>
      </c>
      <c r="BQ143">
        <f>1-(($AO$124-$AN$122)/($AN$123-$AN$122))</f>
        <v>0.31818181818181823</v>
      </c>
      <c r="BR143">
        <f>(($AP$121-$AN$122)/($AN$123-$AN$122))</f>
        <v>0.36363636363636365</v>
      </c>
      <c r="BS143">
        <f>(($AQ$120-$AN$122)/($AN$123-$AN$122))</f>
        <v>0.27272727272727271</v>
      </c>
      <c r="BT143">
        <f>(($AN$122-$AO$123)/($AO$124-$AO$123))</f>
        <v>0.2857142857142857</v>
      </c>
      <c r="BU143">
        <f>1-(($AP$121-$AO$123)/($AO$124-$AO$123))</f>
        <v>0.33333333333333337</v>
      </c>
      <c r="BV143">
        <f>1-(($AQ$120-$AO$123)/($AO$124-$AO$123))</f>
        <v>0.4285714285714286</v>
      </c>
      <c r="BW143">
        <f>1-(($AN$123-$AP$121)/($AP$122-$AP$121))</f>
        <v>0.39130434782608692</v>
      </c>
      <c r="BX143">
        <f>(($AO$124-$AP$121)/($AP$122-$AP$121))</f>
        <v>0.30434782608695654</v>
      </c>
      <c r="BY143">
        <f>1-(($AQ$120-$AP$120)/($AP$121-$AP$120))</f>
        <v>7.6923076923076872E-2</v>
      </c>
      <c r="BZ143">
        <f>1-(($AN$123-$AQ$120)/($AQ$121-$AQ$120))</f>
        <v>0.30434782608695654</v>
      </c>
      <c r="CA143">
        <f>(($AO$124-$AQ$120)/($AQ$121-$AQ$120))</f>
        <v>0.39130434782608697</v>
      </c>
      <c r="CB143">
        <f>(($AP$121-$AQ$120)/($AQ$121-$AQ$120))</f>
        <v>8.6956521739130432E-2</v>
      </c>
    </row>
    <row r="144" spans="1:80" x14ac:dyDescent="0.25">
      <c r="A144">
        <v>143</v>
      </c>
      <c r="F144">
        <v>133.99994100000001</v>
      </c>
      <c r="G144" s="3">
        <v>3</v>
      </c>
      <c r="H144">
        <v>150.50634500000001</v>
      </c>
      <c r="I144" s="4">
        <v>4</v>
      </c>
      <c r="P144">
        <v>2</v>
      </c>
      <c r="Q144" t="str">
        <f t="shared" si="3"/>
        <v>34</v>
      </c>
      <c r="R144">
        <v>4</v>
      </c>
      <c r="X144" t="s">
        <v>282</v>
      </c>
      <c r="Y144" t="s">
        <v>261</v>
      </c>
      <c r="AN144">
        <v>3369</v>
      </c>
      <c r="AO144">
        <v>3316</v>
      </c>
      <c r="AP144">
        <v>3397</v>
      </c>
      <c r="AQ144">
        <v>3419</v>
      </c>
      <c r="AT144">
        <f>(($AO$125-$AN$123)/($AN$124-$AN$123))</f>
        <v>0.68</v>
      </c>
      <c r="AU144">
        <f>(($AP$122-$AN$123)/($AN$124-$AN$123))</f>
        <v>0.36</v>
      </c>
      <c r="AV144">
        <f>(($AQ$121-$AN$123)/($AN$124-$AN$123))</f>
        <v>0.28000000000000003</v>
      </c>
      <c r="AW144">
        <f>(($AN$123-$AO$124)/($AO$125-$AO$124))</f>
        <v>0.29166666666666669</v>
      </c>
      <c r="AX144">
        <f>(($AP$122-$AO$124)/($AO$125-$AO$124))</f>
        <v>0.66666666666666663</v>
      </c>
      <c r="AY144">
        <f>(($AQ$121-$AO$124)/($AO$125-$AO$124))</f>
        <v>0.58333333333333337</v>
      </c>
      <c r="AZ144">
        <f>(($AN$124-$AP$122)/($AP$123-$AP$122))</f>
        <v>0.59259259259259256</v>
      </c>
      <c r="BA144">
        <f>(($AO$125-$AP$122)/($AP$123-$AP$122))</f>
        <v>0.29629629629629628</v>
      </c>
      <c r="BB144">
        <f>(($AQ$121-$AP$121)/($AP$122-$AP$121))</f>
        <v>0.91304347826086951</v>
      </c>
      <c r="BC144">
        <f>(($AN$124-$AQ$121)/($AQ$122-$AQ$121))</f>
        <v>0.72</v>
      </c>
      <c r="BD144">
        <f>(($AO$125-$AQ$121)/($AQ$122-$AQ$121))</f>
        <v>0.4</v>
      </c>
      <c r="BE144">
        <f>(($AP$122-$AQ$121)/($AQ$122-$AQ$121))</f>
        <v>0.08</v>
      </c>
      <c r="BG144">
        <v>4</v>
      </c>
      <c r="BH144">
        <v>827</v>
      </c>
      <c r="BI144">
        <f>($BH$163-$BH$160)/200</f>
        <v>0.11</v>
      </c>
      <c r="BQ144">
        <f>1-(($AO$125-$AN$123)/($AN$124-$AN$123))</f>
        <v>0.31999999999999995</v>
      </c>
      <c r="BR144">
        <f>(($AP$122-$AN$123)/($AN$124-$AN$123))</f>
        <v>0.36</v>
      </c>
      <c r="BS144">
        <f>(($AQ$121-$AN$123)/($AN$124-$AN$123))</f>
        <v>0.28000000000000003</v>
      </c>
      <c r="BT144">
        <f>(($AN$123-$AO$124)/($AO$125-$AO$124))</f>
        <v>0.29166666666666669</v>
      </c>
      <c r="BU144">
        <f>1-(($AP$122-$AO$124)/($AO$125-$AO$124))</f>
        <v>0.33333333333333337</v>
      </c>
      <c r="BV144">
        <f>1-(($AQ$121-$AO$124)/($AO$125-$AO$124))</f>
        <v>0.41666666666666663</v>
      </c>
      <c r="BW144">
        <f>1-(($AN$124-$AP$122)/($AP$123-$AP$122))</f>
        <v>0.40740740740740744</v>
      </c>
      <c r="BX144">
        <f>(($AO$125-$AP$122)/($AP$123-$AP$122))</f>
        <v>0.29629629629629628</v>
      </c>
      <c r="BY144">
        <f>1-(($AQ$121-$AP$121)/($AP$122-$AP$121))</f>
        <v>8.6956521739130488E-2</v>
      </c>
      <c r="BZ144">
        <f>1-(($AN$124-$AQ$121)/($AQ$122-$AQ$121))</f>
        <v>0.28000000000000003</v>
      </c>
      <c r="CA144">
        <f>(($AO$125-$AQ$121)/($AQ$122-$AQ$121))</f>
        <v>0.4</v>
      </c>
      <c r="CB144">
        <f>(($AP$122-$AQ$121)/($AQ$122-$AQ$121))</f>
        <v>0.08</v>
      </c>
    </row>
    <row r="145" spans="1:80" x14ac:dyDescent="0.25">
      <c r="A145">
        <v>144</v>
      </c>
      <c r="F145">
        <v>133.99994100000001</v>
      </c>
      <c r="G145" s="3">
        <v>3</v>
      </c>
      <c r="H145">
        <v>150.50634500000001</v>
      </c>
      <c r="I145" s="4">
        <v>4</v>
      </c>
      <c r="P145">
        <v>2</v>
      </c>
      <c r="Q145" t="str">
        <f t="shared" si="3"/>
        <v>34</v>
      </c>
      <c r="R145">
        <v>1</v>
      </c>
      <c r="X145" t="s">
        <v>282</v>
      </c>
      <c r="Y145" t="s">
        <v>262</v>
      </c>
      <c r="AN145">
        <v>3391</v>
      </c>
      <c r="AO145">
        <v>3343</v>
      </c>
      <c r="AP145">
        <v>3419</v>
      </c>
      <c r="AQ145">
        <v>3440</v>
      </c>
      <c r="BB145">
        <f>(($AQ$122-$AP$122)/($AP$123-$AP$122))</f>
        <v>0.85185185185185186</v>
      </c>
      <c r="BG145">
        <v>1</v>
      </c>
      <c r="BH145">
        <v>839</v>
      </c>
      <c r="BI145">
        <f>($BH$164-$BH$161)/200</f>
        <v>5.5E-2</v>
      </c>
      <c r="BY145">
        <f>1-(($AQ$122-$AP$122)/($AP$123-$AP$122))</f>
        <v>0.14814814814814814</v>
      </c>
    </row>
    <row r="146" spans="1:80" x14ac:dyDescent="0.25">
      <c r="A146">
        <v>145</v>
      </c>
      <c r="F146">
        <v>133.99994100000001</v>
      </c>
      <c r="G146" s="3">
        <v>3</v>
      </c>
      <c r="H146">
        <v>150.50634500000001</v>
      </c>
      <c r="I146" s="4">
        <v>4</v>
      </c>
      <c r="P146">
        <v>2</v>
      </c>
      <c r="Q146" t="str">
        <f t="shared" si="3"/>
        <v>34</v>
      </c>
      <c r="R146">
        <v>2</v>
      </c>
      <c r="X146" t="s">
        <v>284</v>
      </c>
      <c r="Y146" t="s">
        <v>273</v>
      </c>
      <c r="AB146" t="s">
        <v>282</v>
      </c>
      <c r="AC146" t="str">
        <f>CONCATENATE($R146,$R147,$R148,$R149)</f>
        <v>2341</v>
      </c>
      <c r="AN146">
        <v>3413</v>
      </c>
      <c r="AO146">
        <v>3367</v>
      </c>
      <c r="AP146">
        <v>3441</v>
      </c>
      <c r="AQ146">
        <v>3462</v>
      </c>
      <c r="BG146">
        <v>2</v>
      </c>
      <c r="BH146">
        <v>843</v>
      </c>
      <c r="BI146">
        <f>($BH$165-$BH$162)/200</f>
        <v>0.11</v>
      </c>
    </row>
    <row r="147" spans="1:80" x14ac:dyDescent="0.25">
      <c r="A147">
        <v>146</v>
      </c>
      <c r="H147">
        <v>150.50634500000001</v>
      </c>
      <c r="I147" s="4">
        <v>4</v>
      </c>
      <c r="P147">
        <v>1</v>
      </c>
      <c r="Q147" t="str">
        <f t="shared" si="3"/>
        <v>4</v>
      </c>
      <c r="R147">
        <v>3</v>
      </c>
      <c r="X147" t="s">
        <v>285</v>
      </c>
      <c r="Y147" t="s">
        <v>270</v>
      </c>
      <c r="AN147">
        <v>3434</v>
      </c>
      <c r="AO147">
        <v>3387</v>
      </c>
      <c r="AP147">
        <v>3462</v>
      </c>
      <c r="AQ147">
        <v>3484</v>
      </c>
      <c r="BG147">
        <v>3</v>
      </c>
      <c r="BH147">
        <v>849</v>
      </c>
      <c r="BI147">
        <f>($BH$166-$BH$163)/200</f>
        <v>0.08</v>
      </c>
    </row>
    <row r="148" spans="1:80" x14ac:dyDescent="0.25">
      <c r="A148">
        <v>147</v>
      </c>
      <c r="H148">
        <v>150.50634500000001</v>
      </c>
      <c r="I148" s="4">
        <v>4</v>
      </c>
      <c r="P148">
        <v>1</v>
      </c>
      <c r="Q148" t="str">
        <f t="shared" si="3"/>
        <v>4</v>
      </c>
      <c r="R148">
        <v>4</v>
      </c>
      <c r="X148" t="s">
        <v>284</v>
      </c>
      <c r="Y148" t="s">
        <v>272</v>
      </c>
      <c r="AN148">
        <v>3454</v>
      </c>
      <c r="AO148">
        <v>3409</v>
      </c>
      <c r="AP148">
        <v>3486</v>
      </c>
      <c r="AQ148">
        <v>3507</v>
      </c>
      <c r="AT148">
        <f>(($AO$127-$AN$125)/($AN$126-$AN$125))</f>
        <v>0.85</v>
      </c>
      <c r="AU148">
        <f>(($AP$124-$AN$125)/($AN$126-$AN$125))</f>
        <v>0.2</v>
      </c>
      <c r="AV148">
        <f>(($AQ$123-$AN$125)/($AN$126-$AN$125))</f>
        <v>0.2</v>
      </c>
      <c r="AW148">
        <f>(($AN$125-$AO$126)/($AO$127-$AO$126))</f>
        <v>0.19047619047619047</v>
      </c>
      <c r="AX148">
        <f>(($AP$124-$AO$126)/($AO$127-$AO$126))</f>
        <v>0.38095238095238093</v>
      </c>
      <c r="AY148">
        <f>(($AQ$123-$AO$126)/($AO$127-$AO$126))</f>
        <v>0.38095238095238093</v>
      </c>
      <c r="AZ148">
        <f>(($AN$126-$AP$124)/($AP$125-$AP$124))</f>
        <v>0.76190476190476186</v>
      </c>
      <c r="BA148">
        <f>(($AO$127-$AP$124)/($AP$125-$AP$124))</f>
        <v>0.61904761904761907</v>
      </c>
      <c r="BB148">
        <f>(($AQ$123-$AP$124)/($AP$125-$AP$124))</f>
        <v>0</v>
      </c>
      <c r="BC148">
        <f>(($AN$126-$AQ$123)/($AQ$124-$AQ$123))</f>
        <v>0.72727272727272729</v>
      </c>
      <c r="BD148">
        <f>(($AO$127-$AQ$123)/($AQ$124-$AQ$123))</f>
        <v>0.59090909090909094</v>
      </c>
      <c r="BE148">
        <f>(($AP$124-$AQ$123)/($AQ$124-$AQ$123))</f>
        <v>0</v>
      </c>
      <c r="BG148">
        <v>4</v>
      </c>
      <c r="BH148">
        <v>851</v>
      </c>
      <c r="BI148">
        <f>($BH$167-$BH$164)/200</f>
        <v>0.11</v>
      </c>
      <c r="BQ148">
        <f>1-(($AO$127-$AN$125)/($AN$126-$AN$125))</f>
        <v>0.15000000000000002</v>
      </c>
      <c r="BR148">
        <f>(($AP$124-$AN$125)/($AN$126-$AN$125))</f>
        <v>0.2</v>
      </c>
      <c r="BS148">
        <f>(($AQ$123-$AN$125)/($AN$126-$AN$125))</f>
        <v>0.2</v>
      </c>
      <c r="BT148">
        <f>(($AN$125-$AO$126)/($AO$127-$AO$126))</f>
        <v>0.19047619047619047</v>
      </c>
      <c r="BU148">
        <f>(($AP$124-$AO$126)/($AO$127-$AO$126))</f>
        <v>0.38095238095238093</v>
      </c>
      <c r="BV148">
        <f>(($AQ$123-$AO$126)/($AO$127-$AO$126))</f>
        <v>0.38095238095238093</v>
      </c>
      <c r="BW148">
        <f>1-(($AN$126-$AP$124)/($AP$125-$AP$124))</f>
        <v>0.23809523809523814</v>
      </c>
      <c r="BX148">
        <f>1-(($AO$127-$AP$124)/($AP$125-$AP$124))</f>
        <v>0.38095238095238093</v>
      </c>
      <c r="BY148">
        <f>(($AQ$123-$AP$124)/($AP$125-$AP$124))</f>
        <v>0</v>
      </c>
      <c r="BZ148">
        <f>1-(($AN$126-$AQ$123)/($AQ$124-$AQ$123))</f>
        <v>0.27272727272727271</v>
      </c>
      <c r="CA148">
        <f>1-(($AO$127-$AQ$123)/($AQ$124-$AQ$123))</f>
        <v>0.40909090909090906</v>
      </c>
      <c r="CB148">
        <f>(($AP$124-$AQ$123)/($AQ$124-$AQ$123))</f>
        <v>0</v>
      </c>
    </row>
    <row r="149" spans="1:80" x14ac:dyDescent="0.25">
      <c r="A149">
        <v>148</v>
      </c>
      <c r="H149">
        <v>150.50634500000001</v>
      </c>
      <c r="I149" s="4">
        <v>4</v>
      </c>
      <c r="P149">
        <v>1</v>
      </c>
      <c r="Q149" t="str">
        <f t="shared" si="3"/>
        <v>4</v>
      </c>
      <c r="R149">
        <v>1</v>
      </c>
      <c r="X149" t="s">
        <v>283</v>
      </c>
      <c r="Y149" t="s">
        <v>266</v>
      </c>
      <c r="AN149">
        <v>3477</v>
      </c>
      <c r="AO149">
        <v>3431</v>
      </c>
      <c r="AP149">
        <v>3510</v>
      </c>
      <c r="AT149">
        <f>(($AO$128-$AN$126)/($AN$127-$AN$126))</f>
        <v>0.90476190476190477</v>
      </c>
      <c r="AU149">
        <f>(($AP$125-$AN$126)/($AN$127-$AN$126))</f>
        <v>0.23809523809523808</v>
      </c>
      <c r="AV149">
        <f>(($AQ$124-$AN$126)/($AN$127-$AN$126))</f>
        <v>0.2857142857142857</v>
      </c>
      <c r="AW149">
        <f>(($AN$126-$AO$127)/($AO$128-$AO$127))</f>
        <v>0.13636363636363635</v>
      </c>
      <c r="AX149">
        <f>(($AP$125-$AO$127)/($AO$128-$AO$127))</f>
        <v>0.36363636363636365</v>
      </c>
      <c r="AY149">
        <f>(($AQ$124-$AO$127)/($AO$128-$AO$127))</f>
        <v>0.40909090909090912</v>
      </c>
      <c r="AZ149">
        <f>(($AN$127-$AP$125)/($AP$126-$AP$125))</f>
        <v>0.69565217391304346</v>
      </c>
      <c r="BA149">
        <f>(($AO$128-$AP$125)/($AP$126-$AP$125))</f>
        <v>0.60869565217391308</v>
      </c>
      <c r="BB149">
        <f>(($AQ$124-$AP$125)/($AP$126-$AP$125))</f>
        <v>4.3478260869565216E-2</v>
      </c>
      <c r="BC149">
        <f>(($AN$127-$AQ$124)/($AQ$125-$AQ$124))</f>
        <v>0.68181818181818177</v>
      </c>
      <c r="BD149">
        <f>(($AO$128-$AQ$124)/($AQ$125-$AQ$124))</f>
        <v>0.59090909090909094</v>
      </c>
      <c r="BE149">
        <f>(($AP$125-$AQ$123)/($AQ$124-$AQ$123))</f>
        <v>0.95454545454545459</v>
      </c>
      <c r="BG149">
        <v>1</v>
      </c>
      <c r="BH149">
        <v>861</v>
      </c>
      <c r="BI149">
        <f>($BH$168-$BH$165)/200</f>
        <v>5.5E-2</v>
      </c>
      <c r="BQ149">
        <f>1-(($AO$128-$AN$126)/($AN$127-$AN$126))</f>
        <v>9.5238095238095233E-2</v>
      </c>
      <c r="BR149">
        <f>(($AP$125-$AN$126)/($AN$127-$AN$126))</f>
        <v>0.23809523809523808</v>
      </c>
      <c r="BS149">
        <f>(($AQ$124-$AN$126)/($AN$127-$AN$126))</f>
        <v>0.2857142857142857</v>
      </c>
      <c r="BT149">
        <f>(($AN$126-$AO$127)/($AO$128-$AO$127))</f>
        <v>0.13636363636363635</v>
      </c>
      <c r="BU149">
        <f>(($AP$125-$AO$127)/($AO$128-$AO$127))</f>
        <v>0.36363636363636365</v>
      </c>
      <c r="BV149">
        <f>(($AQ$124-$AO$127)/($AO$128-$AO$127))</f>
        <v>0.40909090909090912</v>
      </c>
      <c r="BW149">
        <f>1-(($AN$127-$AP$125)/($AP$126-$AP$125))</f>
        <v>0.30434782608695654</v>
      </c>
      <c r="BX149">
        <f>1-(($AO$128-$AP$125)/($AP$126-$AP$125))</f>
        <v>0.39130434782608692</v>
      </c>
      <c r="BY149">
        <f>(($AQ$124-$AP$125)/($AP$126-$AP$125))</f>
        <v>4.3478260869565216E-2</v>
      </c>
      <c r="BZ149">
        <f>1-(($AN$127-$AQ$124)/($AQ$125-$AQ$124))</f>
        <v>0.31818181818181823</v>
      </c>
      <c r="CA149">
        <f>1-(($AO$128-$AQ$124)/($AQ$125-$AQ$124))</f>
        <v>0.40909090909090906</v>
      </c>
      <c r="CB149">
        <f>1-(($AP$125-$AQ$123)/($AQ$124-$AQ$123))</f>
        <v>4.5454545454545414E-2</v>
      </c>
    </row>
    <row r="150" spans="1:80" x14ac:dyDescent="0.25">
      <c r="A150">
        <v>149</v>
      </c>
      <c r="B150">
        <v>163.07789099999999</v>
      </c>
      <c r="C150" s="5">
        <v>1</v>
      </c>
      <c r="H150">
        <v>150.50634500000001</v>
      </c>
      <c r="I150" s="4">
        <v>4</v>
      </c>
      <c r="P150">
        <v>2</v>
      </c>
      <c r="Q150" t="str">
        <f t="shared" si="3"/>
        <v>14</v>
      </c>
      <c r="R150">
        <v>2</v>
      </c>
      <c r="X150" t="s">
        <v>283</v>
      </c>
      <c r="Y150" t="s">
        <v>263</v>
      </c>
      <c r="AB150" t="s">
        <v>282</v>
      </c>
      <c r="AC150" t="str">
        <f>CONCATENATE($R150,$R151,$R152,$R153)</f>
        <v>2341</v>
      </c>
      <c r="AN150">
        <v>3500</v>
      </c>
      <c r="AO150">
        <v>3451</v>
      </c>
      <c r="AT150">
        <f>(($AO$129-$AN$127)/($AN$128-$AN$127))</f>
        <v>0.86363636363636365</v>
      </c>
      <c r="AU150">
        <f>(($AP$126-$AN$127)/($AN$128-$AN$127))</f>
        <v>0.31818181818181818</v>
      </c>
      <c r="AV150">
        <f>(($AQ$125-$AN$127)/($AN$128-$AN$127))</f>
        <v>0.31818181818181818</v>
      </c>
      <c r="AW150">
        <f>(($AN$127-$AO$128)/($AO$129-$AO$128))</f>
        <v>9.5238095238095233E-2</v>
      </c>
      <c r="AX150">
        <f>(($AP$126-$AO$128)/($AO$129-$AO$128))</f>
        <v>0.42857142857142855</v>
      </c>
      <c r="AY150">
        <f>(($AQ$125-$AO$128)/($AO$129-$AO$128))</f>
        <v>0.42857142857142855</v>
      </c>
      <c r="AZ150">
        <f>(($AN$128-$AP$126)/($AP$127-$AP$126))</f>
        <v>0.7142857142857143</v>
      </c>
      <c r="BA150">
        <f>(($AO$129-$AP$126)/($AP$127-$AP$126))</f>
        <v>0.5714285714285714</v>
      </c>
      <c r="BB150">
        <f>(($AQ$125-$AP$126)/($AP$127-$AP$126))</f>
        <v>0</v>
      </c>
      <c r="BC150">
        <f>(($AN$128-$AQ$125)/($AQ$126-$AQ$125))</f>
        <v>0.7142857142857143</v>
      </c>
      <c r="BD150">
        <f>(($AO$129-$AQ$125)/($AQ$126-$AQ$125))</f>
        <v>0.5714285714285714</v>
      </c>
      <c r="BE150">
        <f>(($AP$126-$AQ$125)/($AQ$126-$AQ$125))</f>
        <v>0</v>
      </c>
      <c r="BG150">
        <v>2</v>
      </c>
      <c r="BH150">
        <v>866</v>
      </c>
      <c r="BI150">
        <f>($BH$169-$BH$166)/200</f>
        <v>0.09</v>
      </c>
      <c r="BQ150">
        <f>1-(($AO$129-$AN$127)/($AN$128-$AN$127))</f>
        <v>0.13636363636363635</v>
      </c>
      <c r="BR150">
        <f>(($AP$126-$AN$127)/($AN$128-$AN$127))</f>
        <v>0.31818181818181818</v>
      </c>
      <c r="BS150">
        <f>(($AQ$125-$AN$127)/($AN$128-$AN$127))</f>
        <v>0.31818181818181818</v>
      </c>
      <c r="BT150">
        <f>(($AN$127-$AO$128)/($AO$129-$AO$128))</f>
        <v>9.5238095238095233E-2</v>
      </c>
      <c r="BU150">
        <f>(($AP$126-$AO$128)/($AO$129-$AO$128))</f>
        <v>0.42857142857142855</v>
      </c>
      <c r="BV150">
        <f>(($AQ$125-$AO$128)/($AO$129-$AO$128))</f>
        <v>0.42857142857142855</v>
      </c>
      <c r="BW150">
        <f>1-(($AN$128-$AP$126)/($AP$127-$AP$126))</f>
        <v>0.2857142857142857</v>
      </c>
      <c r="BX150">
        <f>1-(($AO$129-$AP$126)/($AP$127-$AP$126))</f>
        <v>0.4285714285714286</v>
      </c>
      <c r="BY150">
        <f>(($AQ$125-$AP$126)/($AP$127-$AP$126))</f>
        <v>0</v>
      </c>
      <c r="BZ150">
        <f>1-(($AN$128-$AQ$125)/($AQ$126-$AQ$125))</f>
        <v>0.2857142857142857</v>
      </c>
      <c r="CA150">
        <f>1-(($AO$129-$AQ$125)/($AQ$126-$AQ$125))</f>
        <v>0.4285714285714286</v>
      </c>
      <c r="CB150">
        <f>(($AP$126-$AQ$125)/($AQ$126-$AQ$125))</f>
        <v>0</v>
      </c>
    </row>
    <row r="151" spans="1:80" x14ac:dyDescent="0.25">
      <c r="A151">
        <v>150</v>
      </c>
      <c r="B151">
        <v>163.10124200000001</v>
      </c>
      <c r="C151" s="5">
        <v>1</v>
      </c>
      <c r="H151">
        <v>150.50634500000001</v>
      </c>
      <c r="I151" s="4">
        <v>4</v>
      </c>
      <c r="P151">
        <v>2</v>
      </c>
      <c r="Q151" t="str">
        <f t="shared" si="3"/>
        <v>14</v>
      </c>
      <c r="R151">
        <v>3</v>
      </c>
      <c r="X151" t="s">
        <v>283</v>
      </c>
      <c r="Y151" t="s">
        <v>264</v>
      </c>
      <c r="AO151">
        <v>3470</v>
      </c>
      <c r="AT151">
        <f>(($AO$130-$AN$128)/($AN$129-$AN$128))</f>
        <v>0.8571428571428571</v>
      </c>
      <c r="AU151">
        <f>(($AP$127-$AN$128)/($AN$129-$AN$128))</f>
        <v>0.2857142857142857</v>
      </c>
      <c r="AV151">
        <f>(($AQ$126-$AN$128)/($AN$129-$AN$128))</f>
        <v>0.2857142857142857</v>
      </c>
      <c r="AW151">
        <f>(($AN$128-$AO$129)/($AO$130-$AO$129))</f>
        <v>0.14285714285714285</v>
      </c>
      <c r="AX151">
        <f>(($AP$127-$AO$129)/($AO$130-$AO$129))</f>
        <v>0.42857142857142855</v>
      </c>
      <c r="AY151">
        <f>(($AQ$126-$AO$129)/($AO$130-$AO$129))</f>
        <v>0.42857142857142855</v>
      </c>
      <c r="AZ151">
        <f>(($AN$129-$AP$127)/($AP$128-$AP$127))</f>
        <v>0.68181818181818177</v>
      </c>
      <c r="BA151">
        <f>(($AO$130-$AP$127)/($AP$128-$AP$127))</f>
        <v>0.54545454545454541</v>
      </c>
      <c r="BB151">
        <f>(($AQ$126-$AP$127)/($AP$128-$AP$127))</f>
        <v>0</v>
      </c>
      <c r="BC151">
        <f>(($AN$129-$AQ$126)/($AQ$127-$AQ$126))</f>
        <v>0.7142857142857143</v>
      </c>
      <c r="BD151">
        <f>(($AO$130-$AQ$126)/($AQ$127-$AQ$126))</f>
        <v>0.5714285714285714</v>
      </c>
      <c r="BE151">
        <f>(($AP$127-$AQ$126)/($AQ$127-$AQ$126))</f>
        <v>0</v>
      </c>
      <c r="BG151">
        <v>3</v>
      </c>
      <c r="BH151">
        <v>874</v>
      </c>
      <c r="BI151">
        <f>($BH$170-$BH$167)/200</f>
        <v>8.5000000000000006E-2</v>
      </c>
      <c r="BQ151">
        <f>1-(($AO$130-$AN$128)/($AN$129-$AN$128))</f>
        <v>0.1428571428571429</v>
      </c>
      <c r="BR151">
        <f>(($AP$127-$AN$128)/($AN$129-$AN$128))</f>
        <v>0.2857142857142857</v>
      </c>
      <c r="BS151">
        <f>(($AQ$126-$AN$128)/($AN$129-$AN$128))</f>
        <v>0.2857142857142857</v>
      </c>
      <c r="BT151">
        <f>(($AN$128-$AO$129)/($AO$130-$AO$129))</f>
        <v>0.14285714285714285</v>
      </c>
      <c r="BU151">
        <f>(($AP$127-$AO$129)/($AO$130-$AO$129))</f>
        <v>0.42857142857142855</v>
      </c>
      <c r="BV151">
        <f>(($AQ$126-$AO$129)/($AO$130-$AO$129))</f>
        <v>0.42857142857142855</v>
      </c>
      <c r="BW151">
        <f>1-(($AN$129-$AP$127)/($AP$128-$AP$127))</f>
        <v>0.31818181818181823</v>
      </c>
      <c r="BX151">
        <f>1-(($AO$130-$AP$127)/($AP$128-$AP$127))</f>
        <v>0.45454545454545459</v>
      </c>
      <c r="BY151">
        <f>(($AQ$126-$AP$127)/($AP$128-$AP$127))</f>
        <v>0</v>
      </c>
      <c r="BZ151">
        <f>1-(($AN$129-$AQ$126)/($AQ$127-$AQ$126))</f>
        <v>0.2857142857142857</v>
      </c>
      <c r="CA151">
        <f>1-(($AO$130-$AQ$126)/($AQ$127-$AQ$126))</f>
        <v>0.4285714285714286</v>
      </c>
      <c r="CB151">
        <f>(($AP$127-$AQ$126)/($AQ$127-$AQ$126))</f>
        <v>0</v>
      </c>
    </row>
    <row r="152" spans="1:80" x14ac:dyDescent="0.25">
      <c r="A152">
        <v>151</v>
      </c>
      <c r="B152">
        <v>163.083922</v>
      </c>
      <c r="C152" s="5">
        <v>1</v>
      </c>
      <c r="P152">
        <v>1</v>
      </c>
      <c r="Q152" t="str">
        <f t="shared" si="3"/>
        <v>1</v>
      </c>
      <c r="R152">
        <v>4</v>
      </c>
      <c r="X152" t="s">
        <v>283</v>
      </c>
      <c r="Y152" t="s">
        <v>265</v>
      </c>
      <c r="AO152">
        <v>3492</v>
      </c>
      <c r="AT152">
        <f>(($AO$131-$AN$129)/($AN$130-$AN$129))</f>
        <v>0.80952380952380953</v>
      </c>
      <c r="AU152">
        <f>(($AP$128-$AN$129)/($AN$130-$AN$129))</f>
        <v>0.33333333333333331</v>
      </c>
      <c r="AV152">
        <f>(($AQ$127-$AN$129)/($AN$130-$AN$129))</f>
        <v>0.2857142857142857</v>
      </c>
      <c r="AW152">
        <f>(($AN$129-$AO$130)/($AO$131-$AO$130))</f>
        <v>0.15</v>
      </c>
      <c r="AX152">
        <f>(($AP$128-$AO$130)/($AO$131-$AO$130))</f>
        <v>0.5</v>
      </c>
      <c r="AY152">
        <f>(($AQ$127-$AO$130)/($AO$131-$AO$130))</f>
        <v>0.45</v>
      </c>
      <c r="AZ152">
        <f>(($AN$130-$AP$128)/($AP$129-$AP$128))</f>
        <v>0.63636363636363635</v>
      </c>
      <c r="BA152">
        <f>(($AO$131-$AP$128)/($AP$129-$AP$128))</f>
        <v>0.45454545454545453</v>
      </c>
      <c r="BB152">
        <f>(($AQ$127-$AP$127)/($AP$128-$AP$127))</f>
        <v>0.95454545454545459</v>
      </c>
      <c r="BC152">
        <f>(($AN$130-$AQ$127)/($AQ$128-$AQ$127))</f>
        <v>0.68181818181818177</v>
      </c>
      <c r="BD152">
        <f>(($AO$131-$AQ$127)/($AQ$128-$AQ$127))</f>
        <v>0.5</v>
      </c>
      <c r="BE152">
        <f>(($AP$128-$AQ$127)/($AQ$128-$AQ$127))</f>
        <v>4.5454545454545456E-2</v>
      </c>
      <c r="BG152">
        <v>4</v>
      </c>
      <c r="BH152">
        <v>876</v>
      </c>
      <c r="BI152">
        <f>($BH$171-$BH$168)/200</f>
        <v>0.115</v>
      </c>
      <c r="BQ152">
        <f>1-(($AO$131-$AN$129)/($AN$130-$AN$129))</f>
        <v>0.19047619047619047</v>
      </c>
      <c r="BR152">
        <f>(($AP$128-$AN$129)/($AN$130-$AN$129))</f>
        <v>0.33333333333333331</v>
      </c>
      <c r="BS152">
        <f>(($AQ$127-$AN$129)/($AN$130-$AN$129))</f>
        <v>0.2857142857142857</v>
      </c>
      <c r="BT152">
        <f>(($AN$129-$AO$130)/($AO$131-$AO$130))</f>
        <v>0.15</v>
      </c>
      <c r="BU152">
        <f>(($AP$128-$AO$130)/($AO$131-$AO$130))</f>
        <v>0.5</v>
      </c>
      <c r="BV152">
        <f>(($AQ$127-$AO$130)/($AO$131-$AO$130))</f>
        <v>0.45</v>
      </c>
      <c r="BW152">
        <f>1-(($AN$130-$AP$128)/($AP$129-$AP$128))</f>
        <v>0.36363636363636365</v>
      </c>
      <c r="BX152">
        <f>(($AO$131-$AP$128)/($AP$129-$AP$128))</f>
        <v>0.45454545454545453</v>
      </c>
      <c r="BY152">
        <f>1-(($AQ$127-$AP$127)/($AP$128-$AP$127))</f>
        <v>4.5454545454545414E-2</v>
      </c>
      <c r="BZ152">
        <f>1-(($AN$130-$AQ$127)/($AQ$128-$AQ$127))</f>
        <v>0.31818181818181823</v>
      </c>
      <c r="CA152">
        <f>(($AO$131-$AQ$127)/($AQ$128-$AQ$127))</f>
        <v>0.5</v>
      </c>
      <c r="CB152">
        <f>(($AP$128-$AQ$127)/($AQ$128-$AQ$127))</f>
        <v>4.5454545454545456E-2</v>
      </c>
    </row>
    <row r="153" spans="1:80" x14ac:dyDescent="0.25">
      <c r="A153">
        <v>152</v>
      </c>
      <c r="B153">
        <v>163.09098399999999</v>
      </c>
      <c r="C153" s="5">
        <v>1</v>
      </c>
      <c r="P153">
        <v>1</v>
      </c>
      <c r="Q153" t="str">
        <f t="shared" si="3"/>
        <v>1</v>
      </c>
      <c r="R153">
        <v>1</v>
      </c>
      <c r="X153" t="s">
        <v>283</v>
      </c>
      <c r="Y153" t="s">
        <v>266</v>
      </c>
      <c r="AT153">
        <f>(($AO$132-$AN$130)/($AN$131-$AN$130))</f>
        <v>0.73913043478260865</v>
      </c>
      <c r="AU153">
        <f>(($AP$129-$AN$130)/($AN$131-$AN$130))</f>
        <v>0.34782608695652173</v>
      </c>
      <c r="AV153">
        <f>(($AQ$128-$AN$130)/($AN$131-$AN$130))</f>
        <v>0.30434782608695654</v>
      </c>
      <c r="AW153">
        <f>(($AN$130-$AO$131)/($AO$132-$AO$131))</f>
        <v>0.19047619047619047</v>
      </c>
      <c r="AX153">
        <f>(($AP$129-$AO$131)/($AO$132-$AO$131))</f>
        <v>0.5714285714285714</v>
      </c>
      <c r="AY153">
        <f>(($AQ$128-$AO$131)/($AO$132-$AO$131))</f>
        <v>0.52380952380952384</v>
      </c>
      <c r="AZ153">
        <f>(($AN$131-$AP$129)/($AP$130-$AP$129))</f>
        <v>0.65217391304347827</v>
      </c>
      <c r="BA153">
        <f>(($AO$132-$AP$129)/($AP$130-$AP$129))</f>
        <v>0.39130434782608697</v>
      </c>
      <c r="BB153">
        <f>(($AQ$128-$AP$128)/($AP$129-$AP$128))</f>
        <v>0.95454545454545459</v>
      </c>
      <c r="BC153">
        <f>(($AN$131-$AQ$128)/($AQ$129-$AQ$128))</f>
        <v>0.69565217391304346</v>
      </c>
      <c r="BD153">
        <f>(($AO$132-$AQ$128)/($AQ$129-$AQ$128))</f>
        <v>0.43478260869565216</v>
      </c>
      <c r="BE153">
        <f>(($AP$129-$AQ$128)/($AQ$129-$AQ$128))</f>
        <v>4.3478260869565216E-2</v>
      </c>
      <c r="BG153">
        <v>1</v>
      </c>
      <c r="BH153">
        <v>886</v>
      </c>
      <c r="BI153">
        <f>($BH$172-$BH$169)/200</f>
        <v>7.0000000000000007E-2</v>
      </c>
      <c r="BQ153">
        <f>1-(($AO$132-$AN$130)/($AN$131-$AN$130))</f>
        <v>0.26086956521739135</v>
      </c>
      <c r="BR153">
        <f>(($AP$129-$AN$130)/($AN$131-$AN$130))</f>
        <v>0.34782608695652173</v>
      </c>
      <c r="BS153">
        <f>(($AQ$128-$AN$130)/($AN$131-$AN$130))</f>
        <v>0.30434782608695654</v>
      </c>
      <c r="BT153">
        <f>(($AN$130-$AO$131)/($AO$132-$AO$131))</f>
        <v>0.19047619047619047</v>
      </c>
      <c r="BU153">
        <f>1-(($AP$129-$AO$131)/($AO$132-$AO$131))</f>
        <v>0.4285714285714286</v>
      </c>
      <c r="BV153">
        <f>1-(($AQ$128-$AO$131)/($AO$132-$AO$131))</f>
        <v>0.47619047619047616</v>
      </c>
      <c r="BW153">
        <f>1-(($AN$131-$AP$129)/($AP$130-$AP$129))</f>
        <v>0.34782608695652173</v>
      </c>
      <c r="BX153">
        <f>(($AO$132-$AP$129)/($AP$130-$AP$129))</f>
        <v>0.39130434782608697</v>
      </c>
      <c r="BY153">
        <f>1-(($AQ$128-$AP$128)/($AP$129-$AP$128))</f>
        <v>4.5454545454545414E-2</v>
      </c>
      <c r="BZ153">
        <f>1-(($AN$131-$AQ$128)/($AQ$129-$AQ$128))</f>
        <v>0.30434782608695654</v>
      </c>
      <c r="CA153">
        <f>(($AO$132-$AQ$128)/($AQ$129-$AQ$128))</f>
        <v>0.43478260869565216</v>
      </c>
      <c r="CB153">
        <f>(($AP$129-$AQ$128)/($AQ$129-$AQ$128))</f>
        <v>4.3478260869565216E-2</v>
      </c>
    </row>
    <row r="154" spans="1:80" x14ac:dyDescent="0.25">
      <c r="A154">
        <v>153</v>
      </c>
      <c r="B154">
        <v>163.103407</v>
      </c>
      <c r="C154" s="5">
        <v>1</v>
      </c>
      <c r="P154">
        <v>1</v>
      </c>
      <c r="Q154" t="str">
        <f t="shared" si="3"/>
        <v>1</v>
      </c>
      <c r="R154">
        <v>2</v>
      </c>
      <c r="X154" t="s">
        <v>283</v>
      </c>
      <c r="Y154" t="s">
        <v>263</v>
      </c>
      <c r="AB154" t="s">
        <v>282</v>
      </c>
      <c r="AC154" t="str">
        <f>CONCATENATE($R154,$R155,$R156,$R157)</f>
        <v>2341</v>
      </c>
      <c r="AT154">
        <f>(($AO$133-$AN$131)/($AN$132-$AN$131))</f>
        <v>0.65217391304347827</v>
      </c>
      <c r="AU154">
        <f>(($AP$130-$AN$131)/($AN$132-$AN$131))</f>
        <v>0.34782608695652173</v>
      </c>
      <c r="AV154">
        <f>(($AQ$129-$AN$131)/($AN$132-$AN$131))</f>
        <v>0.30434782608695654</v>
      </c>
      <c r="AW154">
        <f>(($AN$131-$AO$132)/($AO$133-$AO$132))</f>
        <v>0.2857142857142857</v>
      </c>
      <c r="AX154">
        <f>(($AP$130-$AO$132)/($AO$133-$AO$132))</f>
        <v>0.66666666666666663</v>
      </c>
      <c r="AY154">
        <f>(($AQ$129-$AO$132)/($AO$133-$AO$132))</f>
        <v>0.61904761904761907</v>
      </c>
      <c r="BB154">
        <f>(($AQ$129-$AP$129)/($AP$130-$AP$129))</f>
        <v>0.95652173913043481</v>
      </c>
      <c r="BG154">
        <v>2</v>
      </c>
      <c r="BH154">
        <v>891</v>
      </c>
      <c r="BI154">
        <f>($BH$173-$BH$170)/200</f>
        <v>7.4999999999999997E-2</v>
      </c>
      <c r="BQ154">
        <f>1-(($AO$133-$AN$131)/($AN$132-$AN$131))</f>
        <v>0.34782608695652173</v>
      </c>
      <c r="BR154">
        <f>(($AP$130-$AN$131)/($AN$132-$AN$131))</f>
        <v>0.34782608695652173</v>
      </c>
      <c r="BS154">
        <f>(($AQ$129-$AN$131)/($AN$132-$AN$131))</f>
        <v>0.30434782608695654</v>
      </c>
      <c r="BT154">
        <f>(($AN$131-$AO$132)/($AO$133-$AO$132))</f>
        <v>0.2857142857142857</v>
      </c>
      <c r="BU154">
        <f>1-(($AP$130-$AO$132)/($AO$133-$AO$132))</f>
        <v>0.33333333333333337</v>
      </c>
      <c r="BV154">
        <f>1-(($AQ$129-$AO$132)/($AO$133-$AO$132))</f>
        <v>0.38095238095238093</v>
      </c>
      <c r="BY154">
        <f>1-(($AQ$129-$AP$129)/($AP$130-$AP$129))</f>
        <v>4.3478260869565188E-2</v>
      </c>
    </row>
    <row r="155" spans="1:80" x14ac:dyDescent="0.25">
      <c r="A155">
        <v>154</v>
      </c>
      <c r="B155">
        <v>163.08201400000002</v>
      </c>
      <c r="C155" s="5">
        <v>1</v>
      </c>
      <c r="P155">
        <v>1</v>
      </c>
      <c r="Q155" t="str">
        <f t="shared" si="3"/>
        <v>1</v>
      </c>
      <c r="R155">
        <v>3</v>
      </c>
      <c r="X155" t="s">
        <v>283</v>
      </c>
      <c r="Y155" t="s">
        <v>264</v>
      </c>
      <c r="BG155">
        <v>3</v>
      </c>
      <c r="BH155">
        <v>897</v>
      </c>
      <c r="BI155">
        <f>($BH$174-$BH$171)/200</f>
        <v>7.4999999999999997E-2</v>
      </c>
    </row>
    <row r="156" spans="1:80" x14ac:dyDescent="0.25">
      <c r="A156">
        <v>155</v>
      </c>
      <c r="B156">
        <v>163.057479</v>
      </c>
      <c r="C156" s="5">
        <v>1</v>
      </c>
      <c r="P156">
        <v>1</v>
      </c>
      <c r="Q156" t="str">
        <f t="shared" si="3"/>
        <v>1</v>
      </c>
      <c r="R156">
        <v>4</v>
      </c>
      <c r="X156" t="s">
        <v>283</v>
      </c>
      <c r="Y156" t="s">
        <v>265</v>
      </c>
      <c r="BG156">
        <v>4</v>
      </c>
      <c r="BH156">
        <v>898</v>
      </c>
      <c r="BI156">
        <f>($BH$175-$BH$172)/200</f>
        <v>0.105</v>
      </c>
      <c r="BQ156">
        <f>(($AO$135-$AN$133)/($AN$134-$AN$133))</f>
        <v>0.48484848484848486</v>
      </c>
      <c r="BR156">
        <f>1-(($AP$132-$AN$133)/($AN$134-$AN$133))</f>
        <v>0.48484848484848486</v>
      </c>
      <c r="BS156">
        <f>(($AQ$130-$AN$133)/($AN$134-$AN$133))</f>
        <v>0</v>
      </c>
      <c r="BT156">
        <f>1-(($AN$133-$AO$134)/($AO$135-$AO$134))</f>
        <v>0.47058823529411764</v>
      </c>
      <c r="BU156">
        <f>(($AP$131-$AO$134)/($AO$135-$AO$134))</f>
        <v>5.8823529411764705E-2</v>
      </c>
      <c r="BV156">
        <f>1-(($AQ$130-$AO$134)/($AO$135-$AO$134))</f>
        <v>0.47058823529411764</v>
      </c>
      <c r="BW156">
        <f>(($AN$133-$AP$131)/($AP$132-$AP$131))</f>
        <v>0.48484848484848486</v>
      </c>
      <c r="BX156">
        <f>1-(($AO$135-$AP$131)/($AP$132-$AP$131))</f>
        <v>3.0303030303030276E-2</v>
      </c>
      <c r="BY156">
        <f>(($AQ$130-$AP$131)/($AP$132-$AP$131))</f>
        <v>0.48484848484848486</v>
      </c>
      <c r="BZ156">
        <f>(($AN$133-$AQ$130)/($AQ$131-$AQ$130))</f>
        <v>0</v>
      </c>
      <c r="CA156">
        <f>1-(($AO$135-$AQ$130)/($AQ$131-$AQ$130))</f>
        <v>0.46666666666666667</v>
      </c>
      <c r="CB156">
        <f>1-(($AP$132-$AQ$130)/($AQ$131-$AQ$130))</f>
        <v>0.43333333333333335</v>
      </c>
    </row>
    <row r="157" spans="1:80" x14ac:dyDescent="0.25">
      <c r="A157">
        <v>156</v>
      </c>
      <c r="B157">
        <v>163.07789099999999</v>
      </c>
      <c r="C157" s="5">
        <v>1</v>
      </c>
      <c r="P157">
        <v>1</v>
      </c>
      <c r="Q157" t="str">
        <f t="shared" si="3"/>
        <v>1</v>
      </c>
      <c r="R157">
        <v>1</v>
      </c>
      <c r="X157" t="s">
        <v>283</v>
      </c>
      <c r="Y157" t="s">
        <v>266</v>
      </c>
      <c r="AT157">
        <f>(($AO$135-$AN$133)/($AN$134-$AN$133))</f>
        <v>0.48484848484848486</v>
      </c>
      <c r="AU157">
        <f>(($AP$132-$AN$133)/($AN$134-$AN$133))</f>
        <v>0.51515151515151514</v>
      </c>
      <c r="AV157">
        <f>(($AQ$130-$AN$133)/($AN$134-$AN$133))</f>
        <v>0</v>
      </c>
      <c r="AW157">
        <f>(($AN$133-$AO$134)/($AO$135-$AO$134))</f>
        <v>0.52941176470588236</v>
      </c>
      <c r="AX157">
        <f>(($AP$131-$AO$134)/($AO$135-$AO$134))</f>
        <v>5.8823529411764705E-2</v>
      </c>
      <c r="AY157">
        <f>(($AQ$130-$AO$134)/($AO$135-$AO$134))</f>
        <v>0.52941176470588236</v>
      </c>
      <c r="AZ157">
        <f>(($AN$133-$AP$131)/($AP$132-$AP$131))</f>
        <v>0.48484848484848486</v>
      </c>
      <c r="BA157">
        <f>(($AO$135-$AP$131)/($AP$132-$AP$131))</f>
        <v>0.96969696969696972</v>
      </c>
      <c r="BB157">
        <f>(($AQ$130-$AP$131)/($AP$132-$AP$131))</f>
        <v>0.48484848484848486</v>
      </c>
      <c r="BC157">
        <f>(($AN$133-$AQ$130)/($AQ$131-$AQ$130))</f>
        <v>0</v>
      </c>
      <c r="BD157">
        <f>(($AO$135-$AQ$130)/($AQ$131-$AQ$130))</f>
        <v>0.53333333333333333</v>
      </c>
      <c r="BE157">
        <f>(($AP$132-$AQ$130)/($AQ$131-$AQ$130))</f>
        <v>0.56666666666666665</v>
      </c>
      <c r="BG157">
        <v>1</v>
      </c>
      <c r="BH157">
        <v>908</v>
      </c>
      <c r="BI157">
        <f>($BH$176-$BH$173)/200</f>
        <v>0.09</v>
      </c>
      <c r="BQ157">
        <f>(($AO$136-$AN$134)/($AN$135-$AN$134))</f>
        <v>0.4</v>
      </c>
      <c r="BR157">
        <f>1-(($AP$133-$AN$134)/($AN$135-$AN$134))</f>
        <v>0.43333333333333335</v>
      </c>
      <c r="BS157">
        <f>1-(($AQ$131-$AN$133)/($AN$134-$AN$133))</f>
        <v>9.0909090909090939E-2</v>
      </c>
      <c r="BT157">
        <f>1-(($AN$134-$AO$135)/($AO$136-$AO$135))</f>
        <v>0.41379310344827591</v>
      </c>
      <c r="BU157">
        <f>(($AP$132-$AO$135)/($AO$136-$AO$135))</f>
        <v>3.4482758620689655E-2</v>
      </c>
      <c r="BV157">
        <f>(($AQ$131-$AO$135)/($AO$136-$AO$135))</f>
        <v>0.48275862068965519</v>
      </c>
      <c r="BW157">
        <f>(($AN$134-$AP$132)/($AP$133-$AP$132))</f>
        <v>0.48484848484848486</v>
      </c>
      <c r="BX157">
        <f>1-(($AO$136-$AP$132)/($AP$133-$AP$132))</f>
        <v>0.15151515151515149</v>
      </c>
      <c r="BY157">
        <f>(($AQ$131-$AP$132)/($AP$133-$AP$132))</f>
        <v>0.39393939393939392</v>
      </c>
      <c r="BZ157">
        <f>(($AN$134-$AQ$131)/($AQ$132-$AQ$131))</f>
        <v>0.11538461538461539</v>
      </c>
      <c r="CA157">
        <f>1-(($AO$136-$AQ$131)/($AQ$132-$AQ$131))</f>
        <v>0.42307692307692313</v>
      </c>
      <c r="CB157">
        <f>1-(($AP$133-$AQ$131)/($AQ$132-$AQ$131))</f>
        <v>0.23076923076923073</v>
      </c>
    </row>
    <row r="158" spans="1:80" x14ac:dyDescent="0.25">
      <c r="A158">
        <v>157</v>
      </c>
      <c r="B158">
        <v>163.07789099999999</v>
      </c>
      <c r="C158" s="5">
        <v>1</v>
      </c>
      <c r="D158">
        <v>168.31258300000002</v>
      </c>
      <c r="E158" s="2">
        <v>2</v>
      </c>
      <c r="P158">
        <v>2</v>
      </c>
      <c r="Q158" t="str">
        <f t="shared" si="3"/>
        <v>12</v>
      </c>
      <c r="R158">
        <v>2</v>
      </c>
      <c r="X158" t="s">
        <v>283</v>
      </c>
      <c r="Y158" t="s">
        <v>263</v>
      </c>
      <c r="AB158" t="s">
        <v>282</v>
      </c>
      <c r="AC158" t="str">
        <f>CONCATENATE($R158,$R159,$R160,$R161)</f>
        <v>2341</v>
      </c>
      <c r="AT158">
        <f>(($AO$136-$AN$134)/($AN$135-$AN$134))</f>
        <v>0.4</v>
      </c>
      <c r="AU158">
        <f>(($AP$133-$AN$134)/($AN$135-$AN$134))</f>
        <v>0.56666666666666665</v>
      </c>
      <c r="AV158">
        <f>(($AQ$131-$AN$133)/($AN$134-$AN$133))</f>
        <v>0.90909090909090906</v>
      </c>
      <c r="AW158">
        <f>(($AN$134-$AO$135)/($AO$136-$AO$135))</f>
        <v>0.58620689655172409</v>
      </c>
      <c r="AX158">
        <f>(($AP$132-$AO$135)/($AO$136-$AO$135))</f>
        <v>3.4482758620689655E-2</v>
      </c>
      <c r="AY158">
        <f>(($AQ$131-$AO$135)/($AO$136-$AO$135))</f>
        <v>0.48275862068965519</v>
      </c>
      <c r="AZ158">
        <f>(($AN$134-$AP$132)/($AP$133-$AP$132))</f>
        <v>0.48484848484848486</v>
      </c>
      <c r="BA158">
        <f>(($AO$136-$AP$132)/($AP$133-$AP$132))</f>
        <v>0.84848484848484851</v>
      </c>
      <c r="BB158">
        <f>(($AQ$131-$AP$132)/($AP$133-$AP$132))</f>
        <v>0.39393939393939392</v>
      </c>
      <c r="BC158">
        <f>(($AN$134-$AQ$131)/($AQ$132-$AQ$131))</f>
        <v>0.11538461538461539</v>
      </c>
      <c r="BD158">
        <f>(($AO$136-$AQ$131)/($AQ$132-$AQ$131))</f>
        <v>0.57692307692307687</v>
      </c>
      <c r="BE158">
        <f>(($AP$133-$AQ$131)/($AQ$132-$AQ$131))</f>
        <v>0.76923076923076927</v>
      </c>
      <c r="BG158">
        <v>2</v>
      </c>
      <c r="BH158">
        <v>914</v>
      </c>
      <c r="BI158">
        <f>($BH$177-$BH$174)/200</f>
        <v>7.4999999999999997E-2</v>
      </c>
      <c r="BQ158">
        <f>(($AO$137-$AN$135)/($AN$136-$AN$135))</f>
        <v>0.37037037037037035</v>
      </c>
      <c r="BR158">
        <f>1-(($AP$134-$AN$135)/($AN$136-$AN$135))</f>
        <v>0.44444444444444442</v>
      </c>
      <c r="BS158">
        <f>1-(($AQ$132-$AN$134)/($AN$135-$AN$134))</f>
        <v>0.23333333333333328</v>
      </c>
      <c r="BT158">
        <f>1-(($AN$135-$AO$136)/($AO$137-$AO$136))</f>
        <v>0.3571428571428571</v>
      </c>
      <c r="BU158">
        <f>(($AP$133-$AO$136)/($AO$137-$AO$136))</f>
        <v>0.17857142857142858</v>
      </c>
      <c r="BV158">
        <f>(($AQ$132-$AO$136)/($AO$137-$AO$136))</f>
        <v>0.39285714285714285</v>
      </c>
      <c r="BW158">
        <f>(($AN$135-$AP$133)/($AP$134-$AP$133))</f>
        <v>0.4642857142857143</v>
      </c>
      <c r="BX158">
        <f>1-(($AO$137-$AP$133)/($AP$134-$AP$133))</f>
        <v>0.1785714285714286</v>
      </c>
      <c r="BY158">
        <f>(($AQ$132-$AP$133)/($AP$134-$AP$133))</f>
        <v>0.21428571428571427</v>
      </c>
      <c r="BZ158">
        <f>(($AN$135-$AQ$132)/($AQ$133-$AQ$132))</f>
        <v>0.25925925925925924</v>
      </c>
      <c r="CA158">
        <f>1-(($AO$137-$AQ$132)/($AQ$133-$AQ$132))</f>
        <v>0.37037037037037035</v>
      </c>
      <c r="CB158">
        <f>1-(($AP$134-$AQ$132)/($AQ$133-$AQ$132))</f>
        <v>0.18518518518518523</v>
      </c>
    </row>
    <row r="159" spans="1:80" x14ac:dyDescent="0.25">
      <c r="A159">
        <v>158</v>
      </c>
      <c r="B159">
        <v>163.07789099999999</v>
      </c>
      <c r="C159" s="5">
        <v>1</v>
      </c>
      <c r="D159">
        <v>168.333922</v>
      </c>
      <c r="E159" s="2">
        <v>2</v>
      </c>
      <c r="P159">
        <v>2</v>
      </c>
      <c r="Q159" t="str">
        <f t="shared" si="3"/>
        <v>12</v>
      </c>
      <c r="R159">
        <v>3</v>
      </c>
      <c r="X159" t="s">
        <v>283</v>
      </c>
      <c r="Y159" t="s">
        <v>264</v>
      </c>
      <c r="AT159">
        <f>(($AO$137-$AN$135)/($AN$136-$AN$135))</f>
        <v>0.37037037037037035</v>
      </c>
      <c r="AU159">
        <f>(($AP$134-$AN$135)/($AN$136-$AN$135))</f>
        <v>0.55555555555555558</v>
      </c>
      <c r="AV159">
        <f>(($AQ$132-$AN$134)/($AN$135-$AN$134))</f>
        <v>0.76666666666666672</v>
      </c>
      <c r="AW159">
        <f>(($AN$135-$AO$136)/($AO$137-$AO$136))</f>
        <v>0.6428571428571429</v>
      </c>
      <c r="AX159">
        <f>(($AP$133-$AO$136)/($AO$137-$AO$136))</f>
        <v>0.17857142857142858</v>
      </c>
      <c r="AY159">
        <f>(($AQ$132-$AO$136)/($AO$137-$AO$136))</f>
        <v>0.39285714285714285</v>
      </c>
      <c r="AZ159">
        <f>(($AN$135-$AP$133)/($AP$134-$AP$133))</f>
        <v>0.4642857142857143</v>
      </c>
      <c r="BA159">
        <f>(($AO$137-$AP$133)/($AP$134-$AP$133))</f>
        <v>0.8214285714285714</v>
      </c>
      <c r="BB159">
        <f>(($AQ$132-$AP$133)/($AP$134-$AP$133))</f>
        <v>0.21428571428571427</v>
      </c>
      <c r="BC159">
        <f>(($AN$135-$AQ$132)/($AQ$133-$AQ$132))</f>
        <v>0.25925925925925924</v>
      </c>
      <c r="BD159">
        <f>(($AO$137-$AQ$132)/($AQ$133-$AQ$132))</f>
        <v>0.62962962962962965</v>
      </c>
      <c r="BE159">
        <f>(($AP$134-$AQ$132)/($AQ$133-$AQ$132))</f>
        <v>0.81481481481481477</v>
      </c>
      <c r="BG159">
        <v>3</v>
      </c>
      <c r="BH159">
        <v>922</v>
      </c>
      <c r="BI159">
        <f>($BH$178-$BH$175)/200</f>
        <v>0.1</v>
      </c>
      <c r="BQ159">
        <f>(($AO$138-$AN$136)/($AN$137-$AN$136))</f>
        <v>0.33333333333333331</v>
      </c>
      <c r="BR159">
        <f>1-(($AP$135-$AN$136)/($AN$137-$AN$136))</f>
        <v>0.44444444444444442</v>
      </c>
      <c r="BS159">
        <f>1-(($AQ$133-$AN$135)/($AN$136-$AN$135))</f>
        <v>0.2592592592592593</v>
      </c>
      <c r="BT159">
        <f>1-(($AN$136-$AO$137)/($AO$138-$AO$137))</f>
        <v>0.34615384615384615</v>
      </c>
      <c r="BU159">
        <f>(($AP$134-$AO$137)/($AO$138-$AO$137))</f>
        <v>0.19230769230769232</v>
      </c>
      <c r="BV159">
        <f>(($AQ$133-$AO$137)/($AO$138-$AO$137))</f>
        <v>0.38461538461538464</v>
      </c>
      <c r="BW159">
        <f>(($AN$136-$AP$134)/($AP$135-$AP$134))</f>
        <v>0.44444444444444442</v>
      </c>
      <c r="BX159">
        <f>1-(($AO$138-$AP$134)/($AP$135-$AP$134))</f>
        <v>0.22222222222222221</v>
      </c>
      <c r="BY159">
        <f>(($AQ$133-$AP$134)/($AP$135-$AP$134))</f>
        <v>0.18518518518518517</v>
      </c>
      <c r="BZ159">
        <f>(($AN$136-$AQ$133)/($AQ$134-$AQ$133))</f>
        <v>0.28000000000000003</v>
      </c>
      <c r="CA159">
        <f>1-(($AO$138-$AQ$133)/($AQ$134-$AQ$133))</f>
        <v>0.36</v>
      </c>
      <c r="CB159">
        <f>1-(($AP$135-$AQ$133)/($AQ$134-$AQ$133))</f>
        <v>0.12</v>
      </c>
    </row>
    <row r="160" spans="1:80" x14ac:dyDescent="0.25">
      <c r="A160">
        <v>159</v>
      </c>
      <c r="B160">
        <v>163.07789099999999</v>
      </c>
      <c r="C160" s="5">
        <v>1</v>
      </c>
      <c r="D160">
        <v>168.43278800000002</v>
      </c>
      <c r="E160" s="2">
        <v>2</v>
      </c>
      <c r="P160">
        <v>2</v>
      </c>
      <c r="Q160" t="str">
        <f t="shared" si="3"/>
        <v>12</v>
      </c>
      <c r="R160">
        <v>4</v>
      </c>
      <c r="X160" t="s">
        <v>283</v>
      </c>
      <c r="Y160" t="s">
        <v>265</v>
      </c>
      <c r="AT160">
        <f>(($AO$138-$AN$136)/($AN$137-$AN$136))</f>
        <v>0.33333333333333331</v>
      </c>
      <c r="AU160">
        <f>(($AP$135-$AN$136)/($AN$137-$AN$136))</f>
        <v>0.55555555555555558</v>
      </c>
      <c r="AV160">
        <f>(($AQ$133-$AN$135)/($AN$136-$AN$135))</f>
        <v>0.7407407407407407</v>
      </c>
      <c r="AW160">
        <f>(($AN$136-$AO$137)/($AO$138-$AO$137))</f>
        <v>0.65384615384615385</v>
      </c>
      <c r="AX160">
        <f>(($AP$134-$AO$137)/($AO$138-$AO$137))</f>
        <v>0.19230769230769232</v>
      </c>
      <c r="AY160">
        <f>(($AQ$133-$AO$137)/($AO$138-$AO$137))</f>
        <v>0.38461538461538464</v>
      </c>
      <c r="AZ160">
        <f>(($AN$136-$AP$134)/($AP$135-$AP$134))</f>
        <v>0.44444444444444442</v>
      </c>
      <c r="BA160">
        <f>(($AO$138-$AP$134)/($AP$135-$AP$134))</f>
        <v>0.77777777777777779</v>
      </c>
      <c r="BB160">
        <f>(($AQ$133-$AP$134)/($AP$135-$AP$134))</f>
        <v>0.18518518518518517</v>
      </c>
      <c r="BC160">
        <f>(($AN$136-$AQ$133)/($AQ$134-$AQ$133))</f>
        <v>0.28000000000000003</v>
      </c>
      <c r="BD160">
        <f>(($AO$138-$AQ$133)/($AQ$134-$AQ$133))</f>
        <v>0.64</v>
      </c>
      <c r="BE160">
        <f>(($AP$135-$AQ$133)/($AQ$134-$AQ$133))</f>
        <v>0.88</v>
      </c>
      <c r="BG160">
        <v>4</v>
      </c>
      <c r="BH160">
        <v>922</v>
      </c>
      <c r="BI160">
        <f>($BH$179-$BH$176)/200</f>
        <v>0.11</v>
      </c>
      <c r="BQ160">
        <f>(($AO$139-$AN$137)/($AN$138-$AN$137))</f>
        <v>0.23076923076923078</v>
      </c>
      <c r="BR160">
        <f>1-(($AP$136-$AN$137)/($AN$138-$AN$137))</f>
        <v>0.46153846153846156</v>
      </c>
      <c r="BS160">
        <f>1-(($AQ$134-$AN$136)/($AN$137-$AN$136))</f>
        <v>0.33333333333333337</v>
      </c>
      <c r="BT160">
        <f>1-(($AN$137-$AO$138)/($AO$139-$AO$138))</f>
        <v>0.25</v>
      </c>
      <c r="BU160">
        <f>(($AP$135-$AO$138)/($AO$139-$AO$138))</f>
        <v>0.25</v>
      </c>
      <c r="BV160">
        <f>(($AQ$134-$AO$138)/($AO$139-$AO$138))</f>
        <v>0.375</v>
      </c>
      <c r="BW160">
        <f>(($AN$137-$AP$135)/($AP$136-$AP$135))</f>
        <v>0.46153846153846156</v>
      </c>
      <c r="BX160">
        <f>1-(($AO$139-$AP$135)/($AP$136-$AP$135))</f>
        <v>0.30769230769230771</v>
      </c>
      <c r="BY160">
        <f>(($AQ$134-$AP$135)/($AP$136-$AP$135))</f>
        <v>0.11538461538461539</v>
      </c>
      <c r="BZ160">
        <f>(($AN$137-$AQ$134)/($AQ$135-$AQ$134))</f>
        <v>0.375</v>
      </c>
      <c r="CA160">
        <f>1-(($AO$139-$AQ$134)/($AQ$135-$AQ$134))</f>
        <v>0.375</v>
      </c>
      <c r="CB160">
        <f>1-(($AP$136-$AQ$134)/($AQ$135-$AQ$134))</f>
        <v>4.166666666666663E-2</v>
      </c>
    </row>
    <row r="161" spans="1:80" x14ac:dyDescent="0.25">
      <c r="A161">
        <v>160</v>
      </c>
      <c r="D161">
        <v>168.49964399999999</v>
      </c>
      <c r="E161" s="2">
        <v>2</v>
      </c>
      <c r="P161">
        <v>1</v>
      </c>
      <c r="Q161" t="str">
        <f t="shared" si="3"/>
        <v>2</v>
      </c>
      <c r="R161">
        <v>1</v>
      </c>
      <c r="X161" t="s">
        <v>284</v>
      </c>
      <c r="Y161" t="s">
        <v>274</v>
      </c>
      <c r="AT161">
        <f>(($AO$139-$AN$137)/($AN$138-$AN$137))</f>
        <v>0.23076923076923078</v>
      </c>
      <c r="AU161">
        <f>(($AP$136-$AN$137)/($AN$138-$AN$137))</f>
        <v>0.53846153846153844</v>
      </c>
      <c r="AV161">
        <f>(($AQ$134-$AN$136)/($AN$137-$AN$136))</f>
        <v>0.66666666666666663</v>
      </c>
      <c r="AW161">
        <f>(($AN$137-$AO$138)/($AO$139-$AO$138))</f>
        <v>0.75</v>
      </c>
      <c r="AX161">
        <f>(($AP$135-$AO$138)/($AO$139-$AO$138))</f>
        <v>0.25</v>
      </c>
      <c r="AY161">
        <f>(($AQ$134-$AO$138)/($AO$139-$AO$138))</f>
        <v>0.375</v>
      </c>
      <c r="AZ161">
        <f>(($AN$137-$AP$135)/($AP$136-$AP$135))</f>
        <v>0.46153846153846156</v>
      </c>
      <c r="BA161">
        <f>(($AO$139-$AP$135)/($AP$136-$AP$135))</f>
        <v>0.69230769230769229</v>
      </c>
      <c r="BB161">
        <f>(($AQ$134-$AP$135)/($AP$136-$AP$135))</f>
        <v>0.11538461538461539</v>
      </c>
      <c r="BC161">
        <f>(($AN$137-$AQ$134)/($AQ$135-$AQ$134))</f>
        <v>0.375</v>
      </c>
      <c r="BD161">
        <f>(($AO$139-$AQ$134)/($AQ$135-$AQ$134))</f>
        <v>0.625</v>
      </c>
      <c r="BE161">
        <f>(($AP$136-$AQ$134)/($AQ$135-$AQ$134))</f>
        <v>0.95833333333333337</v>
      </c>
      <c r="BG161">
        <v>1</v>
      </c>
      <c r="BH161">
        <v>934</v>
      </c>
      <c r="BI161">
        <f>($BH$185-$BH$182)/200</f>
        <v>0.13</v>
      </c>
      <c r="BQ161">
        <f>(($AO$140-$AN$138)/($AN$139-$AN$138))</f>
        <v>0.17857142857142858</v>
      </c>
      <c r="BR161">
        <f>(($AP$137-$AN$138)/($AN$139-$AN$138))</f>
        <v>0.4642857142857143</v>
      </c>
      <c r="BS161">
        <f>1-(($AQ$135-$AN$137)/($AN$138-$AN$137))</f>
        <v>0.42307692307692313</v>
      </c>
      <c r="BT161">
        <f>1-(($AN$138-$AO$139)/($AO$140-$AO$139))</f>
        <v>0.19999999999999996</v>
      </c>
      <c r="BU161">
        <f>(($AP$136-$AO$139)/($AO$140-$AO$139))</f>
        <v>0.32</v>
      </c>
      <c r="BV161">
        <f>(($AQ$135-$AO$139)/($AO$140-$AO$139))</f>
        <v>0.36</v>
      </c>
      <c r="BW161">
        <f>(($AN$138-$AP$136)/($AP$137-$AP$136))</f>
        <v>0.48</v>
      </c>
      <c r="BX161">
        <f>1-(($AO$140-$AP$136)/($AP$137-$AP$136))</f>
        <v>0.31999999999999995</v>
      </c>
      <c r="BY161">
        <f>(($AQ$135-$AP$136)/($AP$137-$AP$136))</f>
        <v>0.04</v>
      </c>
      <c r="BZ161">
        <f>(($AN$138-$AQ$135)/($AQ$136-$AQ$135))</f>
        <v>0.45833333333333331</v>
      </c>
      <c r="CA161">
        <f>1-(($AO$140-$AQ$135)/($AQ$136-$AQ$135))</f>
        <v>0.33333333333333337</v>
      </c>
      <c r="CB161">
        <f>(($AP$137-$AQ$136)/($AQ$137-$AQ$136))</f>
        <v>0</v>
      </c>
    </row>
    <row r="162" spans="1:80" x14ac:dyDescent="0.25">
      <c r="A162">
        <v>161</v>
      </c>
      <c r="D162">
        <v>168.41340700000001</v>
      </c>
      <c r="E162" s="2">
        <v>2</v>
      </c>
      <c r="P162">
        <v>1</v>
      </c>
      <c r="Q162" t="str">
        <f t="shared" si="3"/>
        <v>2</v>
      </c>
      <c r="R162">
        <v>2</v>
      </c>
      <c r="X162" t="s">
        <v>286</v>
      </c>
      <c r="Y162" t="s">
        <v>275</v>
      </c>
      <c r="AT162">
        <f>(($AO$140-$AN$138)/($AN$139-$AN$138))</f>
        <v>0.17857142857142858</v>
      </c>
      <c r="AU162">
        <f>(($AP$137-$AN$138)/($AN$139-$AN$138))</f>
        <v>0.4642857142857143</v>
      </c>
      <c r="AV162">
        <f>(($AQ$135-$AN$137)/($AN$138-$AN$137))</f>
        <v>0.57692307692307687</v>
      </c>
      <c r="AW162">
        <f>(($AN$138-$AO$139)/($AO$140-$AO$139))</f>
        <v>0.8</v>
      </c>
      <c r="AX162">
        <f>(($AP$136-$AO$139)/($AO$140-$AO$139))</f>
        <v>0.32</v>
      </c>
      <c r="AY162">
        <f>(($AQ$135-$AO$139)/($AO$140-$AO$139))</f>
        <v>0.36</v>
      </c>
      <c r="AZ162">
        <f>(($AN$138-$AP$136)/($AP$137-$AP$136))</f>
        <v>0.48</v>
      </c>
      <c r="BA162">
        <f>(($AO$140-$AP$136)/($AP$137-$AP$136))</f>
        <v>0.68</v>
      </c>
      <c r="BB162">
        <f>(($AQ$135-$AP$136)/($AP$137-$AP$136))</f>
        <v>0.04</v>
      </c>
      <c r="BC162">
        <f>(($AN$138-$AQ$135)/($AQ$136-$AQ$135))</f>
        <v>0.45833333333333331</v>
      </c>
      <c r="BD162">
        <f>(($AO$140-$AQ$135)/($AQ$136-$AQ$135))</f>
        <v>0.66666666666666663</v>
      </c>
      <c r="BE162">
        <f>(($AP$137-$AQ$136)/($AQ$137-$AQ$136))</f>
        <v>0</v>
      </c>
      <c r="BG162">
        <v>2</v>
      </c>
      <c r="BH162">
        <v>935</v>
      </c>
      <c r="BI162">
        <f>($BH$186-$BH$183)/200</f>
        <v>6.5000000000000002E-2</v>
      </c>
      <c r="BQ162">
        <f>1-(($AO$141-$AN$138)/($AN$139-$AN$138))</f>
        <v>0.1071428571428571</v>
      </c>
      <c r="BR162">
        <f>(($AP$138-$AN$139)/($AN$140-$AN$139))</f>
        <v>0.37037037037037035</v>
      </c>
      <c r="BS162">
        <f>(($AQ$136-$AN$138)/($AN$139-$AN$138))</f>
        <v>0.4642857142857143</v>
      </c>
      <c r="BT162">
        <f>(($AN$139-$AO$141)/($AO$142-$AO$141))</f>
        <v>0.13043478260869565</v>
      </c>
      <c r="BU162">
        <f>(($AP$137-$AO$140)/($AO$141-$AO$140))</f>
        <v>0.4</v>
      </c>
      <c r="BV162">
        <f>(($AQ$136-$AO$140)/($AO$141-$AO$140))</f>
        <v>0.4</v>
      </c>
      <c r="BW162">
        <f>1-(($AN$139-$AP$137)/($AP$138-$AP$137))</f>
        <v>0.4</v>
      </c>
      <c r="BX162">
        <f>(($AO$141-$AP$137)/($AP$138-$AP$137))</f>
        <v>0.48</v>
      </c>
      <c r="BY162">
        <f>(($AQ$136-$AP$137)/($AP$138-$AP$137))</f>
        <v>0</v>
      </c>
      <c r="BZ162">
        <f>1-(($AN$139-$AQ$136)/($AQ$137-$AQ$136))</f>
        <v>0.4</v>
      </c>
      <c r="CA162">
        <f>(($AO$141-$AQ$136)/($AQ$137-$AQ$136))</f>
        <v>0.48</v>
      </c>
      <c r="CB162">
        <f>(($AP$138-$AQ$137)/($AQ$138-$AQ$137))</f>
        <v>0</v>
      </c>
    </row>
    <row r="163" spans="1:80" x14ac:dyDescent="0.25">
      <c r="A163">
        <v>162</v>
      </c>
      <c r="D163">
        <v>168.438098</v>
      </c>
      <c r="E163" s="2">
        <v>2</v>
      </c>
      <c r="P163">
        <v>1</v>
      </c>
      <c r="Q163" t="str">
        <f t="shared" si="3"/>
        <v>2</v>
      </c>
      <c r="R163">
        <v>3</v>
      </c>
      <c r="X163" t="s">
        <v>286</v>
      </c>
      <c r="Y163" t="s">
        <v>276</v>
      </c>
      <c r="AB163" t="s">
        <v>285</v>
      </c>
      <c r="AC163" t="str">
        <f>CONCATENATE($R163,$R164,$R165,$R166)</f>
        <v>3421</v>
      </c>
      <c r="AT163">
        <f>(($AO$141-$AN$138)/($AN$139-$AN$138))</f>
        <v>0.8928571428571429</v>
      </c>
      <c r="AU163">
        <f>(($AP$138-$AN$139)/($AN$140-$AN$139))</f>
        <v>0.37037037037037035</v>
      </c>
      <c r="AV163">
        <f>(($AQ$136-$AN$138)/($AN$139-$AN$138))</f>
        <v>0.4642857142857143</v>
      </c>
      <c r="AW163">
        <f>(($AN$139-$AO$141)/($AO$142-$AO$141))</f>
        <v>0.13043478260869565</v>
      </c>
      <c r="AX163">
        <f>(($AP$137-$AO$140)/($AO$141-$AO$140))</f>
        <v>0.4</v>
      </c>
      <c r="AY163">
        <f>(($AQ$136-$AO$140)/($AO$141-$AO$140))</f>
        <v>0.4</v>
      </c>
      <c r="AZ163">
        <f>(($AN$139-$AP$137)/($AP$138-$AP$137))</f>
        <v>0.6</v>
      </c>
      <c r="BA163">
        <f>(($AO$141-$AP$137)/($AP$138-$AP$137))</f>
        <v>0.48</v>
      </c>
      <c r="BB163">
        <f>(($AQ$136-$AP$137)/($AP$138-$AP$137))</f>
        <v>0</v>
      </c>
      <c r="BC163">
        <f>(($AN$139-$AQ$136)/($AQ$137-$AQ$136))</f>
        <v>0.6</v>
      </c>
      <c r="BD163">
        <f>(($AO$141-$AQ$136)/($AQ$137-$AQ$136))</f>
        <v>0.48</v>
      </c>
      <c r="BE163">
        <f>(($AP$138-$AQ$137)/($AQ$138-$AQ$137))</f>
        <v>0</v>
      </c>
      <c r="BG163">
        <v>3</v>
      </c>
      <c r="BH163">
        <v>944</v>
      </c>
      <c r="BI163">
        <f>($BH$187-$BH$184)/200</f>
        <v>0.13</v>
      </c>
      <c r="BQ163">
        <f>1-(($AO$142-$AN$139)/($AN$140-$AN$139))</f>
        <v>0.2592592592592593</v>
      </c>
      <c r="BR163">
        <f>(($AP$139-$AN$140)/($AN$141-$AN$140))</f>
        <v>0.32</v>
      </c>
      <c r="BS163">
        <f>(($AQ$137-$AN$139)/($AN$140-$AN$139))</f>
        <v>0.37037037037037035</v>
      </c>
      <c r="BT163">
        <f>(($AN$140-$AO$142)/($AO$143-$AO$142))</f>
        <v>0.30434782608695654</v>
      </c>
      <c r="BU163">
        <f>1-(($AP$138-$AO$141)/($AO$142-$AO$141))</f>
        <v>0.43478260869565222</v>
      </c>
      <c r="BV163">
        <f>1-(($AQ$137-$AO$141)/($AO$142-$AO$141))</f>
        <v>0.43478260869565222</v>
      </c>
      <c r="BW163">
        <f>1-(($AN$140-$AP$138)/($AP$139-$AP$138))</f>
        <v>0.31999999999999995</v>
      </c>
      <c r="BX163">
        <f>(($AO$142-$AP$138)/($AP$139-$AP$138))</f>
        <v>0.4</v>
      </c>
      <c r="BY163">
        <f>(($AQ$137-$AP$138)/($AP$139-$AP$138))</f>
        <v>0</v>
      </c>
      <c r="BZ163">
        <f>1-(($AN$140-$AQ$137)/($AQ$138-$AQ$137))</f>
        <v>0.26086956521739135</v>
      </c>
      <c r="CA163">
        <f>(($AO$142-$AQ$137)/($AQ$138-$AQ$137))</f>
        <v>0.43478260869565216</v>
      </c>
      <c r="CB163">
        <f>(($AP$139-$AQ$138)/($AQ$139-$AQ$138))</f>
        <v>8.6956521739130432E-2</v>
      </c>
    </row>
    <row r="164" spans="1:80" x14ac:dyDescent="0.25">
      <c r="A164">
        <v>163</v>
      </c>
      <c r="D164">
        <v>168.454283</v>
      </c>
      <c r="E164" s="2">
        <v>2</v>
      </c>
      <c r="F164">
        <v>165.09052200000002</v>
      </c>
      <c r="G164" s="3">
        <v>3</v>
      </c>
      <c r="P164">
        <v>2</v>
      </c>
      <c r="Q164" t="str">
        <f t="shared" si="3"/>
        <v>23</v>
      </c>
      <c r="R164">
        <v>4</v>
      </c>
      <c r="X164" t="s">
        <v>286</v>
      </c>
      <c r="Y164" t="s">
        <v>277</v>
      </c>
      <c r="AT164">
        <f>(($AO$142-$AN$139)/($AN$140-$AN$139))</f>
        <v>0.7407407407407407</v>
      </c>
      <c r="AU164">
        <f>(($AP$139-$AN$140)/($AN$141-$AN$140))</f>
        <v>0.32</v>
      </c>
      <c r="AV164">
        <f>(($AQ$137-$AN$139)/($AN$140-$AN$139))</f>
        <v>0.37037037037037035</v>
      </c>
      <c r="AW164">
        <f>(($AN$140-$AO$142)/($AO$143-$AO$142))</f>
        <v>0.30434782608695654</v>
      </c>
      <c r="AX164">
        <f>(($AP$138-$AO$141)/($AO$142-$AO$141))</f>
        <v>0.56521739130434778</v>
      </c>
      <c r="AY164">
        <f>(($AQ$137-$AO$141)/($AO$142-$AO$141))</f>
        <v>0.56521739130434778</v>
      </c>
      <c r="AZ164">
        <f>(($AN$140-$AP$138)/($AP$139-$AP$138))</f>
        <v>0.68</v>
      </c>
      <c r="BA164">
        <f>(($AO$142-$AP$138)/($AP$139-$AP$138))</f>
        <v>0.4</v>
      </c>
      <c r="BB164">
        <f>(($AQ$137-$AP$138)/($AP$139-$AP$138))</f>
        <v>0</v>
      </c>
      <c r="BC164">
        <f>(($AN$140-$AQ$137)/($AQ$138-$AQ$137))</f>
        <v>0.73913043478260865</v>
      </c>
      <c r="BD164">
        <f>(($AO$142-$AQ$137)/($AQ$138-$AQ$137))</f>
        <v>0.43478260869565216</v>
      </c>
      <c r="BE164">
        <f>(($AP$139-$AQ$138)/($AQ$139-$AQ$138))</f>
        <v>8.6956521739130432E-2</v>
      </c>
      <c r="BG164">
        <v>4</v>
      </c>
      <c r="BH164">
        <v>945</v>
      </c>
      <c r="BI164">
        <f>($BH$188-$BH$185)/200</f>
        <v>7.0000000000000007E-2</v>
      </c>
      <c r="BQ164">
        <f>1-(($AO$143-$AN$140)/($AN$141-$AN$140))</f>
        <v>0.36</v>
      </c>
      <c r="BR164">
        <f>(($AP$140-$AN$141)/($AN$142-$AN$141))</f>
        <v>0.32</v>
      </c>
      <c r="BS164">
        <f>(($AQ$138-$AN$140)/($AN$141-$AN$140))</f>
        <v>0.24</v>
      </c>
      <c r="BT164">
        <f>(($AN$141-$AO$143)/($AO$144-$AO$143))</f>
        <v>0.375</v>
      </c>
      <c r="BU164">
        <f>1-(($AP$139-$AO$142)/($AO$143-$AO$142))</f>
        <v>0.34782608695652173</v>
      </c>
      <c r="BV164">
        <f>1-(($AQ$138-$AO$142)/($AO$143-$AO$142))</f>
        <v>0.43478260869565222</v>
      </c>
      <c r="BW164">
        <f>1-(($AN$141-$AP$139)/($AP$140-$AP$139))</f>
        <v>0.31999999999999995</v>
      </c>
      <c r="BX164">
        <f>(($AO$143-$AP$139)/($AP$140-$AP$139))</f>
        <v>0.32</v>
      </c>
      <c r="BY164">
        <f>1-(($AQ$138-$AP$138)/($AP$139-$AP$138))</f>
        <v>7.999999999999996E-2</v>
      </c>
      <c r="BZ164">
        <f>1-(($AN$141-$AQ$138)/($AQ$139-$AQ$138))</f>
        <v>0.17391304347826086</v>
      </c>
      <c r="CA164">
        <f>(($AO$143-$AQ$138)/($AQ$139-$AQ$138))</f>
        <v>0.43478260869565216</v>
      </c>
      <c r="CB164">
        <f>(($AP$140-$AQ$139)/($AQ$140-$AQ$139))</f>
        <v>0.15384615384615385</v>
      </c>
    </row>
    <row r="165" spans="1:80" x14ac:dyDescent="0.25">
      <c r="A165">
        <v>164</v>
      </c>
      <c r="D165">
        <v>168.37314900000001</v>
      </c>
      <c r="E165" s="2">
        <v>2</v>
      </c>
      <c r="F165">
        <v>165.10990000000001</v>
      </c>
      <c r="G165" s="3">
        <v>3</v>
      </c>
      <c r="P165">
        <v>2</v>
      </c>
      <c r="Q165" t="str">
        <f t="shared" si="3"/>
        <v>23</v>
      </c>
      <c r="R165">
        <v>2</v>
      </c>
      <c r="X165" t="s">
        <v>286</v>
      </c>
      <c r="Y165" t="s">
        <v>278</v>
      </c>
      <c r="AT165">
        <f>(($AO$143-$AN$140)/($AN$141-$AN$140))</f>
        <v>0.64</v>
      </c>
      <c r="AU165">
        <f>(($AP$140-$AN$141)/($AN$142-$AN$141))</f>
        <v>0.32</v>
      </c>
      <c r="AV165">
        <f>(($AQ$138-$AN$140)/($AN$141-$AN$140))</f>
        <v>0.24</v>
      </c>
      <c r="AW165">
        <f>(($AN$141-$AO$143)/($AO$144-$AO$143))</f>
        <v>0.375</v>
      </c>
      <c r="AX165">
        <f>(($AP$139-$AO$142)/($AO$143-$AO$142))</f>
        <v>0.65217391304347827</v>
      </c>
      <c r="AY165">
        <f>(($AQ$138-$AO$142)/($AO$143-$AO$142))</f>
        <v>0.56521739130434778</v>
      </c>
      <c r="AZ165">
        <f>(($AN$141-$AP$139)/($AP$140-$AP$139))</f>
        <v>0.68</v>
      </c>
      <c r="BA165">
        <f>(($AO$143-$AP$139)/($AP$140-$AP$139))</f>
        <v>0.32</v>
      </c>
      <c r="BB165">
        <f>(($AQ$138-$AP$138)/($AP$139-$AP$138))</f>
        <v>0.92</v>
      </c>
      <c r="BC165">
        <f>(($AN$141-$AQ$138)/($AQ$139-$AQ$138))</f>
        <v>0.82608695652173914</v>
      </c>
      <c r="BD165">
        <f>(($AO$143-$AQ$138)/($AQ$139-$AQ$138))</f>
        <v>0.43478260869565216</v>
      </c>
      <c r="BE165">
        <f>(($AP$140-$AQ$139)/($AQ$140-$AQ$139))</f>
        <v>0.15384615384615385</v>
      </c>
      <c r="BG165">
        <v>2</v>
      </c>
      <c r="BH165">
        <v>957</v>
      </c>
      <c r="BI165">
        <f>($BH$189-$BH$186)/200</f>
        <v>0.13</v>
      </c>
      <c r="BQ165">
        <f>1-(($AO$144-$AN$141)/($AN$142-$AN$141))</f>
        <v>0.4</v>
      </c>
      <c r="BS165">
        <f>(($AQ$139-$AN$141)/($AN$142-$AN$141))</f>
        <v>0.16</v>
      </c>
      <c r="BU165">
        <f>1-(($AP$140-$AO$143)/($AO$144-$AO$143))</f>
        <v>0.29166666666666663</v>
      </c>
      <c r="BV165">
        <f>1-(($AQ$139-$AO$143)/($AO$144-$AO$143))</f>
        <v>0.45833333333333337</v>
      </c>
      <c r="BW165">
        <f>1-(($AN$142-$AP$140)/($AP$141-$AP$140))</f>
        <v>0.37037037037037035</v>
      </c>
      <c r="BX165">
        <f>(($AO$144-$AP$140)/($AP$141-$AP$140))</f>
        <v>0.25925925925925924</v>
      </c>
      <c r="BY165">
        <f>1-(($AQ$139-$AP$139)/($AP$140-$AP$139))</f>
        <v>0.16000000000000003</v>
      </c>
      <c r="BZ165">
        <f>1-(($AN$142-$AQ$139)/($AQ$140-$AQ$139))</f>
        <v>0.19230769230769229</v>
      </c>
      <c r="CA165">
        <f>(($AO$144-$AQ$139)/($AQ$140-$AQ$139))</f>
        <v>0.42307692307692307</v>
      </c>
    </row>
    <row r="166" spans="1:80" x14ac:dyDescent="0.25">
      <c r="A166">
        <v>165</v>
      </c>
      <c r="D166">
        <v>168.37314900000001</v>
      </c>
      <c r="E166" s="2">
        <v>2</v>
      </c>
      <c r="F166">
        <v>165.10665399999999</v>
      </c>
      <c r="G166" s="3">
        <v>3</v>
      </c>
      <c r="H166">
        <v>167.21964300000002</v>
      </c>
      <c r="I166" s="4">
        <v>4</v>
      </c>
      <c r="P166">
        <v>3</v>
      </c>
      <c r="Q166" t="str">
        <f t="shared" si="3"/>
        <v>234</v>
      </c>
      <c r="R166">
        <v>1</v>
      </c>
      <c r="X166" t="s">
        <v>286</v>
      </c>
      <c r="Y166" t="s">
        <v>275</v>
      </c>
      <c r="AT166">
        <f>(($AO$144-$AN$141)/($AN$142-$AN$141))</f>
        <v>0.6</v>
      </c>
      <c r="AV166">
        <f>(($AQ$139-$AN$141)/($AN$142-$AN$141))</f>
        <v>0.16</v>
      </c>
      <c r="AX166">
        <f>(($AP$140-$AO$143)/($AO$144-$AO$143))</f>
        <v>0.70833333333333337</v>
      </c>
      <c r="AY166">
        <f>(($AQ$139-$AO$143)/($AO$144-$AO$143))</f>
        <v>0.54166666666666663</v>
      </c>
      <c r="AZ166">
        <f>(($AN$142-$AP$140)/($AP$141-$AP$140))</f>
        <v>0.62962962962962965</v>
      </c>
      <c r="BA166">
        <f>(($AO$144-$AP$140)/($AP$141-$AP$140))</f>
        <v>0.25925925925925924</v>
      </c>
      <c r="BB166">
        <f>(($AQ$139-$AP$139)/($AP$140-$AP$139))</f>
        <v>0.84</v>
      </c>
      <c r="BC166">
        <f>(($AN$142-$AQ$139)/($AQ$140-$AQ$139))</f>
        <v>0.80769230769230771</v>
      </c>
      <c r="BD166">
        <f>(($AO$144-$AQ$139)/($AQ$140-$AQ$139))</f>
        <v>0.42307692307692307</v>
      </c>
      <c r="BG166">
        <v>1</v>
      </c>
      <c r="BH166">
        <v>960</v>
      </c>
      <c r="BI166">
        <f>($BH$190-$BH$187)/200</f>
        <v>6.5000000000000002E-2</v>
      </c>
      <c r="BY166">
        <f>1-(($AQ$140-$AP$140)/($AP$141-$AP$140))</f>
        <v>0.18518518518518523</v>
      </c>
    </row>
    <row r="167" spans="1:80" x14ac:dyDescent="0.25">
      <c r="A167">
        <v>166</v>
      </c>
      <c r="F167">
        <v>165.07995299999999</v>
      </c>
      <c r="G167" s="3">
        <v>3</v>
      </c>
      <c r="H167">
        <v>167.21964300000002</v>
      </c>
      <c r="I167" s="4">
        <v>4</v>
      </c>
      <c r="P167">
        <v>2</v>
      </c>
      <c r="Q167" t="str">
        <f t="shared" si="3"/>
        <v>34</v>
      </c>
      <c r="R167">
        <v>4</v>
      </c>
      <c r="X167" t="s">
        <v>286</v>
      </c>
      <c r="Y167" t="s">
        <v>276</v>
      </c>
      <c r="AB167" t="s">
        <v>283</v>
      </c>
      <c r="AC167" t="str">
        <f>CONCATENATE($R167,$R168,$R169,$R170)</f>
        <v>4321</v>
      </c>
      <c r="BB167">
        <f>(($AQ$140-$AP$140)/($AP$141-$AP$140))</f>
        <v>0.81481481481481477</v>
      </c>
      <c r="BG167">
        <v>4</v>
      </c>
      <c r="BH167">
        <v>967</v>
      </c>
      <c r="BI167">
        <f>($BH$191-$BH$188)/200</f>
        <v>0.12</v>
      </c>
    </row>
    <row r="168" spans="1:80" x14ac:dyDescent="0.25">
      <c r="A168">
        <v>167</v>
      </c>
      <c r="F168">
        <v>164.962737</v>
      </c>
      <c r="G168" s="3">
        <v>3</v>
      </c>
      <c r="H168">
        <v>167.177323</v>
      </c>
      <c r="I168" s="4">
        <v>4</v>
      </c>
      <c r="P168">
        <v>2</v>
      </c>
      <c r="Q168" t="str">
        <f t="shared" si="3"/>
        <v>34</v>
      </c>
      <c r="R168">
        <v>3</v>
      </c>
      <c r="X168" t="s">
        <v>286</v>
      </c>
      <c r="Y168" t="s">
        <v>277</v>
      </c>
      <c r="BG168">
        <v>3</v>
      </c>
      <c r="BH168">
        <v>968</v>
      </c>
      <c r="BI168">
        <f>($BH$192-$BH$189)/200</f>
        <v>0.06</v>
      </c>
      <c r="BQ168">
        <f>1-(($AO$146-$AN$143)/($AN$144-$AN$143))</f>
        <v>8.6956521739130488E-2</v>
      </c>
      <c r="BR168">
        <f>(($AP$142-$AN$143)/($AN$144-$AN$143))</f>
        <v>0.21739130434782608</v>
      </c>
      <c r="BS168">
        <f>(($AQ$141-$AN$143)/($AN$144-$AN$143))</f>
        <v>0.21739130434782608</v>
      </c>
      <c r="BT168">
        <f>(($AN$143-$AO$145)/($AO$146-$AO$145))</f>
        <v>0.125</v>
      </c>
      <c r="BU168">
        <f>(($AP$142-$AO$145)/($AO$146-$AO$145))</f>
        <v>0.33333333333333331</v>
      </c>
      <c r="BV168">
        <f>(($AQ$141-$AO$145)/($AO$146-$AO$145))</f>
        <v>0.33333333333333331</v>
      </c>
      <c r="BW168">
        <f>1-(($AN$144-$AP$142)/($AP$143-$AP$142))</f>
        <v>0.21739130434782605</v>
      </c>
      <c r="BX168">
        <f>1-(($AO$146-$AP$142)/($AP$143-$AP$142))</f>
        <v>0.30434782608695654</v>
      </c>
      <c r="BY168">
        <f>(($AQ$141-$AP$142)/($AP$143-$AP$142))</f>
        <v>0</v>
      </c>
      <c r="BZ168">
        <f>1-(($AN$144-$AQ$141)/($AQ$142-$AQ$141))</f>
        <v>0.25</v>
      </c>
      <c r="CA168">
        <f>1-(($AO$146-$AQ$141)/($AQ$142-$AQ$141))</f>
        <v>0.33333333333333337</v>
      </c>
      <c r="CB168">
        <f>(($AP$142-$AQ$141)/($AQ$142-$AQ$141))</f>
        <v>0</v>
      </c>
    </row>
    <row r="169" spans="1:80" x14ac:dyDescent="0.25">
      <c r="A169">
        <v>168</v>
      </c>
      <c r="F169">
        <v>164.91918100000001</v>
      </c>
      <c r="G169" s="3">
        <v>3</v>
      </c>
      <c r="H169">
        <v>167.15206599999999</v>
      </c>
      <c r="I169" s="4">
        <v>4</v>
      </c>
      <c r="P169">
        <v>2</v>
      </c>
      <c r="Q169" t="str">
        <f t="shared" si="3"/>
        <v>34</v>
      </c>
      <c r="R169">
        <v>2</v>
      </c>
      <c r="X169" t="s">
        <v>286</v>
      </c>
      <c r="Y169" t="s">
        <v>278</v>
      </c>
      <c r="BG169">
        <v>2</v>
      </c>
      <c r="BH169">
        <v>978</v>
      </c>
      <c r="BI169">
        <f>($BH$193-$BH$190)/200</f>
        <v>0.115</v>
      </c>
      <c r="BQ169">
        <f>1-(($AO$147-$AN$144)/($AN$145-$AN$144))</f>
        <v>0.18181818181818177</v>
      </c>
      <c r="BR169">
        <f>(($AP$143-$AN$144)/($AN$145-$AN$144))</f>
        <v>0.22727272727272727</v>
      </c>
      <c r="BS169">
        <f>(($AQ$142-$AN$144)/($AN$145-$AN$144))</f>
        <v>0.27272727272727271</v>
      </c>
      <c r="BT169">
        <f>(($AN$144-$AO$146)/($AO$147-$AO$146))</f>
        <v>0.1</v>
      </c>
      <c r="BU169">
        <f>(($AP$143-$AO$146)/($AO$147-$AO$146))</f>
        <v>0.35</v>
      </c>
      <c r="BV169">
        <f>(($AQ$142-$AO$146)/($AO$147-$AO$146))</f>
        <v>0.4</v>
      </c>
      <c r="BW169">
        <f>1-(($AN$145-$AP$143)/($AP$144-$AP$143))</f>
        <v>0.26086956521739135</v>
      </c>
      <c r="BX169">
        <f>1-(($AO$147-$AP$143)/($AP$144-$AP$143))</f>
        <v>0.43478260869565222</v>
      </c>
      <c r="BY169">
        <f>(($AQ$142-$AP$143)/($AP$144-$AP$143))</f>
        <v>4.3478260869565216E-2</v>
      </c>
      <c r="BZ169">
        <f>1-(($AN$145-$AQ$142)/($AQ$143-$AQ$142))</f>
        <v>0.27272727272727271</v>
      </c>
      <c r="CA169">
        <f>1-(($AO$147-$AQ$142)/($AQ$143-$AQ$142))</f>
        <v>0.45454545454545459</v>
      </c>
      <c r="CB169">
        <f>1-(($AP$143-$AQ$141)/($AQ$142-$AQ$141))</f>
        <v>4.166666666666663E-2</v>
      </c>
    </row>
    <row r="170" spans="1:80" x14ac:dyDescent="0.25">
      <c r="A170">
        <v>169</v>
      </c>
      <c r="F170">
        <v>164.87448899999998</v>
      </c>
      <c r="G170" s="3">
        <v>3</v>
      </c>
      <c r="H170">
        <v>167.14985000000001</v>
      </c>
      <c r="I170" s="4">
        <v>4</v>
      </c>
      <c r="P170">
        <v>2</v>
      </c>
      <c r="Q170" t="str">
        <f t="shared" si="3"/>
        <v>34</v>
      </c>
      <c r="R170">
        <v>1</v>
      </c>
      <c r="X170" t="s">
        <v>286</v>
      </c>
      <c r="Y170" t="s">
        <v>275</v>
      </c>
      <c r="AT170">
        <f>(($AO$146-$AN$143)/($AN$144-$AN$143))</f>
        <v>0.91304347826086951</v>
      </c>
      <c r="AU170">
        <f>(($AP$142-$AN$143)/($AN$144-$AN$143))</f>
        <v>0.21739130434782608</v>
      </c>
      <c r="AV170">
        <f>(($AQ$141-$AN$143)/($AN$144-$AN$143))</f>
        <v>0.21739130434782608</v>
      </c>
      <c r="AW170">
        <f>(($AN$143-$AO$145)/($AO$146-$AO$145))</f>
        <v>0.125</v>
      </c>
      <c r="AX170">
        <f>(($AP$142-$AO$145)/($AO$146-$AO$145))</f>
        <v>0.33333333333333331</v>
      </c>
      <c r="AY170">
        <f>(($AQ$141-$AO$145)/($AO$146-$AO$145))</f>
        <v>0.33333333333333331</v>
      </c>
      <c r="AZ170">
        <f>(($AN$144-$AP$142)/($AP$143-$AP$142))</f>
        <v>0.78260869565217395</v>
      </c>
      <c r="BA170">
        <f>(($AO$146-$AP$142)/($AP$143-$AP$142))</f>
        <v>0.69565217391304346</v>
      </c>
      <c r="BB170">
        <f>(($AQ$141-$AP$142)/($AP$143-$AP$142))</f>
        <v>0</v>
      </c>
      <c r="BC170">
        <f>(($AN$144-$AQ$141)/($AQ$142-$AQ$141))</f>
        <v>0.75</v>
      </c>
      <c r="BD170">
        <f>(($AO$146-$AQ$141)/($AQ$142-$AQ$141))</f>
        <v>0.66666666666666663</v>
      </c>
      <c r="BE170">
        <f>(($AP$142-$AQ$141)/($AQ$142-$AQ$141))</f>
        <v>0</v>
      </c>
      <c r="BG170">
        <v>1</v>
      </c>
      <c r="BH170">
        <v>984</v>
      </c>
      <c r="BI170">
        <f>($BH$194-$BH$191)/200</f>
        <v>6.5000000000000002E-2</v>
      </c>
      <c r="BQ170">
        <f>1-(($AO$148-$AN$145)/($AN$146-$AN$145))</f>
        <v>0.18181818181818177</v>
      </c>
      <c r="BR170">
        <f>(($AP$144-$AN$145)/($AN$146-$AN$145))</f>
        <v>0.27272727272727271</v>
      </c>
      <c r="BS170">
        <f>(($AQ$143-$AN$145)/($AN$146-$AN$145))</f>
        <v>0.27272727272727271</v>
      </c>
      <c r="BT170">
        <f>(($AN$145-$AO$147)/($AO$148-$AO$147))</f>
        <v>0.18181818181818182</v>
      </c>
      <c r="BU170">
        <f>(($AP$144-$AO$147)/($AO$148-$AO$147))</f>
        <v>0.45454545454545453</v>
      </c>
      <c r="BV170">
        <f>(($AQ$143-$AO$147)/($AO$148-$AO$147))</f>
        <v>0.45454545454545453</v>
      </c>
      <c r="BW170">
        <f>1-(($AN$146-$AP$144)/($AP$145-$AP$144))</f>
        <v>0.27272727272727271</v>
      </c>
      <c r="BX170">
        <f>1-(($AO$148-$AP$144)/($AP$145-$AP$144))</f>
        <v>0.45454545454545459</v>
      </c>
      <c r="BY170">
        <f>(($AQ$143-$AP$144)/($AP$145-$AP$144))</f>
        <v>0</v>
      </c>
      <c r="BZ170">
        <f>1-(($AN$146-$AQ$143)/($AQ$144-$AQ$143))</f>
        <v>0.27272727272727271</v>
      </c>
      <c r="CA170">
        <f>1-(($AO$148-$AQ$143)/($AQ$144-$AQ$143))</f>
        <v>0.45454545454545459</v>
      </c>
      <c r="CB170">
        <f>(($AP$144-$AQ$143)/($AQ$144-$AQ$143))</f>
        <v>0</v>
      </c>
    </row>
    <row r="171" spans="1:80" x14ac:dyDescent="0.25">
      <c r="A171">
        <v>170</v>
      </c>
      <c r="F171">
        <v>164.87263400000001</v>
      </c>
      <c r="G171" s="3">
        <v>3</v>
      </c>
      <c r="H171">
        <v>167.190777</v>
      </c>
      <c r="I171" s="4">
        <v>4</v>
      </c>
      <c r="P171">
        <v>2</v>
      </c>
      <c r="Q171" t="str">
        <f t="shared" si="3"/>
        <v>34</v>
      </c>
      <c r="R171">
        <v>4</v>
      </c>
      <c r="X171" t="s">
        <v>284</v>
      </c>
      <c r="Y171" t="s">
        <v>279</v>
      </c>
      <c r="AB171" t="s">
        <v>283</v>
      </c>
      <c r="AC171" t="str">
        <f>CONCATENATE($R171,$R172,$R173,$R174)</f>
        <v>4321</v>
      </c>
      <c r="AT171">
        <f>(($AO$147-$AN$144)/($AN$145-$AN$144))</f>
        <v>0.81818181818181823</v>
      </c>
      <c r="AU171">
        <f>(($AP$143-$AN$144)/($AN$145-$AN$144))</f>
        <v>0.22727272727272727</v>
      </c>
      <c r="AV171">
        <f>(($AQ$142-$AN$144)/($AN$145-$AN$144))</f>
        <v>0.27272727272727271</v>
      </c>
      <c r="AW171">
        <f>(($AN$144-$AO$146)/($AO$147-$AO$146))</f>
        <v>0.1</v>
      </c>
      <c r="AX171">
        <f>(($AP$143-$AO$146)/($AO$147-$AO$146))</f>
        <v>0.35</v>
      </c>
      <c r="AY171">
        <f>(($AQ$142-$AO$146)/($AO$147-$AO$146))</f>
        <v>0.4</v>
      </c>
      <c r="AZ171">
        <f>(($AN$145-$AP$143)/($AP$144-$AP$143))</f>
        <v>0.73913043478260865</v>
      </c>
      <c r="BA171">
        <f>(($AO$147-$AP$143)/($AP$144-$AP$143))</f>
        <v>0.56521739130434778</v>
      </c>
      <c r="BB171">
        <f>(($AQ$142-$AP$143)/($AP$144-$AP$143))</f>
        <v>4.3478260869565216E-2</v>
      </c>
      <c r="BC171">
        <f>(($AN$145-$AQ$142)/($AQ$143-$AQ$142))</f>
        <v>0.72727272727272729</v>
      </c>
      <c r="BD171">
        <f>(($AO$147-$AQ$142)/($AQ$143-$AQ$142))</f>
        <v>0.54545454545454541</v>
      </c>
      <c r="BE171">
        <f>(($AP$143-$AQ$141)/($AQ$142-$AQ$141))</f>
        <v>0.95833333333333337</v>
      </c>
      <c r="BG171">
        <v>4</v>
      </c>
      <c r="BH171">
        <v>991</v>
      </c>
      <c r="BI171">
        <f>($BH$195-$BH$192)/200</f>
        <v>0.115</v>
      </c>
      <c r="BQ171">
        <f>1-(($AO$149-$AN$146)/($AN$147-$AN$146))</f>
        <v>0.1428571428571429</v>
      </c>
      <c r="BR171">
        <f>(($AP$145-$AN$146)/($AN$147-$AN$146))</f>
        <v>0.2857142857142857</v>
      </c>
      <c r="BS171">
        <f>(($AQ$144-$AN$146)/($AN$147-$AN$146))</f>
        <v>0.2857142857142857</v>
      </c>
      <c r="BT171">
        <f>(($AN$146-$AO$148)/($AO$149-$AO$148))</f>
        <v>0.18181818181818182</v>
      </c>
      <c r="BU171">
        <f>(($AP$145-$AO$148)/($AO$149-$AO$148))</f>
        <v>0.45454545454545453</v>
      </c>
      <c r="BV171">
        <f>(($AQ$144-$AO$148)/($AO$149-$AO$148))</f>
        <v>0.45454545454545453</v>
      </c>
      <c r="BW171">
        <f>1-(($AN$147-$AP$145)/($AP$146-$AP$145))</f>
        <v>0.31818181818181823</v>
      </c>
      <c r="BX171">
        <f>1-(($AO$149-$AP$145)/($AP$146-$AP$145))</f>
        <v>0.45454545454545459</v>
      </c>
      <c r="BY171">
        <f>(($AQ$144-$AP$145)/($AP$146-$AP$145))</f>
        <v>0</v>
      </c>
      <c r="BZ171">
        <f>1-(($AN$147-$AQ$144)/($AQ$145-$AQ$144))</f>
        <v>0.2857142857142857</v>
      </c>
      <c r="CA171">
        <f>1-(($AO$149-$AQ$144)/($AQ$145-$AQ$144))</f>
        <v>0.4285714285714286</v>
      </c>
      <c r="CB171">
        <f>(($AP$145-$AQ$144)/($AQ$145-$AQ$144))</f>
        <v>0</v>
      </c>
    </row>
    <row r="172" spans="1:80" x14ac:dyDescent="0.25">
      <c r="A172">
        <v>171</v>
      </c>
      <c r="F172">
        <v>164.89387199999999</v>
      </c>
      <c r="G172" s="3">
        <v>3</v>
      </c>
      <c r="H172">
        <v>167.098973</v>
      </c>
      <c r="I172" s="4">
        <v>4</v>
      </c>
      <c r="P172">
        <v>2</v>
      </c>
      <c r="Q172" t="str">
        <f t="shared" si="3"/>
        <v>34</v>
      </c>
      <c r="R172">
        <v>3</v>
      </c>
      <c r="X172" t="s">
        <v>283</v>
      </c>
      <c r="Y172" t="s">
        <v>263</v>
      </c>
      <c r="AT172">
        <f>(($AO$148-$AN$145)/($AN$146-$AN$145))</f>
        <v>0.81818181818181823</v>
      </c>
      <c r="AU172">
        <f>(($AP$144-$AN$145)/($AN$146-$AN$145))</f>
        <v>0.27272727272727271</v>
      </c>
      <c r="AV172">
        <f>(($AQ$143-$AN$145)/($AN$146-$AN$145))</f>
        <v>0.27272727272727271</v>
      </c>
      <c r="AW172">
        <f>(($AN$145-$AO$147)/($AO$148-$AO$147))</f>
        <v>0.18181818181818182</v>
      </c>
      <c r="AX172">
        <f>(($AP$144-$AO$147)/($AO$148-$AO$147))</f>
        <v>0.45454545454545453</v>
      </c>
      <c r="AY172">
        <f>(($AQ$143-$AO$147)/($AO$148-$AO$147))</f>
        <v>0.45454545454545453</v>
      </c>
      <c r="AZ172">
        <f>(($AN$146-$AP$144)/($AP$145-$AP$144))</f>
        <v>0.72727272727272729</v>
      </c>
      <c r="BA172">
        <f>(($AO$148-$AP$144)/($AP$145-$AP$144))</f>
        <v>0.54545454545454541</v>
      </c>
      <c r="BB172">
        <f>(($AQ$143-$AP$144)/($AP$145-$AP$144))</f>
        <v>0</v>
      </c>
      <c r="BC172">
        <f>(($AN$146-$AQ$143)/($AQ$144-$AQ$143))</f>
        <v>0.72727272727272729</v>
      </c>
      <c r="BD172">
        <f>(($AO$148-$AQ$143)/($AQ$144-$AQ$143))</f>
        <v>0.54545454545454541</v>
      </c>
      <c r="BE172">
        <f>(($AP$144-$AQ$143)/($AQ$144-$AQ$143))</f>
        <v>0</v>
      </c>
      <c r="BG172">
        <v>3</v>
      </c>
      <c r="BH172">
        <v>992</v>
      </c>
      <c r="BI172">
        <f>($BH$196-$BH$193)/200</f>
        <v>6.5000000000000002E-2</v>
      </c>
      <c r="BQ172">
        <f>1-(($AO$150-$AN$147)/($AN$148-$AN$147))</f>
        <v>0.15000000000000002</v>
      </c>
      <c r="BR172">
        <f>(($AP$146-$AN$147)/($AN$148-$AN$147))</f>
        <v>0.35</v>
      </c>
      <c r="BS172">
        <f>(($AQ$145-$AN$147)/($AN$148-$AN$147))</f>
        <v>0.3</v>
      </c>
      <c r="BT172">
        <f>(($AN$147-$AO$149)/($AO$150-$AO$149))</f>
        <v>0.15</v>
      </c>
      <c r="BU172">
        <f>(($AP$146-$AO$149)/($AO$150-$AO$149))</f>
        <v>0.5</v>
      </c>
      <c r="BV172">
        <f>(($AQ$145-$AO$149)/($AO$150-$AO$149))</f>
        <v>0.45</v>
      </c>
      <c r="BW172">
        <f>1-(($AN$148-$AP$146)/($AP$147-$AP$146))</f>
        <v>0.38095238095238093</v>
      </c>
      <c r="BX172">
        <f>(($AO$150-$AP$146)/($AP$147-$AP$146))</f>
        <v>0.47619047619047616</v>
      </c>
      <c r="BY172">
        <f>1-(($AQ$145-$AP$145)/($AP$146-$AP$145))</f>
        <v>4.5454545454545414E-2</v>
      </c>
      <c r="BZ172">
        <f>1-(($AN$148-$AQ$145)/($AQ$146-$AQ$145))</f>
        <v>0.36363636363636365</v>
      </c>
      <c r="CA172">
        <f>(($AO$150-$AQ$145)/($AQ$146-$AQ$145))</f>
        <v>0.5</v>
      </c>
      <c r="CB172">
        <f>(($AP$146-$AQ$145)/($AQ$146-$AQ$145))</f>
        <v>4.5454545454545456E-2</v>
      </c>
    </row>
    <row r="173" spans="1:80" x14ac:dyDescent="0.25">
      <c r="A173">
        <v>172</v>
      </c>
      <c r="B173">
        <v>183.28536500000001</v>
      </c>
      <c r="C173" s="5">
        <v>1</v>
      </c>
      <c r="F173">
        <v>165.10990000000001</v>
      </c>
      <c r="G173" s="3">
        <v>3</v>
      </c>
      <c r="H173">
        <v>167.12361200000001</v>
      </c>
      <c r="I173" s="4">
        <v>4</v>
      </c>
      <c r="P173">
        <v>3</v>
      </c>
      <c r="Q173" t="str">
        <f t="shared" si="3"/>
        <v>134</v>
      </c>
      <c r="R173">
        <v>2</v>
      </c>
      <c r="X173" t="s">
        <v>283</v>
      </c>
      <c r="Y173" t="s">
        <v>264</v>
      </c>
      <c r="AT173">
        <f>(($AO$149-$AN$146)/($AN$147-$AN$146))</f>
        <v>0.8571428571428571</v>
      </c>
      <c r="AU173">
        <f>(($AP$145-$AN$146)/($AN$147-$AN$146))</f>
        <v>0.2857142857142857</v>
      </c>
      <c r="AV173">
        <f>(($AQ$144-$AN$146)/($AN$147-$AN$146))</f>
        <v>0.2857142857142857</v>
      </c>
      <c r="AW173">
        <f>(($AN$146-$AO$148)/($AO$149-$AO$148))</f>
        <v>0.18181818181818182</v>
      </c>
      <c r="AX173">
        <f>(($AP$145-$AO$148)/($AO$149-$AO$148))</f>
        <v>0.45454545454545453</v>
      </c>
      <c r="AY173">
        <f>(($AQ$144-$AO$148)/($AO$149-$AO$148))</f>
        <v>0.45454545454545453</v>
      </c>
      <c r="AZ173">
        <f>(($AN$147-$AP$145)/($AP$146-$AP$145))</f>
        <v>0.68181818181818177</v>
      </c>
      <c r="BA173">
        <f>(($AO$149-$AP$145)/($AP$146-$AP$145))</f>
        <v>0.54545454545454541</v>
      </c>
      <c r="BB173">
        <f>(($AQ$144-$AP$145)/($AP$146-$AP$145))</f>
        <v>0</v>
      </c>
      <c r="BC173">
        <f>(($AN$147-$AQ$144)/($AQ$145-$AQ$144))</f>
        <v>0.7142857142857143</v>
      </c>
      <c r="BD173">
        <f>(($AO$149-$AQ$144)/($AQ$145-$AQ$144))</f>
        <v>0.5714285714285714</v>
      </c>
      <c r="BE173">
        <f>(($AP$145-$AQ$144)/($AQ$145-$AQ$144))</f>
        <v>0</v>
      </c>
      <c r="BG173">
        <v>2</v>
      </c>
      <c r="BH173">
        <v>999</v>
      </c>
      <c r="BI173">
        <f>($BH$197-$BH$194)/200</f>
        <v>0.1</v>
      </c>
      <c r="BQ173">
        <f>1-(($AO$151-$AN$148)/($AN$149-$AN$148))</f>
        <v>0.30434782608695654</v>
      </c>
      <c r="BR173">
        <f>(($AP$147-$AN$148)/($AN$149-$AN$148))</f>
        <v>0.34782608695652173</v>
      </c>
      <c r="BS173">
        <f>(($AQ$146-$AN$148)/($AN$149-$AN$148))</f>
        <v>0.34782608695652173</v>
      </c>
      <c r="BT173">
        <f>(($AN$148-$AO$150)/($AO$151-$AO$150))</f>
        <v>0.15789473684210525</v>
      </c>
      <c r="BU173">
        <f>1-(($AP$147-$AO$150)/($AO$151-$AO$150))</f>
        <v>0.42105263157894735</v>
      </c>
      <c r="BV173">
        <f>1-(($AQ$146-$AO$150)/($AO$151-$AO$150))</f>
        <v>0.42105263157894735</v>
      </c>
      <c r="BW173">
        <f>1-(($AN$149-$AP$147)/($AP$148-$AP$147))</f>
        <v>0.375</v>
      </c>
      <c r="BX173">
        <f>(($AO$151-$AP$147)/($AP$148-$AP$147))</f>
        <v>0.33333333333333331</v>
      </c>
      <c r="BY173">
        <f>(($AQ$146-$AP$147)/($AP$148-$AP$147))</f>
        <v>0</v>
      </c>
      <c r="BZ173">
        <f>1-(($AN$149-$AQ$146)/($AQ$147-$AQ$146))</f>
        <v>0.31818181818181823</v>
      </c>
      <c r="CA173">
        <f>(($AO$151-$AQ$146)/($AQ$147-$AQ$146))</f>
        <v>0.36363636363636365</v>
      </c>
      <c r="CB173">
        <f>(($AP$147-$AQ$146)/($AQ$147-$AQ$146))</f>
        <v>0</v>
      </c>
    </row>
    <row r="174" spans="1:80" x14ac:dyDescent="0.25">
      <c r="A174">
        <v>173</v>
      </c>
      <c r="B174">
        <v>183.342738</v>
      </c>
      <c r="C174" s="5">
        <v>1</v>
      </c>
      <c r="H174">
        <v>167.13155</v>
      </c>
      <c r="I174" s="4">
        <v>4</v>
      </c>
      <c r="P174">
        <v>2</v>
      </c>
      <c r="Q174" t="str">
        <f t="shared" si="3"/>
        <v>14</v>
      </c>
      <c r="R174">
        <v>1</v>
      </c>
      <c r="X174" t="s">
        <v>283</v>
      </c>
      <c r="Y174" t="s">
        <v>265</v>
      </c>
      <c r="AT174">
        <f>(($AO$150-$AN$147)/($AN$148-$AN$147))</f>
        <v>0.85</v>
      </c>
      <c r="AU174">
        <f>(($AP$146-$AN$147)/($AN$148-$AN$147))</f>
        <v>0.35</v>
      </c>
      <c r="AV174">
        <f>(($AQ$145-$AN$147)/($AN$148-$AN$147))</f>
        <v>0.3</v>
      </c>
      <c r="AW174">
        <f>(($AN$147-$AO$149)/($AO$150-$AO$149))</f>
        <v>0.15</v>
      </c>
      <c r="AX174">
        <f>(($AP$146-$AO$149)/($AO$150-$AO$149))</f>
        <v>0.5</v>
      </c>
      <c r="AY174">
        <f>(($AQ$145-$AO$149)/($AO$150-$AO$149))</f>
        <v>0.45</v>
      </c>
      <c r="AZ174">
        <f>(($AN$148-$AP$146)/($AP$147-$AP$146))</f>
        <v>0.61904761904761907</v>
      </c>
      <c r="BA174">
        <f>(($AO$150-$AP$146)/($AP$147-$AP$146))</f>
        <v>0.47619047619047616</v>
      </c>
      <c r="BB174">
        <f>(($AQ$145-$AP$145)/($AP$146-$AP$145))</f>
        <v>0.95454545454545459</v>
      </c>
      <c r="BC174">
        <f>(($AN$148-$AQ$145)/($AQ$146-$AQ$145))</f>
        <v>0.63636363636363635</v>
      </c>
      <c r="BD174">
        <f>(($AO$150-$AQ$145)/($AQ$146-$AQ$145))</f>
        <v>0.5</v>
      </c>
      <c r="BE174">
        <f>(($AP$146-$AQ$145)/($AQ$146-$AQ$145))</f>
        <v>4.5454545454545456E-2</v>
      </c>
      <c r="BG174">
        <v>1</v>
      </c>
      <c r="BH174">
        <v>1006</v>
      </c>
      <c r="BI174">
        <f>($BH$198-$BH$195)/200</f>
        <v>7.4999999999999997E-2</v>
      </c>
      <c r="BQ174">
        <f>1-(($AO$152-$AN$149)/($AN$150-$AN$149))</f>
        <v>0.34782608695652173</v>
      </c>
      <c r="BR174">
        <f>(($AP$148-$AN$149)/($AN$150-$AN$149))</f>
        <v>0.39130434782608697</v>
      </c>
      <c r="BS174">
        <f>(($AQ$147-$AN$149)/($AN$150-$AN$149))</f>
        <v>0.30434782608695654</v>
      </c>
      <c r="BT174">
        <f>(($AN$149-$AO$151)/($AO$152-$AO$151))</f>
        <v>0.31818181818181818</v>
      </c>
      <c r="BU174">
        <f>1-(($AP$148-$AO$151)/($AO$152-$AO$151))</f>
        <v>0.27272727272727271</v>
      </c>
      <c r="BV174">
        <f>1-(($AQ$147-$AO$151)/($AO$152-$AO$151))</f>
        <v>0.36363636363636365</v>
      </c>
      <c r="BW174">
        <f>1-(($AN$150-$AP$148)/($AP$149-$AP$148))</f>
        <v>0.41666666666666663</v>
      </c>
      <c r="BX174">
        <f>(($AO$152-$AP$148)/($AP$149-$AP$148))</f>
        <v>0.25</v>
      </c>
      <c r="BY174">
        <f>1-(($AQ$147-$AP$147)/($AP$148-$AP$147))</f>
        <v>8.333333333333337E-2</v>
      </c>
      <c r="BZ174">
        <f>1-(($AN$150-$AQ$147)/($AQ$148-$AQ$147))</f>
        <v>0.30434782608695654</v>
      </c>
      <c r="CA174">
        <f>(($AO$152-$AQ$147)/($AQ$148-$AQ$147))</f>
        <v>0.34782608695652173</v>
      </c>
      <c r="CB174">
        <f>(($AP$148-$AQ$147)/($AQ$148-$AQ$147))</f>
        <v>8.6956521739130432E-2</v>
      </c>
    </row>
    <row r="175" spans="1:80" x14ac:dyDescent="0.25">
      <c r="A175">
        <v>174</v>
      </c>
      <c r="B175">
        <v>183.321189</v>
      </c>
      <c r="C175" s="5">
        <v>1</v>
      </c>
      <c r="H175">
        <v>167.21964300000002</v>
      </c>
      <c r="I175" s="4">
        <v>4</v>
      </c>
      <c r="P175">
        <v>2</v>
      </c>
      <c r="Q175" t="str">
        <f t="shared" si="3"/>
        <v>14</v>
      </c>
      <c r="R175">
        <v>4</v>
      </c>
      <c r="X175" t="s">
        <v>283</v>
      </c>
      <c r="Y175" t="s">
        <v>266</v>
      </c>
      <c r="AB175" t="s">
        <v>283</v>
      </c>
      <c r="AC175" t="str">
        <f>CONCATENATE($R175,$R176,$R177,$R178)</f>
        <v>4321</v>
      </c>
      <c r="AT175">
        <f>(($AO$151-$AN$148)/($AN$149-$AN$148))</f>
        <v>0.69565217391304346</v>
      </c>
      <c r="AU175">
        <f>(($AP$147-$AN$148)/($AN$149-$AN$148))</f>
        <v>0.34782608695652173</v>
      </c>
      <c r="AV175">
        <f>(($AQ$146-$AN$148)/($AN$149-$AN$148))</f>
        <v>0.34782608695652173</v>
      </c>
      <c r="AW175">
        <f>(($AN$148-$AO$150)/($AO$151-$AO$150))</f>
        <v>0.15789473684210525</v>
      </c>
      <c r="AX175">
        <f>(($AP$147-$AO$150)/($AO$151-$AO$150))</f>
        <v>0.57894736842105265</v>
      </c>
      <c r="AY175">
        <f>(($AQ$146-$AO$150)/($AO$151-$AO$150))</f>
        <v>0.57894736842105265</v>
      </c>
      <c r="AZ175">
        <f>(($AN$149-$AP$147)/($AP$148-$AP$147))</f>
        <v>0.625</v>
      </c>
      <c r="BA175">
        <f>(($AO$151-$AP$147)/($AP$148-$AP$147))</f>
        <v>0.33333333333333331</v>
      </c>
      <c r="BB175">
        <f>(($AQ$146-$AP$147)/($AP$148-$AP$147))</f>
        <v>0</v>
      </c>
      <c r="BC175">
        <f>(($AN$149-$AQ$146)/($AQ$147-$AQ$146))</f>
        <v>0.68181818181818177</v>
      </c>
      <c r="BD175">
        <f>(($AO$151-$AQ$146)/($AQ$147-$AQ$146))</f>
        <v>0.36363636363636365</v>
      </c>
      <c r="BE175">
        <f>(($AP$147-$AQ$146)/($AQ$147-$AQ$146))</f>
        <v>0</v>
      </c>
      <c r="BG175">
        <v>4</v>
      </c>
      <c r="BH175">
        <v>1013</v>
      </c>
      <c r="BI175">
        <f>($BH$199-$BH$196)/200</f>
        <v>8.5000000000000006E-2</v>
      </c>
      <c r="BY175">
        <f>1-(($AQ$148-$AP$148)/($AP$149-$AP$148))</f>
        <v>0.125</v>
      </c>
    </row>
    <row r="176" spans="1:80" x14ac:dyDescent="0.25">
      <c r="A176">
        <v>175</v>
      </c>
      <c r="B176">
        <v>183.315776</v>
      </c>
      <c r="C176" s="5">
        <v>1</v>
      </c>
      <c r="H176">
        <v>167.21964300000002</v>
      </c>
      <c r="I176" s="4">
        <v>4</v>
      </c>
      <c r="P176">
        <v>2</v>
      </c>
      <c r="Q176" t="str">
        <f t="shared" si="3"/>
        <v>14</v>
      </c>
      <c r="R176">
        <v>3</v>
      </c>
      <c r="X176" t="s">
        <v>283</v>
      </c>
      <c r="Y176" t="s">
        <v>263</v>
      </c>
      <c r="AT176">
        <f>(($AO$152-$AN$149)/($AN$150-$AN$149))</f>
        <v>0.65217391304347827</v>
      </c>
      <c r="AU176">
        <f>(($AP$148-$AN$149)/($AN$150-$AN$149))</f>
        <v>0.39130434782608697</v>
      </c>
      <c r="AV176">
        <f>(($AQ$147-$AN$149)/($AN$150-$AN$149))</f>
        <v>0.30434782608695654</v>
      </c>
      <c r="AW176">
        <f>(($AN$149-$AO$151)/($AO$152-$AO$151))</f>
        <v>0.31818181818181818</v>
      </c>
      <c r="AX176">
        <f>(($AP$148-$AO$151)/($AO$152-$AO$151))</f>
        <v>0.72727272727272729</v>
      </c>
      <c r="AY176">
        <f>(($AQ$147-$AO$151)/($AO$152-$AO$151))</f>
        <v>0.63636363636363635</v>
      </c>
      <c r="AZ176">
        <f>(($AN$150-$AP$148)/($AP$149-$AP$148))</f>
        <v>0.58333333333333337</v>
      </c>
      <c r="BA176">
        <f>(($AO$152-$AP$148)/($AP$149-$AP$148))</f>
        <v>0.25</v>
      </c>
      <c r="BB176">
        <f>(($AQ$147-$AP$147)/($AP$148-$AP$147))</f>
        <v>0.91666666666666663</v>
      </c>
      <c r="BC176">
        <f>(($AN$150-$AQ$147)/($AQ$148-$AQ$147))</f>
        <v>0.69565217391304346</v>
      </c>
      <c r="BD176">
        <f>(($AO$152-$AQ$147)/($AQ$148-$AQ$147))</f>
        <v>0.34782608695652173</v>
      </c>
      <c r="BE176">
        <f>(($AP$148-$AQ$147)/($AQ$148-$AQ$147))</f>
        <v>8.6956521739130432E-2</v>
      </c>
      <c r="BG176">
        <v>3</v>
      </c>
      <c r="BH176">
        <v>1017</v>
      </c>
      <c r="BI176">
        <f>($BH$200-$BH$197)/200</f>
        <v>8.5000000000000006E-2</v>
      </c>
    </row>
    <row r="177" spans="1:61" x14ac:dyDescent="0.25">
      <c r="A177">
        <v>176</v>
      </c>
      <c r="B177">
        <v>183.30479700000001</v>
      </c>
      <c r="C177" s="5">
        <v>1</v>
      </c>
      <c r="P177">
        <v>1</v>
      </c>
      <c r="Q177" t="str">
        <f t="shared" si="3"/>
        <v>1</v>
      </c>
      <c r="R177">
        <v>2</v>
      </c>
      <c r="X177" t="s">
        <v>283</v>
      </c>
      <c r="Y177" t="s">
        <v>264</v>
      </c>
      <c r="BB177">
        <f>(($AQ$148-$AP$148)/($AP$149-$AP$148))</f>
        <v>0.875</v>
      </c>
      <c r="BG177">
        <v>2</v>
      </c>
      <c r="BH177">
        <v>1021</v>
      </c>
      <c r="BI177">
        <f>($BH$201-$BH$198)/200</f>
        <v>8.5000000000000006E-2</v>
      </c>
    </row>
    <row r="178" spans="1:61" x14ac:dyDescent="0.25">
      <c r="A178">
        <v>177</v>
      </c>
      <c r="B178">
        <v>183.29711800000001</v>
      </c>
      <c r="C178" s="5">
        <v>1</v>
      </c>
      <c r="P178">
        <v>1</v>
      </c>
      <c r="Q178" t="str">
        <f t="shared" si="3"/>
        <v>1</v>
      </c>
      <c r="R178">
        <v>1</v>
      </c>
      <c r="X178" t="s">
        <v>284</v>
      </c>
      <c r="Y178" t="s">
        <v>267</v>
      </c>
      <c r="BG178">
        <v>1</v>
      </c>
      <c r="BH178">
        <v>1033</v>
      </c>
      <c r="BI178">
        <f>($BH$202-$BH$199)/200</f>
        <v>0.105</v>
      </c>
    </row>
    <row r="179" spans="1:61" x14ac:dyDescent="0.25">
      <c r="A179">
        <v>178</v>
      </c>
      <c r="B179">
        <v>183.30113900000001</v>
      </c>
      <c r="C179" s="5">
        <v>1</v>
      </c>
      <c r="P179">
        <v>1</v>
      </c>
      <c r="Q179" t="str">
        <f t="shared" si="3"/>
        <v>1</v>
      </c>
      <c r="R179">
        <v>4</v>
      </c>
      <c r="X179" t="s">
        <v>285</v>
      </c>
      <c r="Y179" t="s">
        <v>268</v>
      </c>
      <c r="BG179">
        <v>4</v>
      </c>
      <c r="BH179">
        <v>1039</v>
      </c>
      <c r="BI179">
        <f>($BH$203-$BH$200)/200</f>
        <v>6.5000000000000002E-2</v>
      </c>
    </row>
    <row r="180" spans="1:61" x14ac:dyDescent="0.25">
      <c r="A180">
        <v>179</v>
      </c>
      <c r="B180">
        <v>183.30448799999999</v>
      </c>
      <c r="C180" s="5">
        <v>1</v>
      </c>
      <c r="P180">
        <v>1</v>
      </c>
      <c r="Q180" t="str">
        <f t="shared" si="3"/>
        <v>1</v>
      </c>
      <c r="R180" t="s">
        <v>22</v>
      </c>
      <c r="X180" t="s">
        <v>285</v>
      </c>
      <c r="Y180" t="s">
        <v>269</v>
      </c>
      <c r="BG180" t="s">
        <v>22</v>
      </c>
      <c r="BH180">
        <v>1040</v>
      </c>
      <c r="BI180">
        <f>($BH$204-$BH$201)/200</f>
        <v>9.5000000000000001E-2</v>
      </c>
    </row>
    <row r="181" spans="1:61" x14ac:dyDescent="0.25">
      <c r="A181">
        <v>180</v>
      </c>
      <c r="B181">
        <v>183.283614</v>
      </c>
      <c r="C181" s="5">
        <v>1</v>
      </c>
      <c r="P181">
        <v>1</v>
      </c>
      <c r="Q181" t="str">
        <f t="shared" si="3"/>
        <v>1</v>
      </c>
      <c r="R181" t="s">
        <v>22</v>
      </c>
      <c r="X181" t="s">
        <v>285</v>
      </c>
      <c r="Y181" t="s">
        <v>270</v>
      </c>
      <c r="BG181" t="s">
        <v>22</v>
      </c>
      <c r="BH181">
        <v>1042</v>
      </c>
      <c r="BI181">
        <f>($BH$205-$BH$202)/200</f>
        <v>7.4999999999999997E-2</v>
      </c>
    </row>
    <row r="182" spans="1:61" x14ac:dyDescent="0.25">
      <c r="A182">
        <v>181</v>
      </c>
      <c r="B182">
        <v>183.27289100000002</v>
      </c>
      <c r="C182" s="5">
        <v>1</v>
      </c>
      <c r="D182">
        <v>191.68953999999999</v>
      </c>
      <c r="E182" s="2">
        <v>2</v>
      </c>
      <c r="P182">
        <v>2</v>
      </c>
      <c r="Q182" t="str">
        <f t="shared" si="3"/>
        <v>12</v>
      </c>
      <c r="R182">
        <v>1</v>
      </c>
      <c r="X182" t="s">
        <v>284</v>
      </c>
      <c r="Y182" t="s">
        <v>272</v>
      </c>
      <c r="BG182">
        <v>1</v>
      </c>
      <c r="BH182">
        <v>1043</v>
      </c>
      <c r="BI182">
        <f>($BH$206-$BH$203)/200</f>
        <v>0.11</v>
      </c>
    </row>
    <row r="183" spans="1:61" x14ac:dyDescent="0.25">
      <c r="A183">
        <v>182</v>
      </c>
      <c r="B183">
        <v>183.28536500000001</v>
      </c>
      <c r="C183" s="5">
        <v>1</v>
      </c>
      <c r="D183">
        <v>191.65696199999999</v>
      </c>
      <c r="E183" s="2">
        <v>2</v>
      </c>
      <c r="P183">
        <v>2</v>
      </c>
      <c r="Q183" t="str">
        <f t="shared" si="3"/>
        <v>12</v>
      </c>
      <c r="R183">
        <v>2</v>
      </c>
      <c r="X183" t="s">
        <v>283</v>
      </c>
      <c r="Y183" t="s">
        <v>266</v>
      </c>
      <c r="AB183" t="s">
        <v>286</v>
      </c>
      <c r="AC183" t="str">
        <f>CONCATENATE($R183,$R184,$R185,$R186)</f>
        <v>2314</v>
      </c>
      <c r="BG183">
        <v>2</v>
      </c>
      <c r="BH183">
        <v>1056</v>
      </c>
      <c r="BI183">
        <f>($BH$207-$BH$204)/200</f>
        <v>0.06</v>
      </c>
    </row>
    <row r="184" spans="1:61" x14ac:dyDescent="0.25">
      <c r="A184">
        <v>183</v>
      </c>
      <c r="D184">
        <v>191.70222000000001</v>
      </c>
      <c r="E184" s="2">
        <v>2</v>
      </c>
      <c r="P184">
        <v>1</v>
      </c>
      <c r="Q184" t="str">
        <f t="shared" si="3"/>
        <v>2</v>
      </c>
      <c r="R184">
        <v>3</v>
      </c>
      <c r="X184" t="s">
        <v>283</v>
      </c>
      <c r="Y184" t="s">
        <v>263</v>
      </c>
      <c r="BG184">
        <v>3</v>
      </c>
      <c r="BH184">
        <v>1057</v>
      </c>
      <c r="BI184">
        <f>($BH$208-$BH$205)/200</f>
        <v>8.5000000000000006E-2</v>
      </c>
    </row>
    <row r="185" spans="1:61" x14ac:dyDescent="0.25">
      <c r="A185">
        <v>184</v>
      </c>
      <c r="D185">
        <v>191.69129100000001</v>
      </c>
      <c r="E185" s="2">
        <v>2</v>
      </c>
      <c r="P185">
        <v>1</v>
      </c>
      <c r="Q185" t="str">
        <f t="shared" si="3"/>
        <v>2</v>
      </c>
      <c r="R185">
        <v>1</v>
      </c>
      <c r="X185" t="s">
        <v>283</v>
      </c>
      <c r="Y185" t="s">
        <v>264</v>
      </c>
      <c r="BG185">
        <v>1</v>
      </c>
      <c r="BH185">
        <v>1069</v>
      </c>
      <c r="BI185">
        <f>($BH$209-$BH$206)/200</f>
        <v>0.08</v>
      </c>
    </row>
    <row r="186" spans="1:61" x14ac:dyDescent="0.25">
      <c r="A186">
        <v>185</v>
      </c>
      <c r="D186">
        <v>191.689334</v>
      </c>
      <c r="E186" s="2">
        <v>2</v>
      </c>
      <c r="F186">
        <v>184.44592900000001</v>
      </c>
      <c r="G186" s="3">
        <v>3</v>
      </c>
      <c r="P186">
        <v>2</v>
      </c>
      <c r="Q186" t="str">
        <f t="shared" si="3"/>
        <v>23</v>
      </c>
      <c r="R186">
        <v>4</v>
      </c>
      <c r="X186" t="s">
        <v>283</v>
      </c>
      <c r="Y186" t="s">
        <v>265</v>
      </c>
      <c r="BG186">
        <v>4</v>
      </c>
      <c r="BH186">
        <v>1069</v>
      </c>
      <c r="BI186">
        <f>($BH$210-$BH$207)/200</f>
        <v>0.11</v>
      </c>
    </row>
    <row r="187" spans="1:61" x14ac:dyDescent="0.25">
      <c r="A187">
        <v>186</v>
      </c>
      <c r="D187">
        <v>191.68232599999999</v>
      </c>
      <c r="E187" s="2">
        <v>2</v>
      </c>
      <c r="F187">
        <v>184.409899</v>
      </c>
      <c r="G187" s="3">
        <v>3</v>
      </c>
      <c r="P187">
        <v>2</v>
      </c>
      <c r="Q187" t="str">
        <f t="shared" si="3"/>
        <v>23</v>
      </c>
      <c r="R187">
        <v>2</v>
      </c>
      <c r="X187" t="s">
        <v>283</v>
      </c>
      <c r="Y187" t="s">
        <v>266</v>
      </c>
      <c r="AB187" t="s">
        <v>286</v>
      </c>
      <c r="AC187" t="str">
        <f>CONCATENATE($R187,$R188,$R189,$R190)</f>
        <v>2314</v>
      </c>
      <c r="BG187">
        <v>2</v>
      </c>
      <c r="BH187">
        <v>1083</v>
      </c>
      <c r="BI187">
        <f>($BH$211-$BH$208)/200</f>
        <v>7.0000000000000007E-2</v>
      </c>
    </row>
    <row r="188" spans="1:61" x14ac:dyDescent="0.25">
      <c r="A188">
        <v>187</v>
      </c>
      <c r="D188">
        <v>191.71794399999999</v>
      </c>
      <c r="E188" s="2">
        <v>2</v>
      </c>
      <c r="F188">
        <v>184.37552099999999</v>
      </c>
      <c r="G188" s="3">
        <v>3</v>
      </c>
      <c r="P188">
        <v>2</v>
      </c>
      <c r="Q188" t="str">
        <f t="shared" si="3"/>
        <v>23</v>
      </c>
      <c r="R188">
        <v>3</v>
      </c>
      <c r="X188" t="s">
        <v>283</v>
      </c>
      <c r="Y188" t="s">
        <v>263</v>
      </c>
      <c r="BG188">
        <v>3</v>
      </c>
      <c r="BH188">
        <v>1083</v>
      </c>
      <c r="BI188">
        <f>($BH$212-$BH$209)/200</f>
        <v>7.0000000000000007E-2</v>
      </c>
    </row>
    <row r="189" spans="1:61" x14ac:dyDescent="0.25">
      <c r="A189">
        <v>188</v>
      </c>
      <c r="D189">
        <v>191.743045</v>
      </c>
      <c r="E189" s="2">
        <v>2</v>
      </c>
      <c r="F189">
        <v>184.40521100000001</v>
      </c>
      <c r="G189" s="3">
        <v>3</v>
      </c>
      <c r="P189">
        <v>2</v>
      </c>
      <c r="Q189" t="str">
        <f t="shared" si="3"/>
        <v>23</v>
      </c>
      <c r="R189">
        <v>1</v>
      </c>
      <c r="X189" t="s">
        <v>283</v>
      </c>
      <c r="Y189" t="s">
        <v>264</v>
      </c>
      <c r="BG189">
        <v>1</v>
      </c>
      <c r="BH189">
        <v>1095</v>
      </c>
      <c r="BI189">
        <f>($BH$213-$BH$210)/200</f>
        <v>0.08</v>
      </c>
    </row>
    <row r="190" spans="1:61" x14ac:dyDescent="0.25">
      <c r="A190">
        <v>189</v>
      </c>
      <c r="D190">
        <v>191.75943599999999</v>
      </c>
      <c r="E190" s="2">
        <v>2</v>
      </c>
      <c r="F190">
        <v>184.355571</v>
      </c>
      <c r="G190" s="3">
        <v>3</v>
      </c>
      <c r="P190">
        <v>2</v>
      </c>
      <c r="Q190" t="str">
        <f t="shared" si="3"/>
        <v>23</v>
      </c>
      <c r="R190">
        <v>4</v>
      </c>
      <c r="X190" t="s">
        <v>283</v>
      </c>
      <c r="Y190" t="s">
        <v>265</v>
      </c>
      <c r="BG190">
        <v>4</v>
      </c>
      <c r="BH190">
        <v>1096</v>
      </c>
      <c r="BI190">
        <f>($BH$214-$BH$211)/200</f>
        <v>0.105</v>
      </c>
    </row>
    <row r="191" spans="1:61" x14ac:dyDescent="0.25">
      <c r="A191">
        <v>190</v>
      </c>
      <c r="D191">
        <v>191.68953999999999</v>
      </c>
      <c r="E191" s="2">
        <v>2</v>
      </c>
      <c r="F191">
        <v>184.338919</v>
      </c>
      <c r="G191" s="3">
        <v>3</v>
      </c>
      <c r="P191">
        <v>2</v>
      </c>
      <c r="Q191" t="str">
        <f t="shared" si="3"/>
        <v>23</v>
      </c>
      <c r="R191">
        <v>2</v>
      </c>
      <c r="X191" t="s">
        <v>283</v>
      </c>
      <c r="Y191" t="s">
        <v>266</v>
      </c>
      <c r="AB191" t="s">
        <v>286</v>
      </c>
      <c r="AC191" t="str">
        <f>CONCATENATE($R191,$R192,$R193,$R194)</f>
        <v>2314</v>
      </c>
      <c r="BG191">
        <v>2</v>
      </c>
      <c r="BH191">
        <v>1107</v>
      </c>
      <c r="BI191">
        <f>($BH$215-$BH$212)/200</f>
        <v>9.5000000000000001E-2</v>
      </c>
    </row>
    <row r="192" spans="1:61" x14ac:dyDescent="0.25">
      <c r="A192">
        <v>191</v>
      </c>
      <c r="D192">
        <v>191.68953999999999</v>
      </c>
      <c r="E192" s="2">
        <v>2</v>
      </c>
      <c r="F192">
        <v>184.299487</v>
      </c>
      <c r="G192" s="3">
        <v>3</v>
      </c>
      <c r="H192">
        <v>190.666293</v>
      </c>
      <c r="I192" s="4">
        <v>4</v>
      </c>
      <c r="P192">
        <v>3</v>
      </c>
      <c r="Q192" t="str">
        <f t="shared" si="3"/>
        <v>234</v>
      </c>
      <c r="R192">
        <v>3</v>
      </c>
      <c r="X192" t="s">
        <v>283</v>
      </c>
      <c r="Y192" t="s">
        <v>263</v>
      </c>
      <c r="BG192">
        <v>3</v>
      </c>
      <c r="BH192">
        <v>1107</v>
      </c>
      <c r="BI192">
        <f>($BH$216-$BH$213)/200</f>
        <v>6.5000000000000002E-2</v>
      </c>
    </row>
    <row r="193" spans="1:61" x14ac:dyDescent="0.25">
      <c r="A193">
        <v>192</v>
      </c>
      <c r="F193">
        <v>184.44592900000001</v>
      </c>
      <c r="G193" s="3">
        <v>3</v>
      </c>
      <c r="H193">
        <v>190.61860899999999</v>
      </c>
      <c r="I193" s="4">
        <v>4</v>
      </c>
      <c r="P193">
        <v>2</v>
      </c>
      <c r="Q193" t="str">
        <f t="shared" si="3"/>
        <v>34</v>
      </c>
      <c r="R193">
        <v>1</v>
      </c>
      <c r="X193" t="s">
        <v>283</v>
      </c>
      <c r="Y193" t="s">
        <v>264</v>
      </c>
      <c r="BG193">
        <v>1</v>
      </c>
      <c r="BH193">
        <v>1119</v>
      </c>
      <c r="BI193">
        <f>($BH$217-$BH$214)/200</f>
        <v>0.08</v>
      </c>
    </row>
    <row r="194" spans="1:61" x14ac:dyDescent="0.25">
      <c r="A194">
        <v>193</v>
      </c>
      <c r="F194">
        <v>184.44592900000001</v>
      </c>
      <c r="G194" s="3">
        <v>3</v>
      </c>
      <c r="H194">
        <v>190.69134400000002</v>
      </c>
      <c r="I194" s="4">
        <v>4</v>
      </c>
      <c r="P194">
        <v>2</v>
      </c>
      <c r="Q194" t="str">
        <f t="shared" ref="Q194:Q257" si="4">CONCATENATE(C194,E194,G194,I194)</f>
        <v>34</v>
      </c>
      <c r="R194">
        <v>4</v>
      </c>
      <c r="X194" t="s">
        <v>283</v>
      </c>
      <c r="Y194" t="s">
        <v>265</v>
      </c>
      <c r="BG194">
        <v>4</v>
      </c>
      <c r="BH194">
        <v>1120</v>
      </c>
      <c r="BI194">
        <f>($BH$218-$BH$215)/200</f>
        <v>0.09</v>
      </c>
    </row>
    <row r="195" spans="1:61" x14ac:dyDescent="0.25">
      <c r="A195">
        <v>194</v>
      </c>
      <c r="F195">
        <v>184.44592900000001</v>
      </c>
      <c r="G195" s="3">
        <v>3</v>
      </c>
      <c r="H195">
        <v>190.66783800000002</v>
      </c>
      <c r="I195" s="4">
        <v>4</v>
      </c>
      <c r="P195">
        <v>2</v>
      </c>
      <c r="Q195" t="str">
        <f t="shared" si="4"/>
        <v>34</v>
      </c>
      <c r="R195">
        <v>3</v>
      </c>
      <c r="X195" t="s">
        <v>282</v>
      </c>
      <c r="Y195" t="s">
        <v>262</v>
      </c>
      <c r="AB195" t="s">
        <v>283</v>
      </c>
      <c r="AC195" t="str">
        <f>CONCATENATE($R195,$R196,$R197,$R198)</f>
        <v>3214</v>
      </c>
      <c r="BG195">
        <v>3</v>
      </c>
      <c r="BH195">
        <v>1130</v>
      </c>
      <c r="BI195">
        <f>($BH$224-$BH$221)/200</f>
        <v>7.0000000000000007E-2</v>
      </c>
    </row>
    <row r="196" spans="1:61" x14ac:dyDescent="0.25">
      <c r="A196">
        <v>195</v>
      </c>
      <c r="H196">
        <v>190.64639500000001</v>
      </c>
      <c r="I196" s="4">
        <v>4</v>
      </c>
      <c r="P196">
        <v>1</v>
      </c>
      <c r="Q196" t="str">
        <f t="shared" si="4"/>
        <v>4</v>
      </c>
      <c r="R196">
        <v>2</v>
      </c>
      <c r="X196" t="s">
        <v>282</v>
      </c>
      <c r="Y196" t="s">
        <v>259</v>
      </c>
      <c r="BG196">
        <v>2</v>
      </c>
      <c r="BH196">
        <v>1132</v>
      </c>
      <c r="BI196">
        <f>($BH$225-$BH$222)/200</f>
        <v>0.1</v>
      </c>
    </row>
    <row r="197" spans="1:61" x14ac:dyDescent="0.25">
      <c r="A197">
        <v>196</v>
      </c>
      <c r="B197">
        <v>205.62799699999999</v>
      </c>
      <c r="C197" s="5">
        <v>1</v>
      </c>
      <c r="H197">
        <v>190.65608900000001</v>
      </c>
      <c r="I197" s="4">
        <v>4</v>
      </c>
      <c r="P197">
        <v>2</v>
      </c>
      <c r="Q197" t="str">
        <f t="shared" si="4"/>
        <v>14</v>
      </c>
      <c r="R197">
        <v>1</v>
      </c>
      <c r="X197" t="s">
        <v>282</v>
      </c>
      <c r="Y197" t="s">
        <v>260</v>
      </c>
      <c r="BG197">
        <v>1</v>
      </c>
      <c r="BH197">
        <v>1140</v>
      </c>
      <c r="BI197">
        <f>($BH$226-$BH$223)/200</f>
        <v>8.5000000000000006E-2</v>
      </c>
    </row>
    <row r="198" spans="1:61" x14ac:dyDescent="0.25">
      <c r="A198">
        <v>197</v>
      </c>
      <c r="B198">
        <v>205.625575</v>
      </c>
      <c r="C198" s="5">
        <v>1</v>
      </c>
      <c r="H198">
        <v>190.699488</v>
      </c>
      <c r="I198" s="4">
        <v>4</v>
      </c>
      <c r="P198">
        <v>2</v>
      </c>
      <c r="Q198" t="str">
        <f t="shared" si="4"/>
        <v>14</v>
      </c>
      <c r="R198">
        <v>4</v>
      </c>
      <c r="X198" t="s">
        <v>282</v>
      </c>
      <c r="Y198" t="s">
        <v>261</v>
      </c>
      <c r="BG198">
        <v>4</v>
      </c>
      <c r="BH198">
        <v>1145</v>
      </c>
      <c r="BI198">
        <f>($BH$227-$BH$224)/200</f>
        <v>0.11</v>
      </c>
    </row>
    <row r="199" spans="1:61" x14ac:dyDescent="0.25">
      <c r="A199">
        <v>198</v>
      </c>
      <c r="B199">
        <v>205.64546799999999</v>
      </c>
      <c r="C199" s="5">
        <v>1</v>
      </c>
      <c r="H199">
        <v>190.65582900000001</v>
      </c>
      <c r="I199" s="4">
        <v>4</v>
      </c>
      <c r="P199">
        <v>2</v>
      </c>
      <c r="Q199" t="str">
        <f t="shared" si="4"/>
        <v>14</v>
      </c>
      <c r="R199">
        <v>3</v>
      </c>
      <c r="X199" t="s">
        <v>282</v>
      </c>
      <c r="Y199" t="s">
        <v>262</v>
      </c>
      <c r="BG199">
        <v>3</v>
      </c>
      <c r="BH199">
        <v>1149</v>
      </c>
      <c r="BI199">
        <f>($BH$228-$BH$225)/200</f>
        <v>0.05</v>
      </c>
    </row>
    <row r="200" spans="1:61" x14ac:dyDescent="0.25">
      <c r="A200">
        <v>199</v>
      </c>
      <c r="B200">
        <v>205.63124300000001</v>
      </c>
      <c r="C200" s="5">
        <v>1</v>
      </c>
      <c r="H200">
        <v>190.63928100000001</v>
      </c>
      <c r="I200" s="4">
        <v>4</v>
      </c>
      <c r="P200">
        <v>2</v>
      </c>
      <c r="Q200" t="str">
        <f t="shared" si="4"/>
        <v>14</v>
      </c>
      <c r="R200">
        <v>2</v>
      </c>
      <c r="X200" t="s">
        <v>282</v>
      </c>
      <c r="Y200" t="s">
        <v>259</v>
      </c>
      <c r="AB200" t="s">
        <v>285</v>
      </c>
      <c r="AC200" t="str">
        <f>CONCATENATE($R200,$R201,$R202,$R203)</f>
        <v>2134</v>
      </c>
      <c r="BG200">
        <v>2</v>
      </c>
      <c r="BH200">
        <v>1157</v>
      </c>
      <c r="BI200">
        <f>($BH$229-$BH$226)/200</f>
        <v>7.0000000000000007E-2</v>
      </c>
    </row>
    <row r="201" spans="1:61" x14ac:dyDescent="0.25">
      <c r="A201">
        <v>200</v>
      </c>
      <c r="B201">
        <v>205.641909</v>
      </c>
      <c r="C201" s="5">
        <v>1</v>
      </c>
      <c r="H201">
        <v>190.61860899999999</v>
      </c>
      <c r="I201" s="4">
        <v>4</v>
      </c>
      <c r="P201">
        <v>2</v>
      </c>
      <c r="Q201" t="str">
        <f t="shared" si="4"/>
        <v>14</v>
      </c>
      <c r="R201">
        <v>1</v>
      </c>
      <c r="X201" t="s">
        <v>282</v>
      </c>
      <c r="Y201" t="s">
        <v>260</v>
      </c>
      <c r="BG201">
        <v>1</v>
      </c>
      <c r="BH201">
        <v>1162</v>
      </c>
      <c r="BI201">
        <f>($BH$230-$BH$227)/200</f>
        <v>7.0000000000000007E-2</v>
      </c>
    </row>
    <row r="202" spans="1:61" x14ac:dyDescent="0.25">
      <c r="A202">
        <v>201</v>
      </c>
      <c r="B202">
        <v>205.623717</v>
      </c>
      <c r="C202" s="5">
        <v>1</v>
      </c>
      <c r="H202">
        <v>190.61860899999999</v>
      </c>
      <c r="I202" s="4">
        <v>4</v>
      </c>
      <c r="P202">
        <v>2</v>
      </c>
      <c r="Q202" t="str">
        <f t="shared" si="4"/>
        <v>14</v>
      </c>
      <c r="R202">
        <v>3</v>
      </c>
      <c r="X202" t="s">
        <v>282</v>
      </c>
      <c r="Y202" t="s">
        <v>261</v>
      </c>
      <c r="BG202">
        <v>3</v>
      </c>
      <c r="BH202">
        <v>1170</v>
      </c>
      <c r="BI202">
        <f>($BH$231-$BH$228)/200</f>
        <v>0.105</v>
      </c>
    </row>
    <row r="203" spans="1:61" x14ac:dyDescent="0.25">
      <c r="A203">
        <v>202</v>
      </c>
      <c r="B203">
        <v>205.625315</v>
      </c>
      <c r="C203" s="5">
        <v>1</v>
      </c>
      <c r="P203">
        <v>1</v>
      </c>
      <c r="Q203" t="str">
        <f t="shared" si="4"/>
        <v>1</v>
      </c>
      <c r="R203">
        <v>4</v>
      </c>
      <c r="X203" t="s">
        <v>282</v>
      </c>
      <c r="Y203" t="s">
        <v>262</v>
      </c>
      <c r="BG203">
        <v>4</v>
      </c>
      <c r="BH203">
        <v>1170</v>
      </c>
      <c r="BI203">
        <f>($BH$232-$BH$229)/200</f>
        <v>0.08</v>
      </c>
    </row>
    <row r="204" spans="1:61" x14ac:dyDescent="0.25">
      <c r="A204">
        <v>203</v>
      </c>
      <c r="B204">
        <v>205.633815</v>
      </c>
      <c r="C204" s="5">
        <v>1</v>
      </c>
      <c r="P204">
        <v>1</v>
      </c>
      <c r="Q204" t="str">
        <f t="shared" si="4"/>
        <v>1</v>
      </c>
      <c r="R204">
        <v>2</v>
      </c>
      <c r="X204" t="s">
        <v>282</v>
      </c>
      <c r="Y204" t="s">
        <v>259</v>
      </c>
      <c r="AB204" t="s">
        <v>283</v>
      </c>
      <c r="AC204" t="str">
        <f>CONCATENATE($R204,$R205,$R206,$R207)</f>
        <v>2143</v>
      </c>
      <c r="BG204">
        <v>2</v>
      </c>
      <c r="BH204">
        <v>1181</v>
      </c>
      <c r="BI204">
        <f>($BH$233-$BH$230)/200</f>
        <v>9.5000000000000001E-2</v>
      </c>
    </row>
    <row r="205" spans="1:61" x14ac:dyDescent="0.25">
      <c r="A205">
        <v>204</v>
      </c>
      <c r="B205">
        <v>205.6249</v>
      </c>
      <c r="C205" s="5">
        <v>1</v>
      </c>
      <c r="P205">
        <v>1</v>
      </c>
      <c r="Q205" t="str">
        <f t="shared" si="4"/>
        <v>1</v>
      </c>
      <c r="R205">
        <v>1</v>
      </c>
      <c r="X205" t="s">
        <v>282</v>
      </c>
      <c r="Y205" t="s">
        <v>260</v>
      </c>
      <c r="BG205">
        <v>1</v>
      </c>
      <c r="BH205">
        <v>1185</v>
      </c>
      <c r="BI205">
        <f>($BH$234-$BH$231)/200</f>
        <v>8.5000000000000006E-2</v>
      </c>
    </row>
    <row r="206" spans="1:61" x14ac:dyDescent="0.25">
      <c r="A206">
        <v>205</v>
      </c>
      <c r="B206">
        <v>205.64876800000002</v>
      </c>
      <c r="C206" s="5">
        <v>1</v>
      </c>
      <c r="P206">
        <v>1</v>
      </c>
      <c r="Q206" t="str">
        <f t="shared" si="4"/>
        <v>1</v>
      </c>
      <c r="R206">
        <v>4</v>
      </c>
      <c r="X206" t="s">
        <v>282</v>
      </c>
      <c r="Y206" t="s">
        <v>261</v>
      </c>
      <c r="BG206">
        <v>4</v>
      </c>
      <c r="BH206">
        <v>1192</v>
      </c>
      <c r="BI206">
        <f>($BH$235-$BH$232)/200</f>
        <v>0.12</v>
      </c>
    </row>
    <row r="207" spans="1:61" x14ac:dyDescent="0.25">
      <c r="A207">
        <v>206</v>
      </c>
      <c r="B207">
        <v>205.60082499999999</v>
      </c>
      <c r="C207" s="5">
        <v>1</v>
      </c>
      <c r="P207">
        <v>1</v>
      </c>
      <c r="Q207" t="str">
        <f t="shared" si="4"/>
        <v>1</v>
      </c>
      <c r="R207">
        <v>3</v>
      </c>
      <c r="X207" t="s">
        <v>282</v>
      </c>
      <c r="Y207" t="s">
        <v>262</v>
      </c>
      <c r="BG207">
        <v>3</v>
      </c>
      <c r="BH207">
        <v>1193</v>
      </c>
      <c r="BI207">
        <f>($BH$236-$BH$233)/200</f>
        <v>7.0000000000000007E-2</v>
      </c>
    </row>
    <row r="208" spans="1:61" x14ac:dyDescent="0.25">
      <c r="A208">
        <v>207</v>
      </c>
      <c r="B208">
        <v>205.62799699999999</v>
      </c>
      <c r="C208" s="5">
        <v>1</v>
      </c>
      <c r="D208">
        <v>214.336793</v>
      </c>
      <c r="E208" s="2">
        <v>2</v>
      </c>
      <c r="P208">
        <v>2</v>
      </c>
      <c r="Q208" t="str">
        <f t="shared" si="4"/>
        <v>12</v>
      </c>
      <c r="R208">
        <v>2</v>
      </c>
      <c r="X208" t="s">
        <v>282</v>
      </c>
      <c r="Y208" t="s">
        <v>259</v>
      </c>
      <c r="AB208" t="s">
        <v>283</v>
      </c>
      <c r="AC208" t="str">
        <f>CONCATENATE($R208,$R209,$R210,$R211)</f>
        <v>2143</v>
      </c>
      <c r="BG208">
        <v>2</v>
      </c>
      <c r="BH208">
        <v>1202</v>
      </c>
      <c r="BI208">
        <f>($BH$237-$BH$234)/200</f>
        <v>0.08</v>
      </c>
    </row>
    <row r="209" spans="1:61" x14ac:dyDescent="0.25">
      <c r="A209">
        <v>208</v>
      </c>
      <c r="D209">
        <v>214.37306599999999</v>
      </c>
      <c r="E209" s="2">
        <v>2</v>
      </c>
      <c r="P209">
        <v>1</v>
      </c>
      <c r="Q209" t="str">
        <f t="shared" si="4"/>
        <v>2</v>
      </c>
      <c r="R209">
        <v>1</v>
      </c>
      <c r="X209" t="s">
        <v>282</v>
      </c>
      <c r="Y209" t="s">
        <v>260</v>
      </c>
      <c r="BG209">
        <v>1</v>
      </c>
      <c r="BH209">
        <v>1208</v>
      </c>
      <c r="BI209">
        <f>($BH$238-$BH$235)/200</f>
        <v>7.4999999999999997E-2</v>
      </c>
    </row>
    <row r="210" spans="1:61" x14ac:dyDescent="0.25">
      <c r="A210">
        <v>209</v>
      </c>
      <c r="D210">
        <v>214.34612899999999</v>
      </c>
      <c r="E210" s="2">
        <v>2</v>
      </c>
      <c r="P210">
        <v>1</v>
      </c>
      <c r="Q210" t="str">
        <f t="shared" si="4"/>
        <v>2</v>
      </c>
      <c r="R210">
        <v>4</v>
      </c>
      <c r="X210" t="s">
        <v>282</v>
      </c>
      <c r="Y210" t="s">
        <v>261</v>
      </c>
      <c r="BG210">
        <v>4</v>
      </c>
      <c r="BH210">
        <v>1215</v>
      </c>
      <c r="BI210">
        <f>($BH$239-$BH$236)/200</f>
        <v>0.105</v>
      </c>
    </row>
    <row r="211" spans="1:61" x14ac:dyDescent="0.25">
      <c r="A211">
        <v>210</v>
      </c>
      <c r="D211">
        <v>214.34413900000001</v>
      </c>
      <c r="E211" s="2">
        <v>2</v>
      </c>
      <c r="F211">
        <v>206.13737399999999</v>
      </c>
      <c r="G211" s="3">
        <v>3</v>
      </c>
      <c r="P211">
        <v>2</v>
      </c>
      <c r="Q211" t="str">
        <f t="shared" si="4"/>
        <v>23</v>
      </c>
      <c r="R211">
        <v>3</v>
      </c>
      <c r="X211" t="s">
        <v>282</v>
      </c>
      <c r="Y211" t="s">
        <v>262</v>
      </c>
      <c r="BG211">
        <v>3</v>
      </c>
      <c r="BH211">
        <v>1216</v>
      </c>
      <c r="BI211">
        <f>($BH$240-$BH$237)/200</f>
        <v>7.4999999999999997E-2</v>
      </c>
    </row>
    <row r="212" spans="1:61" x14ac:dyDescent="0.25">
      <c r="A212">
        <v>211</v>
      </c>
      <c r="D212">
        <v>214.31495699999999</v>
      </c>
      <c r="E212" s="2">
        <v>2</v>
      </c>
      <c r="F212">
        <v>206.165053</v>
      </c>
      <c r="G212" s="3">
        <v>3</v>
      </c>
      <c r="P212">
        <v>2</v>
      </c>
      <c r="Q212" t="str">
        <f t="shared" si="4"/>
        <v>23</v>
      </c>
      <c r="R212">
        <v>2</v>
      </c>
      <c r="X212" t="s">
        <v>284</v>
      </c>
      <c r="Y212" t="s">
        <v>273</v>
      </c>
      <c r="AB212" t="s">
        <v>283</v>
      </c>
      <c r="AC212" t="str">
        <f>CONCATENATE($R212,$R213,$R214,$R215)</f>
        <v>2143</v>
      </c>
      <c r="BG212">
        <v>2</v>
      </c>
      <c r="BH212">
        <v>1222</v>
      </c>
      <c r="BI212">
        <f>($BH$241-$BH$238)/200</f>
        <v>0.09</v>
      </c>
    </row>
    <row r="213" spans="1:61" x14ac:dyDescent="0.25">
      <c r="A213">
        <v>212</v>
      </c>
      <c r="D213">
        <v>214.273123</v>
      </c>
      <c r="E213" s="2">
        <v>2</v>
      </c>
      <c r="F213">
        <v>206.19155000000001</v>
      </c>
      <c r="G213" s="3">
        <v>3</v>
      </c>
      <c r="P213">
        <v>2</v>
      </c>
      <c r="Q213" t="str">
        <f t="shared" si="4"/>
        <v>23</v>
      </c>
      <c r="R213">
        <v>1</v>
      </c>
      <c r="X213" t="s">
        <v>285</v>
      </c>
      <c r="Y213" t="s">
        <v>270</v>
      </c>
      <c r="BG213">
        <v>1</v>
      </c>
      <c r="BH213">
        <v>1231</v>
      </c>
      <c r="BI213">
        <f>($BH$242-$BH$239)/200</f>
        <v>0.08</v>
      </c>
    </row>
    <row r="214" spans="1:61" x14ac:dyDescent="0.25">
      <c r="A214">
        <v>213</v>
      </c>
      <c r="D214">
        <v>214.24016499999999</v>
      </c>
      <c r="E214" s="2">
        <v>2</v>
      </c>
      <c r="F214">
        <v>206.156138</v>
      </c>
      <c r="G214" s="3">
        <v>3</v>
      </c>
      <c r="P214">
        <v>2</v>
      </c>
      <c r="Q214" t="str">
        <f t="shared" si="4"/>
        <v>23</v>
      </c>
      <c r="R214">
        <v>4</v>
      </c>
      <c r="X214" t="s">
        <v>284</v>
      </c>
      <c r="Y214" t="s">
        <v>272</v>
      </c>
      <c r="BG214">
        <v>4</v>
      </c>
      <c r="BH214">
        <v>1237</v>
      </c>
      <c r="BI214">
        <f>($BH$243-$BH$240)/200</f>
        <v>0.115</v>
      </c>
    </row>
    <row r="215" spans="1:61" x14ac:dyDescent="0.25">
      <c r="A215">
        <v>214</v>
      </c>
      <c r="D215">
        <v>214.25113400000001</v>
      </c>
      <c r="E215" s="2">
        <v>2</v>
      </c>
      <c r="F215">
        <v>206.15660400000002</v>
      </c>
      <c r="G215" s="3">
        <v>3</v>
      </c>
      <c r="P215">
        <v>2</v>
      </c>
      <c r="Q215" t="str">
        <f t="shared" si="4"/>
        <v>23</v>
      </c>
      <c r="R215">
        <v>3</v>
      </c>
      <c r="X215" t="s">
        <v>283</v>
      </c>
      <c r="Y215" t="s">
        <v>266</v>
      </c>
      <c r="BG215">
        <v>3</v>
      </c>
      <c r="BH215">
        <v>1241</v>
      </c>
      <c r="BI215">
        <f>($BH$244-$BH$241)/200</f>
        <v>6.5000000000000002E-2</v>
      </c>
    </row>
    <row r="216" spans="1:61" x14ac:dyDescent="0.25">
      <c r="A216">
        <v>215</v>
      </c>
      <c r="D216">
        <v>214.17210700000001</v>
      </c>
      <c r="E216" s="2">
        <v>2</v>
      </c>
      <c r="F216">
        <v>206.15458899999999</v>
      </c>
      <c r="G216" s="3">
        <v>3</v>
      </c>
      <c r="P216">
        <v>2</v>
      </c>
      <c r="Q216" t="str">
        <f t="shared" si="4"/>
        <v>23</v>
      </c>
      <c r="R216">
        <v>2</v>
      </c>
      <c r="X216" t="s">
        <v>283</v>
      </c>
      <c r="Y216" t="s">
        <v>263</v>
      </c>
      <c r="BG216">
        <v>2</v>
      </c>
      <c r="BH216">
        <v>1244</v>
      </c>
      <c r="BI216">
        <f>($BH$245-$BH$242)/200</f>
        <v>0.1</v>
      </c>
    </row>
    <row r="217" spans="1:61" x14ac:dyDescent="0.25">
      <c r="A217">
        <v>216</v>
      </c>
      <c r="D217">
        <v>214.336793</v>
      </c>
      <c r="E217" s="2">
        <v>2</v>
      </c>
      <c r="F217">
        <v>206.133353</v>
      </c>
      <c r="G217" s="3">
        <v>3</v>
      </c>
      <c r="P217">
        <v>2</v>
      </c>
      <c r="Q217" t="str">
        <f t="shared" si="4"/>
        <v>23</v>
      </c>
      <c r="R217">
        <v>1</v>
      </c>
      <c r="X217" t="s">
        <v>283</v>
      </c>
      <c r="Y217" t="s">
        <v>264</v>
      </c>
      <c r="BG217">
        <v>1</v>
      </c>
      <c r="BH217">
        <v>1253</v>
      </c>
      <c r="BI217">
        <f>($BH$246-$BH$243)/200</f>
        <v>8.5000000000000006E-2</v>
      </c>
    </row>
    <row r="218" spans="1:61" x14ac:dyDescent="0.25">
      <c r="A218">
        <v>217</v>
      </c>
      <c r="F218">
        <v>206.09216900000001</v>
      </c>
      <c r="G218" s="3">
        <v>3</v>
      </c>
      <c r="H218">
        <v>213.92084499999999</v>
      </c>
      <c r="I218" s="4">
        <v>4</v>
      </c>
      <c r="P218">
        <v>2</v>
      </c>
      <c r="Q218" t="str">
        <f t="shared" si="4"/>
        <v>34</v>
      </c>
      <c r="R218">
        <v>4</v>
      </c>
      <c r="X218" t="s">
        <v>283</v>
      </c>
      <c r="Y218" t="s">
        <v>265</v>
      </c>
      <c r="BG218">
        <v>4</v>
      </c>
      <c r="BH218">
        <v>1259</v>
      </c>
      <c r="BI218">
        <f>($BH$247-$BH$244)/200</f>
        <v>0.115</v>
      </c>
    </row>
    <row r="219" spans="1:61" x14ac:dyDescent="0.25">
      <c r="A219">
        <v>218</v>
      </c>
      <c r="F219">
        <v>206.13737399999999</v>
      </c>
      <c r="G219" s="3">
        <v>3</v>
      </c>
      <c r="H219">
        <v>213.92059</v>
      </c>
      <c r="I219" s="4">
        <v>4</v>
      </c>
      <c r="P219">
        <v>2</v>
      </c>
      <c r="Q219" t="str">
        <f t="shared" si="4"/>
        <v>34</v>
      </c>
      <c r="R219" t="s">
        <v>22</v>
      </c>
      <c r="X219" t="s">
        <v>283</v>
      </c>
      <c r="Y219" t="s">
        <v>266</v>
      </c>
      <c r="BG219" t="s">
        <v>22</v>
      </c>
      <c r="BH219">
        <v>1259</v>
      </c>
      <c r="BI219">
        <f>($BH$248-$BH$245)/200</f>
        <v>6.5000000000000002E-2</v>
      </c>
    </row>
    <row r="220" spans="1:61" x14ac:dyDescent="0.25">
      <c r="A220">
        <v>219</v>
      </c>
      <c r="F220">
        <v>206.13737399999999</v>
      </c>
      <c r="G220" s="3">
        <v>3</v>
      </c>
      <c r="H220">
        <v>213.94961900000001</v>
      </c>
      <c r="I220" s="4">
        <v>4</v>
      </c>
      <c r="P220">
        <v>2</v>
      </c>
      <c r="Q220" t="str">
        <f t="shared" si="4"/>
        <v>34</v>
      </c>
      <c r="R220" t="s">
        <v>22</v>
      </c>
      <c r="X220" t="s">
        <v>283</v>
      </c>
      <c r="Y220" t="s">
        <v>263</v>
      </c>
      <c r="BG220" t="s">
        <v>22</v>
      </c>
      <c r="BH220">
        <v>1261</v>
      </c>
      <c r="BI220">
        <f>($BH$249-$BH$246)/200</f>
        <v>0.1</v>
      </c>
    </row>
    <row r="221" spans="1:61" x14ac:dyDescent="0.25">
      <c r="A221">
        <v>220</v>
      </c>
      <c r="H221">
        <v>213.92676299999999</v>
      </c>
      <c r="I221" s="4">
        <v>4</v>
      </c>
      <c r="P221">
        <v>1</v>
      </c>
      <c r="Q221" t="str">
        <f t="shared" si="4"/>
        <v>4</v>
      </c>
      <c r="R221">
        <v>1</v>
      </c>
      <c r="X221" t="s">
        <v>283</v>
      </c>
      <c r="Y221" t="s">
        <v>264</v>
      </c>
      <c r="AB221" t="s">
        <v>282</v>
      </c>
      <c r="AC221" t="str">
        <f>CONCATENATE($R221,$R222,$R223,$R224)</f>
        <v>1234</v>
      </c>
      <c r="BG221">
        <v>1</v>
      </c>
      <c r="BH221">
        <v>1262</v>
      </c>
      <c r="BI221">
        <f>($BH$250-$BH$247)/200</f>
        <v>0.09</v>
      </c>
    </row>
    <row r="222" spans="1:61" x14ac:dyDescent="0.25">
      <c r="A222">
        <v>221</v>
      </c>
      <c r="B222">
        <v>226.56217599999999</v>
      </c>
      <c r="C222" s="5">
        <v>1</v>
      </c>
      <c r="H222">
        <v>213.89043799999999</v>
      </c>
      <c r="I222" s="4">
        <v>4</v>
      </c>
      <c r="P222">
        <v>2</v>
      </c>
      <c r="Q222" t="str">
        <f t="shared" si="4"/>
        <v>14</v>
      </c>
      <c r="R222">
        <v>2</v>
      </c>
      <c r="X222" t="s">
        <v>283</v>
      </c>
      <c r="Y222" t="s">
        <v>265</v>
      </c>
      <c r="BG222">
        <v>2</v>
      </c>
      <c r="BH222">
        <v>1268</v>
      </c>
      <c r="BI222">
        <f>($BH$251-$BH$248)/200</f>
        <v>0.12</v>
      </c>
    </row>
    <row r="223" spans="1:61" x14ac:dyDescent="0.25">
      <c r="A223">
        <v>222</v>
      </c>
      <c r="B223">
        <v>226.55171799999999</v>
      </c>
      <c r="C223" s="5">
        <v>1</v>
      </c>
      <c r="H223">
        <v>213.80845299999999</v>
      </c>
      <c r="I223" s="4">
        <v>4</v>
      </c>
      <c r="P223">
        <v>2</v>
      </c>
      <c r="Q223" t="str">
        <f t="shared" si="4"/>
        <v>14</v>
      </c>
      <c r="R223">
        <v>3</v>
      </c>
      <c r="X223" t="s">
        <v>283</v>
      </c>
      <c r="Y223" t="s">
        <v>266</v>
      </c>
      <c r="BG223">
        <v>3</v>
      </c>
      <c r="BH223">
        <v>1274</v>
      </c>
      <c r="BI223">
        <f>($BH$252-$BH$249)/200</f>
        <v>6.5000000000000002E-2</v>
      </c>
    </row>
    <row r="224" spans="1:61" x14ac:dyDescent="0.25">
      <c r="A224">
        <v>223</v>
      </c>
      <c r="B224">
        <v>226.53967599999999</v>
      </c>
      <c r="C224" s="5">
        <v>1</v>
      </c>
      <c r="H224">
        <v>213.75860800000001</v>
      </c>
      <c r="I224" s="4">
        <v>4</v>
      </c>
      <c r="P224">
        <v>2</v>
      </c>
      <c r="Q224" t="str">
        <f t="shared" si="4"/>
        <v>14</v>
      </c>
      <c r="R224">
        <v>4</v>
      </c>
      <c r="X224" t="s">
        <v>283</v>
      </c>
      <c r="Y224" t="s">
        <v>263</v>
      </c>
      <c r="BG224">
        <v>4</v>
      </c>
      <c r="BH224">
        <v>1276</v>
      </c>
      <c r="BI224">
        <f>($BH$253-$BH$250)/200</f>
        <v>0.09</v>
      </c>
    </row>
    <row r="225" spans="1:61" x14ac:dyDescent="0.25">
      <c r="A225">
        <v>224</v>
      </c>
      <c r="B225">
        <v>226.51600500000001</v>
      </c>
      <c r="C225" s="5">
        <v>1</v>
      </c>
      <c r="H225">
        <v>213.77381199999999</v>
      </c>
      <c r="I225" s="4">
        <v>4</v>
      </c>
      <c r="P225">
        <v>2</v>
      </c>
      <c r="Q225" t="str">
        <f t="shared" si="4"/>
        <v>14</v>
      </c>
      <c r="R225">
        <v>1</v>
      </c>
      <c r="X225" t="s">
        <v>283</v>
      </c>
      <c r="Y225" t="s">
        <v>264</v>
      </c>
      <c r="AB225" t="s">
        <v>282</v>
      </c>
      <c r="AC225" t="str">
        <f>CONCATENATE($R225,$R226,$R227,$R228)</f>
        <v>1234</v>
      </c>
      <c r="BG225">
        <v>1</v>
      </c>
      <c r="BH225">
        <v>1288</v>
      </c>
      <c r="BI225">
        <f>($BH$254-$BH$251)/200</f>
        <v>0.09</v>
      </c>
    </row>
    <row r="226" spans="1:61" x14ac:dyDescent="0.25">
      <c r="A226">
        <v>225</v>
      </c>
      <c r="B226">
        <v>226.50610799999998</v>
      </c>
      <c r="C226" s="5">
        <v>1</v>
      </c>
      <c r="H226">
        <v>213.92084499999999</v>
      </c>
      <c r="I226" s="4">
        <v>4</v>
      </c>
      <c r="P226">
        <v>2</v>
      </c>
      <c r="Q226" t="str">
        <f t="shared" si="4"/>
        <v>14</v>
      </c>
      <c r="R226">
        <v>2</v>
      </c>
      <c r="X226" t="s">
        <v>283</v>
      </c>
      <c r="Y226" t="s">
        <v>265</v>
      </c>
      <c r="BG226">
        <v>2</v>
      </c>
      <c r="BH226">
        <v>1291</v>
      </c>
      <c r="BI226">
        <f>($BH$255-$BH$252)/200</f>
        <v>0.115</v>
      </c>
    </row>
    <row r="227" spans="1:61" x14ac:dyDescent="0.25">
      <c r="A227">
        <v>226</v>
      </c>
      <c r="B227">
        <v>226.531464</v>
      </c>
      <c r="C227" s="5">
        <v>1</v>
      </c>
      <c r="H227">
        <v>213.92084499999999</v>
      </c>
      <c r="I227" s="4">
        <v>4</v>
      </c>
      <c r="P227">
        <v>2</v>
      </c>
      <c r="Q227" t="str">
        <f t="shared" si="4"/>
        <v>14</v>
      </c>
      <c r="R227">
        <v>3</v>
      </c>
      <c r="X227" t="s">
        <v>283</v>
      </c>
      <c r="Y227" t="s">
        <v>266</v>
      </c>
      <c r="BG227">
        <v>3</v>
      </c>
      <c r="BH227">
        <v>1298</v>
      </c>
      <c r="BI227">
        <f>($BH$256-$BH$253)/200</f>
        <v>7.4999999999999997E-2</v>
      </c>
    </row>
    <row r="228" spans="1:61" x14ac:dyDescent="0.25">
      <c r="A228">
        <v>227</v>
      </c>
      <c r="B228">
        <v>226.509424</v>
      </c>
      <c r="C228" s="5">
        <v>1</v>
      </c>
      <c r="P228">
        <v>1</v>
      </c>
      <c r="Q228" t="str">
        <f t="shared" si="4"/>
        <v>1</v>
      </c>
      <c r="R228">
        <v>4</v>
      </c>
      <c r="X228" t="s">
        <v>283</v>
      </c>
      <c r="Y228" t="s">
        <v>263</v>
      </c>
      <c r="BG228">
        <v>4</v>
      </c>
      <c r="BH228">
        <v>1298</v>
      </c>
      <c r="BI228">
        <f>($BH$257-$BH$254)/200</f>
        <v>7.0000000000000007E-2</v>
      </c>
    </row>
    <row r="229" spans="1:61" x14ac:dyDescent="0.25">
      <c r="A229">
        <v>228</v>
      </c>
      <c r="B229">
        <v>226.50473</v>
      </c>
      <c r="C229" s="5">
        <v>1</v>
      </c>
      <c r="P229">
        <v>1</v>
      </c>
      <c r="Q229" t="str">
        <f t="shared" si="4"/>
        <v>1</v>
      </c>
      <c r="R229">
        <v>1</v>
      </c>
      <c r="X229" t="s">
        <v>283</v>
      </c>
      <c r="Y229" t="s">
        <v>264</v>
      </c>
      <c r="AB229" t="s">
        <v>282</v>
      </c>
      <c r="AC229" t="str">
        <f>CONCATENATE($R229,$R230,$R231,$R232)</f>
        <v>1234</v>
      </c>
      <c r="BG229">
        <v>1</v>
      </c>
      <c r="BH229">
        <v>1305</v>
      </c>
      <c r="BI229">
        <f>($BH$258-$BH$255)/200</f>
        <v>0.08</v>
      </c>
    </row>
    <row r="230" spans="1:61" x14ac:dyDescent="0.25">
      <c r="A230">
        <v>229</v>
      </c>
      <c r="B230">
        <v>226.51365899999999</v>
      </c>
      <c r="C230" s="5">
        <v>1</v>
      </c>
      <c r="P230">
        <v>1</v>
      </c>
      <c r="Q230" t="str">
        <f t="shared" si="4"/>
        <v>1</v>
      </c>
      <c r="R230">
        <v>2</v>
      </c>
      <c r="X230" t="s">
        <v>283</v>
      </c>
      <c r="Y230" t="s">
        <v>265</v>
      </c>
      <c r="BG230">
        <v>2</v>
      </c>
      <c r="BH230">
        <v>1312</v>
      </c>
      <c r="BI230">
        <f>($BH$259-$BH$256)/200</f>
        <v>0.11</v>
      </c>
    </row>
    <row r="231" spans="1:61" x14ac:dyDescent="0.25">
      <c r="A231">
        <v>230</v>
      </c>
      <c r="B231">
        <v>226.52901499999999</v>
      </c>
      <c r="C231" s="5">
        <v>1</v>
      </c>
      <c r="P231">
        <v>1</v>
      </c>
      <c r="Q231" t="str">
        <f t="shared" si="4"/>
        <v>1</v>
      </c>
      <c r="R231">
        <v>3</v>
      </c>
      <c r="X231" t="s">
        <v>283</v>
      </c>
      <c r="Y231" t="s">
        <v>266</v>
      </c>
      <c r="BG231">
        <v>3</v>
      </c>
      <c r="BH231">
        <v>1319</v>
      </c>
      <c r="BI231">
        <f>($BH$260-$BH$257)/200</f>
        <v>0.09</v>
      </c>
    </row>
    <row r="232" spans="1:61" x14ac:dyDescent="0.25">
      <c r="A232">
        <v>231</v>
      </c>
      <c r="B232">
        <v>226.53258700000001</v>
      </c>
      <c r="C232" s="5">
        <v>1</v>
      </c>
      <c r="D232">
        <v>234.77832899999999</v>
      </c>
      <c r="E232" s="2">
        <v>2</v>
      </c>
      <c r="P232">
        <v>2</v>
      </c>
      <c r="Q232" t="str">
        <f t="shared" si="4"/>
        <v>12</v>
      </c>
      <c r="R232">
        <v>4</v>
      </c>
      <c r="X232" t="s">
        <v>286</v>
      </c>
      <c r="Y232" t="s">
        <v>275</v>
      </c>
      <c r="BG232">
        <v>4</v>
      </c>
      <c r="BH232">
        <v>1321</v>
      </c>
      <c r="BI232">
        <f>($BH$266-$BH$263)/200</f>
        <v>7.4999999999999997E-2</v>
      </c>
    </row>
    <row r="233" spans="1:61" x14ac:dyDescent="0.25">
      <c r="A233">
        <v>232</v>
      </c>
      <c r="B233">
        <v>226.56217599999999</v>
      </c>
      <c r="C233" s="5">
        <v>1</v>
      </c>
      <c r="D233">
        <v>234.751699</v>
      </c>
      <c r="E233" s="2">
        <v>2</v>
      </c>
      <c r="P233">
        <v>2</v>
      </c>
      <c r="Q233" t="str">
        <f t="shared" si="4"/>
        <v>12</v>
      </c>
      <c r="R233">
        <v>1</v>
      </c>
      <c r="X233" t="s">
        <v>284</v>
      </c>
      <c r="Y233" t="s">
        <v>279</v>
      </c>
      <c r="AB233" t="s">
        <v>282</v>
      </c>
      <c r="AC233" t="str">
        <f>CONCATENATE($R233,$R234,$R235,$R236)</f>
        <v>1234</v>
      </c>
      <c r="BG233">
        <v>1</v>
      </c>
      <c r="BH233">
        <v>1331</v>
      </c>
      <c r="BI233">
        <f>($BH$267-$BH$264)/200</f>
        <v>0.115</v>
      </c>
    </row>
    <row r="234" spans="1:61" x14ac:dyDescent="0.25">
      <c r="A234">
        <v>233</v>
      </c>
      <c r="D234">
        <v>234.756902</v>
      </c>
      <c r="E234" s="2">
        <v>2</v>
      </c>
      <c r="P234">
        <v>1</v>
      </c>
      <c r="Q234" t="str">
        <f t="shared" si="4"/>
        <v>2</v>
      </c>
      <c r="R234">
        <v>2</v>
      </c>
      <c r="X234" t="s">
        <v>283</v>
      </c>
      <c r="Y234" t="s">
        <v>263</v>
      </c>
      <c r="BG234">
        <v>2</v>
      </c>
      <c r="BH234">
        <v>1336</v>
      </c>
      <c r="BI234">
        <f>($BH$268-$BH$265)/200</f>
        <v>8.5000000000000006E-2</v>
      </c>
    </row>
    <row r="235" spans="1:61" x14ac:dyDescent="0.25">
      <c r="A235">
        <v>234</v>
      </c>
      <c r="D235">
        <v>234.78817699999999</v>
      </c>
      <c r="E235" s="2">
        <v>2</v>
      </c>
      <c r="P235">
        <v>1</v>
      </c>
      <c r="Q235" t="str">
        <f t="shared" si="4"/>
        <v>2</v>
      </c>
      <c r="R235">
        <v>3</v>
      </c>
      <c r="X235" t="s">
        <v>283</v>
      </c>
      <c r="Y235" t="s">
        <v>264</v>
      </c>
      <c r="BG235">
        <v>3</v>
      </c>
      <c r="BH235">
        <v>1345</v>
      </c>
      <c r="BI235">
        <f>($BH$269-$BH$266)/200</f>
        <v>0.12</v>
      </c>
    </row>
    <row r="236" spans="1:61" x14ac:dyDescent="0.25">
      <c r="A236">
        <v>235</v>
      </c>
      <c r="D236">
        <v>234.80980600000001</v>
      </c>
      <c r="E236" s="2">
        <v>2</v>
      </c>
      <c r="F236">
        <v>227.397336</v>
      </c>
      <c r="G236" s="3">
        <v>3</v>
      </c>
      <c r="P236">
        <v>2</v>
      </c>
      <c r="Q236" t="str">
        <f t="shared" si="4"/>
        <v>23</v>
      </c>
      <c r="R236">
        <v>4</v>
      </c>
      <c r="X236" t="s">
        <v>283</v>
      </c>
      <c r="Y236" t="s">
        <v>265</v>
      </c>
      <c r="BG236">
        <v>4</v>
      </c>
      <c r="BH236">
        <v>1345</v>
      </c>
      <c r="BI236">
        <f>($BH$270-$BH$267)/200</f>
        <v>0.1</v>
      </c>
    </row>
    <row r="237" spans="1:61" x14ac:dyDescent="0.25">
      <c r="A237">
        <v>236</v>
      </c>
      <c r="D237">
        <v>234.79118499999998</v>
      </c>
      <c r="E237" s="2">
        <v>2</v>
      </c>
      <c r="F237">
        <v>227.37289899999999</v>
      </c>
      <c r="G237" s="3">
        <v>3</v>
      </c>
      <c r="P237">
        <v>2</v>
      </c>
      <c r="Q237" t="str">
        <f t="shared" si="4"/>
        <v>23</v>
      </c>
      <c r="R237">
        <v>1</v>
      </c>
      <c r="X237" t="s">
        <v>283</v>
      </c>
      <c r="Y237" t="s">
        <v>266</v>
      </c>
      <c r="AB237" t="s">
        <v>282</v>
      </c>
      <c r="AC237" t="str">
        <f>CONCATENATE($R237,$R238,$R239,$R240)</f>
        <v>1234</v>
      </c>
      <c r="BG237">
        <v>1</v>
      </c>
      <c r="BH237">
        <v>1352</v>
      </c>
      <c r="BI237">
        <f>($BH$271-$BH$268)/200</f>
        <v>7.0000000000000007E-2</v>
      </c>
    </row>
    <row r="238" spans="1:61" x14ac:dyDescent="0.25">
      <c r="A238">
        <v>237</v>
      </c>
      <c r="D238">
        <v>234.73072999999999</v>
      </c>
      <c r="E238" s="2">
        <v>2</v>
      </c>
      <c r="F238">
        <v>227.31443300000001</v>
      </c>
      <c r="G238" s="3">
        <v>3</v>
      </c>
      <c r="P238">
        <v>2</v>
      </c>
      <c r="Q238" t="str">
        <f t="shared" si="4"/>
        <v>23</v>
      </c>
      <c r="R238">
        <v>2</v>
      </c>
      <c r="X238" t="s">
        <v>283</v>
      </c>
      <c r="Y238" t="s">
        <v>263</v>
      </c>
      <c r="BG238">
        <v>2</v>
      </c>
      <c r="BH238">
        <v>1360</v>
      </c>
      <c r="BI238">
        <f>($BH$272-$BH$269)/200</f>
        <v>8.5000000000000006E-2</v>
      </c>
    </row>
    <row r="239" spans="1:61" x14ac:dyDescent="0.25">
      <c r="A239">
        <v>238</v>
      </c>
      <c r="D239">
        <v>234.724557</v>
      </c>
      <c r="E239" s="2">
        <v>2</v>
      </c>
      <c r="F239">
        <v>227.20336700000001</v>
      </c>
      <c r="G239" s="3">
        <v>3</v>
      </c>
      <c r="P239">
        <v>2</v>
      </c>
      <c r="Q239" t="str">
        <f t="shared" si="4"/>
        <v>23</v>
      </c>
      <c r="R239">
        <v>3</v>
      </c>
      <c r="X239" t="s">
        <v>283</v>
      </c>
      <c r="Y239" t="s">
        <v>264</v>
      </c>
      <c r="BG239">
        <v>3</v>
      </c>
      <c r="BH239">
        <v>1366</v>
      </c>
      <c r="BI239">
        <f>($BH$273-$BH$270)/200</f>
        <v>0.09</v>
      </c>
    </row>
    <row r="240" spans="1:61" x14ac:dyDescent="0.25">
      <c r="A240">
        <v>239</v>
      </c>
      <c r="D240">
        <v>234.72251499999999</v>
      </c>
      <c r="E240" s="2">
        <v>2</v>
      </c>
      <c r="F240">
        <v>227.18168499999999</v>
      </c>
      <c r="G240" s="3">
        <v>3</v>
      </c>
      <c r="P240">
        <v>2</v>
      </c>
      <c r="Q240" t="str">
        <f t="shared" si="4"/>
        <v>23</v>
      </c>
      <c r="R240">
        <v>4</v>
      </c>
      <c r="X240" t="s">
        <v>284</v>
      </c>
      <c r="Y240" t="s">
        <v>267</v>
      </c>
      <c r="BG240">
        <v>4</v>
      </c>
      <c r="BH240">
        <v>1367</v>
      </c>
      <c r="BI240">
        <f>($BH$274-$BH$271)/200</f>
        <v>0.105</v>
      </c>
    </row>
    <row r="241" spans="1:61" x14ac:dyDescent="0.25">
      <c r="A241">
        <v>240</v>
      </c>
      <c r="D241">
        <v>234.70073099999999</v>
      </c>
      <c r="E241" s="2">
        <v>2</v>
      </c>
      <c r="F241">
        <v>227.186633</v>
      </c>
      <c r="G241" s="3">
        <v>3</v>
      </c>
      <c r="P241">
        <v>2</v>
      </c>
      <c r="Q241" t="str">
        <f t="shared" si="4"/>
        <v>23</v>
      </c>
      <c r="R241">
        <v>2</v>
      </c>
      <c r="X241" t="s">
        <v>285</v>
      </c>
      <c r="Y241" t="s">
        <v>268</v>
      </c>
      <c r="AB241" t="s">
        <v>283</v>
      </c>
      <c r="AC241" t="str">
        <f>CONCATENATE($R241,$R242,$R243,$R244)</f>
        <v>2143</v>
      </c>
      <c r="BG241">
        <v>2</v>
      </c>
      <c r="BH241">
        <v>1378</v>
      </c>
      <c r="BI241">
        <f>($BH$275-$BH$272)/200</f>
        <v>0.05</v>
      </c>
    </row>
    <row r="242" spans="1:61" x14ac:dyDescent="0.25">
      <c r="A242">
        <v>241</v>
      </c>
      <c r="D242">
        <v>234.77832899999999</v>
      </c>
      <c r="E242" s="2">
        <v>2</v>
      </c>
      <c r="F242">
        <v>227.163521</v>
      </c>
      <c r="G242" s="3">
        <v>3</v>
      </c>
      <c r="P242">
        <v>2</v>
      </c>
      <c r="Q242" t="str">
        <f t="shared" si="4"/>
        <v>23</v>
      </c>
      <c r="R242">
        <v>1</v>
      </c>
      <c r="X242" t="s">
        <v>285</v>
      </c>
      <c r="Y242" t="s">
        <v>269</v>
      </c>
      <c r="BG242">
        <v>1</v>
      </c>
      <c r="BH242">
        <v>1382</v>
      </c>
      <c r="BI242">
        <f>($BH$276-$BH$273)/200</f>
        <v>0.08</v>
      </c>
    </row>
    <row r="243" spans="1:61" x14ac:dyDescent="0.25">
      <c r="A243">
        <v>242</v>
      </c>
      <c r="F243">
        <v>227.397336</v>
      </c>
      <c r="G243" s="3">
        <v>3</v>
      </c>
      <c r="H243">
        <v>233.920108</v>
      </c>
      <c r="I243" s="4">
        <v>4</v>
      </c>
      <c r="P243">
        <v>2</v>
      </c>
      <c r="Q243" t="str">
        <f t="shared" si="4"/>
        <v>34</v>
      </c>
      <c r="R243">
        <v>4</v>
      </c>
      <c r="X243" t="s">
        <v>285</v>
      </c>
      <c r="Y243" t="s">
        <v>270</v>
      </c>
      <c r="BG243">
        <v>4</v>
      </c>
      <c r="BH243">
        <v>1390</v>
      </c>
      <c r="BI243">
        <f>($BH$277-$BH$274)/200</f>
        <v>0.08</v>
      </c>
    </row>
    <row r="244" spans="1:61" x14ac:dyDescent="0.25">
      <c r="A244">
        <v>243</v>
      </c>
      <c r="F244">
        <v>227.397336</v>
      </c>
      <c r="G244" s="3">
        <v>3</v>
      </c>
      <c r="H244">
        <v>233.95424</v>
      </c>
      <c r="I244" s="4">
        <v>4</v>
      </c>
      <c r="P244">
        <v>2</v>
      </c>
      <c r="Q244" t="str">
        <f t="shared" si="4"/>
        <v>34</v>
      </c>
      <c r="R244">
        <v>3</v>
      </c>
      <c r="X244" t="s">
        <v>285</v>
      </c>
      <c r="Y244" t="s">
        <v>271</v>
      </c>
      <c r="BG244">
        <v>3</v>
      </c>
      <c r="BH244">
        <v>1391</v>
      </c>
      <c r="BI244">
        <f>($BH$278-$BH$275)/200</f>
        <v>0.115</v>
      </c>
    </row>
    <row r="245" spans="1:61" x14ac:dyDescent="0.25">
      <c r="A245">
        <v>244</v>
      </c>
      <c r="F245">
        <v>227.397336</v>
      </c>
      <c r="G245" s="3">
        <v>3</v>
      </c>
      <c r="H245">
        <v>234.006584</v>
      </c>
      <c r="I245" s="4">
        <v>4</v>
      </c>
      <c r="P245">
        <v>2</v>
      </c>
      <c r="Q245" t="str">
        <f t="shared" si="4"/>
        <v>34</v>
      </c>
      <c r="R245">
        <v>2</v>
      </c>
      <c r="X245" t="s">
        <v>285</v>
      </c>
      <c r="Y245" t="s">
        <v>268</v>
      </c>
      <c r="AB245" t="s">
        <v>283</v>
      </c>
      <c r="AC245" t="str">
        <f>CONCATENATE($R245,$R246,$R247,$R248)</f>
        <v>2143</v>
      </c>
      <c r="BG245">
        <v>2</v>
      </c>
      <c r="BH245">
        <v>1402</v>
      </c>
      <c r="BI245">
        <f>($BH$279-$BH$276)/200</f>
        <v>0.06</v>
      </c>
    </row>
    <row r="246" spans="1:61" x14ac:dyDescent="0.25">
      <c r="A246">
        <v>245</v>
      </c>
      <c r="B246">
        <v>248.74709100000001</v>
      </c>
      <c r="C246" s="5">
        <v>1</v>
      </c>
      <c r="H246">
        <v>233.967861</v>
      </c>
      <c r="I246" s="4">
        <v>4</v>
      </c>
      <c r="P246">
        <v>2</v>
      </c>
      <c r="Q246" t="str">
        <f t="shared" si="4"/>
        <v>14</v>
      </c>
      <c r="R246">
        <v>1</v>
      </c>
      <c r="X246" t="s">
        <v>285</v>
      </c>
      <c r="Y246" t="s">
        <v>269</v>
      </c>
      <c r="BG246">
        <v>1</v>
      </c>
      <c r="BH246">
        <v>1407</v>
      </c>
      <c r="BI246">
        <f>($BH$280-$BH$277)/200</f>
        <v>0.09</v>
      </c>
    </row>
    <row r="247" spans="1:61" x14ac:dyDescent="0.25">
      <c r="A247">
        <v>246</v>
      </c>
      <c r="B247">
        <v>248.805047</v>
      </c>
      <c r="C247" s="5">
        <v>1</v>
      </c>
      <c r="H247">
        <v>233.98000500000001</v>
      </c>
      <c r="I247" s="4">
        <v>4</v>
      </c>
      <c r="P247">
        <v>2</v>
      </c>
      <c r="Q247" t="str">
        <f t="shared" si="4"/>
        <v>14</v>
      </c>
      <c r="R247">
        <v>4</v>
      </c>
      <c r="X247" t="s">
        <v>285</v>
      </c>
      <c r="Y247" t="s">
        <v>270</v>
      </c>
      <c r="BG247">
        <v>4</v>
      </c>
      <c r="BH247">
        <v>1414</v>
      </c>
      <c r="BI247">
        <f>($BH$281-$BH$278)/200</f>
        <v>0.08</v>
      </c>
    </row>
    <row r="248" spans="1:61" x14ac:dyDescent="0.25">
      <c r="A248">
        <v>247</v>
      </c>
      <c r="B248">
        <v>248.788927</v>
      </c>
      <c r="C248" s="5">
        <v>1</v>
      </c>
      <c r="H248">
        <v>233.98883000000001</v>
      </c>
      <c r="I248" s="4">
        <v>4</v>
      </c>
      <c r="P248">
        <v>2</v>
      </c>
      <c r="Q248" t="str">
        <f t="shared" si="4"/>
        <v>14</v>
      </c>
      <c r="R248">
        <v>3</v>
      </c>
      <c r="X248" t="s">
        <v>285</v>
      </c>
      <c r="Y248" t="s">
        <v>271</v>
      </c>
      <c r="BG248">
        <v>3</v>
      </c>
      <c r="BH248">
        <v>1415</v>
      </c>
      <c r="BI248">
        <f>($BH$282-$BH$279)/200</f>
        <v>0.115</v>
      </c>
    </row>
    <row r="249" spans="1:61" x14ac:dyDescent="0.25">
      <c r="A249">
        <v>248</v>
      </c>
      <c r="B249">
        <v>248.80489499999999</v>
      </c>
      <c r="C249" s="5">
        <v>1</v>
      </c>
      <c r="H249">
        <v>233.94664</v>
      </c>
      <c r="I249" s="4">
        <v>4</v>
      </c>
      <c r="P249">
        <v>2</v>
      </c>
      <c r="Q249" t="str">
        <f t="shared" si="4"/>
        <v>14</v>
      </c>
      <c r="R249">
        <v>2</v>
      </c>
      <c r="X249" t="s">
        <v>285</v>
      </c>
      <c r="Y249" t="s">
        <v>268</v>
      </c>
      <c r="AB249" t="s">
        <v>283</v>
      </c>
      <c r="AC249" t="str">
        <f>CONCATENATE($R249,$R250,$R251,$R252)</f>
        <v>2143</v>
      </c>
      <c r="BG249">
        <v>2</v>
      </c>
      <c r="BH249">
        <v>1427</v>
      </c>
      <c r="BI249">
        <f>($BH$283-$BH$280)/200</f>
        <v>0.06</v>
      </c>
    </row>
    <row r="250" spans="1:61" x14ac:dyDescent="0.25">
      <c r="A250">
        <v>249</v>
      </c>
      <c r="B250">
        <v>248.79530499999998</v>
      </c>
      <c r="C250" s="5">
        <v>1</v>
      </c>
      <c r="H250">
        <v>233.90929199999999</v>
      </c>
      <c r="I250" s="4">
        <v>4</v>
      </c>
      <c r="P250">
        <v>2</v>
      </c>
      <c r="Q250" t="str">
        <f t="shared" si="4"/>
        <v>14</v>
      </c>
      <c r="R250">
        <v>1</v>
      </c>
      <c r="X250" t="s">
        <v>285</v>
      </c>
      <c r="Y250" t="s">
        <v>269</v>
      </c>
      <c r="BG250">
        <v>1</v>
      </c>
      <c r="BH250">
        <v>1432</v>
      </c>
      <c r="BI250">
        <f>($BH$284-$BH$281)/200</f>
        <v>8.5000000000000006E-2</v>
      </c>
    </row>
    <row r="251" spans="1:61" x14ac:dyDescent="0.25">
      <c r="A251">
        <v>250</v>
      </c>
      <c r="B251">
        <v>248.80050800000001</v>
      </c>
      <c r="C251" s="5">
        <v>1</v>
      </c>
      <c r="H251">
        <v>233.920108</v>
      </c>
      <c r="I251" s="4">
        <v>4</v>
      </c>
      <c r="P251">
        <v>2</v>
      </c>
      <c r="Q251" t="str">
        <f t="shared" si="4"/>
        <v>14</v>
      </c>
      <c r="R251">
        <v>4</v>
      </c>
      <c r="X251" t="s">
        <v>285</v>
      </c>
      <c r="Y251" t="s">
        <v>270</v>
      </c>
      <c r="BG251">
        <v>4</v>
      </c>
      <c r="BH251">
        <v>1439</v>
      </c>
      <c r="BI251">
        <f>($BH$285-$BH$282)/200</f>
        <v>8.5000000000000006E-2</v>
      </c>
    </row>
    <row r="252" spans="1:61" x14ac:dyDescent="0.25">
      <c r="A252">
        <v>251</v>
      </c>
      <c r="B252">
        <v>248.793058</v>
      </c>
      <c r="C252" s="5">
        <v>1</v>
      </c>
      <c r="H252">
        <v>233.920108</v>
      </c>
      <c r="I252" s="4">
        <v>4</v>
      </c>
      <c r="P252">
        <v>2</v>
      </c>
      <c r="Q252" t="str">
        <f t="shared" si="4"/>
        <v>14</v>
      </c>
      <c r="R252">
        <v>3</v>
      </c>
      <c r="X252" t="s">
        <v>285</v>
      </c>
      <c r="Y252" t="s">
        <v>271</v>
      </c>
      <c r="BG252">
        <v>3</v>
      </c>
      <c r="BH252">
        <v>1440</v>
      </c>
      <c r="BI252">
        <f>($BH$286-$BH$283)/200</f>
        <v>0.115</v>
      </c>
    </row>
    <row r="253" spans="1:61" x14ac:dyDescent="0.25">
      <c r="A253">
        <v>252</v>
      </c>
      <c r="B253">
        <v>248.794588</v>
      </c>
      <c r="C253" s="5">
        <v>1</v>
      </c>
      <c r="H253">
        <v>233.920108</v>
      </c>
      <c r="I253" s="4">
        <v>4</v>
      </c>
      <c r="P253">
        <v>2</v>
      </c>
      <c r="Q253" t="str">
        <f t="shared" si="4"/>
        <v>14</v>
      </c>
      <c r="R253">
        <v>2</v>
      </c>
      <c r="X253" t="s">
        <v>285</v>
      </c>
      <c r="Y253" t="s">
        <v>268</v>
      </c>
      <c r="AB253" t="s">
        <v>283</v>
      </c>
      <c r="AC253" t="str">
        <f>CONCATENATE($R253,$R254,$R255,$R256)</f>
        <v>2143</v>
      </c>
      <c r="BG253">
        <v>2</v>
      </c>
      <c r="BH253">
        <v>1450</v>
      </c>
      <c r="BI253">
        <f>($BH$287-$BH$284)/200</f>
        <v>6.5000000000000002E-2</v>
      </c>
    </row>
    <row r="254" spans="1:61" x14ac:dyDescent="0.25">
      <c r="A254">
        <v>253</v>
      </c>
      <c r="B254">
        <v>248.798517</v>
      </c>
      <c r="C254" s="5">
        <v>1</v>
      </c>
      <c r="H254">
        <v>233.920108</v>
      </c>
      <c r="I254" s="4">
        <v>4</v>
      </c>
      <c r="P254">
        <v>2</v>
      </c>
      <c r="Q254" t="str">
        <f t="shared" si="4"/>
        <v>14</v>
      </c>
      <c r="R254">
        <v>1</v>
      </c>
      <c r="X254" t="s">
        <v>285</v>
      </c>
      <c r="Y254" t="s">
        <v>269</v>
      </c>
      <c r="BG254">
        <v>1</v>
      </c>
      <c r="BH254">
        <v>1457</v>
      </c>
      <c r="BI254">
        <f>($BH$288-$BH$285)/200</f>
        <v>8.5000000000000006E-2</v>
      </c>
    </row>
    <row r="255" spans="1:61" x14ac:dyDescent="0.25">
      <c r="A255">
        <v>254</v>
      </c>
      <c r="B255">
        <v>248.79969199999999</v>
      </c>
      <c r="C255" s="5">
        <v>1</v>
      </c>
      <c r="P255">
        <v>1</v>
      </c>
      <c r="Q255" t="str">
        <f t="shared" si="4"/>
        <v>1</v>
      </c>
      <c r="R255">
        <v>4</v>
      </c>
      <c r="X255" t="s">
        <v>285</v>
      </c>
      <c r="Y255" t="s">
        <v>270</v>
      </c>
      <c r="BG255">
        <v>4</v>
      </c>
      <c r="BH255">
        <v>1463</v>
      </c>
      <c r="BI255">
        <f>($BH$289-$BH$286)/200</f>
        <v>9.5000000000000001E-2</v>
      </c>
    </row>
    <row r="256" spans="1:61" x14ac:dyDescent="0.25">
      <c r="A256">
        <v>255</v>
      </c>
      <c r="B256">
        <v>248.78617199999999</v>
      </c>
      <c r="C256" s="5">
        <v>1</v>
      </c>
      <c r="P256">
        <v>1</v>
      </c>
      <c r="Q256" t="str">
        <f t="shared" si="4"/>
        <v>1</v>
      </c>
      <c r="R256">
        <v>3</v>
      </c>
      <c r="X256" t="s">
        <v>284</v>
      </c>
      <c r="Y256" t="s">
        <v>272</v>
      </c>
      <c r="BG256">
        <v>3</v>
      </c>
      <c r="BH256">
        <v>1465</v>
      </c>
      <c r="BI256">
        <f>($BH$290-$BH$287)/200</f>
        <v>0.12</v>
      </c>
    </row>
    <row r="257" spans="1:61" x14ac:dyDescent="0.25">
      <c r="A257">
        <v>256</v>
      </c>
      <c r="B257">
        <v>248.786069</v>
      </c>
      <c r="C257" s="5">
        <v>1</v>
      </c>
      <c r="D257">
        <v>256.99314299999998</v>
      </c>
      <c r="E257" s="2">
        <v>2</v>
      </c>
      <c r="P257">
        <v>2</v>
      </c>
      <c r="Q257" t="str">
        <f t="shared" si="4"/>
        <v>12</v>
      </c>
      <c r="R257">
        <v>2</v>
      </c>
      <c r="X257" t="s">
        <v>283</v>
      </c>
      <c r="Y257" t="s">
        <v>266</v>
      </c>
      <c r="AB257" t="s">
        <v>283</v>
      </c>
      <c r="AC257" t="str">
        <f>CONCATENATE($R257,$R258,$R259,$R260)</f>
        <v>2143</v>
      </c>
      <c r="BG257">
        <v>2</v>
      </c>
      <c r="BH257">
        <v>1471</v>
      </c>
      <c r="BI257">
        <f>($BH$291-$BH$288)/200</f>
        <v>0.08</v>
      </c>
    </row>
    <row r="258" spans="1:61" x14ac:dyDescent="0.25">
      <c r="A258">
        <v>257</v>
      </c>
      <c r="B258">
        <v>248.79015100000001</v>
      </c>
      <c r="C258" s="5">
        <v>1</v>
      </c>
      <c r="D258">
        <v>256.98099999999999</v>
      </c>
      <c r="E258" s="2">
        <v>2</v>
      </c>
      <c r="P258">
        <v>2</v>
      </c>
      <c r="Q258" t="str">
        <f t="shared" ref="Q258:Q321" si="5">CONCATENATE(C258,E258,G258,I258)</f>
        <v>12</v>
      </c>
      <c r="R258">
        <v>1</v>
      </c>
      <c r="X258" t="s">
        <v>283</v>
      </c>
      <c r="Y258" t="s">
        <v>263</v>
      </c>
      <c r="BG258">
        <v>1</v>
      </c>
      <c r="BH258">
        <v>1479</v>
      </c>
      <c r="BI258">
        <f>($BH$292-$BH$289)/200</f>
        <v>7.0000000000000007E-2</v>
      </c>
    </row>
    <row r="259" spans="1:61" x14ac:dyDescent="0.25">
      <c r="A259">
        <v>258</v>
      </c>
      <c r="B259">
        <v>248.85785099999998</v>
      </c>
      <c r="C259" s="5">
        <v>1</v>
      </c>
      <c r="D259">
        <v>257.03829300000001</v>
      </c>
      <c r="E259" s="2">
        <v>2</v>
      </c>
      <c r="P259">
        <v>2</v>
      </c>
      <c r="Q259" t="str">
        <f t="shared" si="5"/>
        <v>12</v>
      </c>
      <c r="R259">
        <v>4</v>
      </c>
      <c r="X259" t="s">
        <v>283</v>
      </c>
      <c r="Y259" t="s">
        <v>264</v>
      </c>
      <c r="BG259">
        <v>4</v>
      </c>
      <c r="BH259">
        <v>1487</v>
      </c>
      <c r="BI259">
        <f>($BH$293-$BH$290)/200</f>
        <v>9.5000000000000001E-2</v>
      </c>
    </row>
    <row r="260" spans="1:61" x14ac:dyDescent="0.25">
      <c r="A260">
        <v>259</v>
      </c>
      <c r="B260">
        <v>248.74709100000001</v>
      </c>
      <c r="C260" s="5">
        <v>1</v>
      </c>
      <c r="D260">
        <v>257.047731</v>
      </c>
      <c r="E260" s="2">
        <v>2</v>
      </c>
      <c r="P260">
        <v>2</v>
      </c>
      <c r="Q260" t="str">
        <f t="shared" si="5"/>
        <v>12</v>
      </c>
      <c r="R260">
        <v>3</v>
      </c>
      <c r="X260" t="s">
        <v>283</v>
      </c>
      <c r="Y260" t="s">
        <v>265</v>
      </c>
      <c r="BG260">
        <v>3</v>
      </c>
      <c r="BH260">
        <v>1489</v>
      </c>
      <c r="BI260">
        <f>($BH$294-$BH$291)/200</f>
        <v>0.105</v>
      </c>
    </row>
    <row r="261" spans="1:61" x14ac:dyDescent="0.25">
      <c r="A261">
        <v>260</v>
      </c>
      <c r="D261">
        <v>257.02166099999999</v>
      </c>
      <c r="E261" s="2">
        <v>2</v>
      </c>
      <c r="P261">
        <v>1</v>
      </c>
      <c r="Q261" t="str">
        <f t="shared" si="5"/>
        <v>2</v>
      </c>
      <c r="R261" t="s">
        <v>22</v>
      </c>
      <c r="X261" t="s">
        <v>283</v>
      </c>
      <c r="Y261" t="s">
        <v>266</v>
      </c>
      <c r="BG261" t="s">
        <v>22</v>
      </c>
      <c r="BH261">
        <v>1492</v>
      </c>
      <c r="BI261">
        <f>($BH$295-$BH$292)/200</f>
        <v>0.09</v>
      </c>
    </row>
    <row r="262" spans="1:61" x14ac:dyDescent="0.25">
      <c r="A262">
        <v>261</v>
      </c>
      <c r="D262">
        <v>257.01793800000002</v>
      </c>
      <c r="E262" s="2">
        <v>2</v>
      </c>
      <c r="F262">
        <v>248.64281199999999</v>
      </c>
      <c r="G262" s="3">
        <v>3</v>
      </c>
      <c r="P262">
        <v>2</v>
      </c>
      <c r="Q262" t="str">
        <f t="shared" si="5"/>
        <v>23</v>
      </c>
      <c r="R262" t="s">
        <v>22</v>
      </c>
      <c r="X262" t="s">
        <v>283</v>
      </c>
      <c r="Y262" t="s">
        <v>263</v>
      </c>
      <c r="BG262" t="s">
        <v>22</v>
      </c>
      <c r="BH262">
        <v>1494</v>
      </c>
      <c r="BI262">
        <f>($BH$296-$BH$293)/200</f>
        <v>6.5000000000000002E-2</v>
      </c>
    </row>
    <row r="263" spans="1:61" x14ac:dyDescent="0.25">
      <c r="A263">
        <v>262</v>
      </c>
      <c r="D263">
        <v>257.00212199999999</v>
      </c>
      <c r="E263" s="2">
        <v>2</v>
      </c>
      <c r="F263">
        <v>248.69413500000002</v>
      </c>
      <c r="G263" s="3">
        <v>3</v>
      </c>
      <c r="P263">
        <v>2</v>
      </c>
      <c r="Q263" t="str">
        <f t="shared" si="5"/>
        <v>23</v>
      </c>
      <c r="R263">
        <v>2</v>
      </c>
      <c r="X263" t="s">
        <v>283</v>
      </c>
      <c r="Y263" t="s">
        <v>264</v>
      </c>
      <c r="AB263" t="s">
        <v>286</v>
      </c>
      <c r="AC263" t="str">
        <f>CONCATENATE($R263,$R264,$R265,$R266)</f>
        <v>2314</v>
      </c>
      <c r="BG263">
        <v>2</v>
      </c>
      <c r="BH263">
        <v>1495</v>
      </c>
      <c r="BI263">
        <f>($BH$297-$BH$294)/200</f>
        <v>0.1</v>
      </c>
    </row>
    <row r="264" spans="1:61" x14ac:dyDescent="0.25">
      <c r="A264">
        <v>263</v>
      </c>
      <c r="D264">
        <v>256.96788900000001</v>
      </c>
      <c r="E264" s="2">
        <v>2</v>
      </c>
      <c r="F264">
        <v>248.667913</v>
      </c>
      <c r="G264" s="3">
        <v>3</v>
      </c>
      <c r="P264">
        <v>2</v>
      </c>
      <c r="Q264" t="str">
        <f t="shared" si="5"/>
        <v>23</v>
      </c>
      <c r="R264">
        <v>3</v>
      </c>
      <c r="X264" t="s">
        <v>283</v>
      </c>
      <c r="Y264" t="s">
        <v>265</v>
      </c>
      <c r="BG264">
        <v>3</v>
      </c>
      <c r="BH264">
        <v>1495</v>
      </c>
      <c r="BI264">
        <f>($BH$298-$BH$295)/200</f>
        <v>0.105</v>
      </c>
    </row>
    <row r="265" spans="1:61" x14ac:dyDescent="0.25">
      <c r="A265">
        <v>264</v>
      </c>
      <c r="D265">
        <v>256.990385</v>
      </c>
      <c r="E265" s="2">
        <v>2</v>
      </c>
      <c r="F265">
        <v>248.66729900000001</v>
      </c>
      <c r="G265" s="3">
        <v>3</v>
      </c>
      <c r="P265">
        <v>2</v>
      </c>
      <c r="Q265" t="str">
        <f t="shared" si="5"/>
        <v>23</v>
      </c>
      <c r="R265">
        <v>1</v>
      </c>
      <c r="X265" t="s">
        <v>283</v>
      </c>
      <c r="Y265" t="s">
        <v>266</v>
      </c>
      <c r="BG265">
        <v>1</v>
      </c>
      <c r="BH265">
        <v>1509</v>
      </c>
      <c r="BI265">
        <f>($BH$299-$BH$296)/200</f>
        <v>0.12</v>
      </c>
    </row>
    <row r="266" spans="1:61" x14ac:dyDescent="0.25">
      <c r="A266">
        <v>265</v>
      </c>
      <c r="D266">
        <v>256.983091</v>
      </c>
      <c r="E266" s="2">
        <v>2</v>
      </c>
      <c r="F266">
        <v>248.677145</v>
      </c>
      <c r="G266" s="3">
        <v>3</v>
      </c>
      <c r="P266">
        <v>2</v>
      </c>
      <c r="Q266" t="str">
        <f t="shared" si="5"/>
        <v>23</v>
      </c>
      <c r="R266">
        <v>4</v>
      </c>
      <c r="X266" t="s">
        <v>282</v>
      </c>
      <c r="Y266" t="s">
        <v>259</v>
      </c>
      <c r="BG266">
        <v>4</v>
      </c>
      <c r="BH266">
        <v>1510</v>
      </c>
      <c r="BI266">
        <f>($BH$305-$BH$302)/200</f>
        <v>8.5000000000000006E-2</v>
      </c>
    </row>
    <row r="267" spans="1:61" x14ac:dyDescent="0.25">
      <c r="A267">
        <v>266</v>
      </c>
      <c r="D267">
        <v>256.98069099999998</v>
      </c>
      <c r="E267" s="2">
        <v>2</v>
      </c>
      <c r="F267">
        <v>248.646738</v>
      </c>
      <c r="G267" s="3">
        <v>3</v>
      </c>
      <c r="P267">
        <v>2</v>
      </c>
      <c r="Q267" t="str">
        <f t="shared" si="5"/>
        <v>23</v>
      </c>
      <c r="R267">
        <v>3</v>
      </c>
      <c r="X267" t="s">
        <v>282</v>
      </c>
      <c r="Y267" t="s">
        <v>260</v>
      </c>
      <c r="AB267" t="s">
        <v>283</v>
      </c>
      <c r="AC267" t="str">
        <f>CONCATENATE($R267,$R268,$R269,$R270)</f>
        <v>3214</v>
      </c>
      <c r="BG267">
        <v>3</v>
      </c>
      <c r="BH267">
        <v>1518</v>
      </c>
      <c r="BI267">
        <f>($BH$306-$BH$303)/200</f>
        <v>9.5000000000000001E-2</v>
      </c>
    </row>
    <row r="268" spans="1:61" x14ac:dyDescent="0.25">
      <c r="A268">
        <v>267</v>
      </c>
      <c r="D268">
        <v>256.98166400000002</v>
      </c>
      <c r="E268" s="2">
        <v>2</v>
      </c>
      <c r="F268">
        <v>248.63015899999999</v>
      </c>
      <c r="G268" s="3">
        <v>3</v>
      </c>
      <c r="P268">
        <v>2</v>
      </c>
      <c r="Q268" t="str">
        <f t="shared" si="5"/>
        <v>23</v>
      </c>
      <c r="R268">
        <v>2</v>
      </c>
      <c r="X268" t="s">
        <v>282</v>
      </c>
      <c r="Y268" t="s">
        <v>261</v>
      </c>
      <c r="BG268">
        <v>2</v>
      </c>
      <c r="BH268">
        <v>1526</v>
      </c>
      <c r="BI268">
        <f>($BH$307-$BH$304)/200</f>
        <v>0.115</v>
      </c>
    </row>
    <row r="269" spans="1:61" x14ac:dyDescent="0.25">
      <c r="A269">
        <v>268</v>
      </c>
      <c r="D269">
        <v>256.98513200000002</v>
      </c>
      <c r="E269" s="2">
        <v>2</v>
      </c>
      <c r="F269">
        <v>248.60628299999999</v>
      </c>
      <c r="G269" s="3">
        <v>3</v>
      </c>
      <c r="P269">
        <v>2</v>
      </c>
      <c r="Q269" t="str">
        <f t="shared" si="5"/>
        <v>23</v>
      </c>
      <c r="R269">
        <v>1</v>
      </c>
      <c r="X269" t="s">
        <v>282</v>
      </c>
      <c r="Y269" t="s">
        <v>262</v>
      </c>
      <c r="BG269">
        <v>1</v>
      </c>
      <c r="BH269">
        <v>1534</v>
      </c>
      <c r="BI269">
        <f>($BH$308-$BH$305)/200</f>
        <v>8.5000000000000006E-2</v>
      </c>
    </row>
    <row r="270" spans="1:61" x14ac:dyDescent="0.25">
      <c r="A270">
        <v>269</v>
      </c>
      <c r="D270">
        <v>257.01620200000002</v>
      </c>
      <c r="E270" s="2">
        <v>2</v>
      </c>
      <c r="F270">
        <v>248.64281199999999</v>
      </c>
      <c r="G270" s="3">
        <v>3</v>
      </c>
      <c r="P270">
        <v>2</v>
      </c>
      <c r="Q270" t="str">
        <f t="shared" si="5"/>
        <v>23</v>
      </c>
      <c r="R270">
        <v>4</v>
      </c>
      <c r="X270" t="s">
        <v>282</v>
      </c>
      <c r="Y270" t="s">
        <v>259</v>
      </c>
      <c r="BG270">
        <v>4</v>
      </c>
      <c r="BH270">
        <v>1538</v>
      </c>
      <c r="BI270">
        <f>($BH$309-$BH$306)/200</f>
        <v>9.5000000000000001E-2</v>
      </c>
    </row>
    <row r="271" spans="1:61" x14ac:dyDescent="0.25">
      <c r="A271">
        <v>270</v>
      </c>
      <c r="D271">
        <v>256.99314299999998</v>
      </c>
      <c r="E271" s="2">
        <v>2</v>
      </c>
      <c r="F271">
        <v>248.64281199999999</v>
      </c>
      <c r="G271" s="3">
        <v>3</v>
      </c>
      <c r="H271">
        <v>255.60198700000001</v>
      </c>
      <c r="I271" s="4">
        <v>4</v>
      </c>
      <c r="P271">
        <v>3</v>
      </c>
      <c r="Q271" t="str">
        <f t="shared" si="5"/>
        <v>234</v>
      </c>
      <c r="R271">
        <v>3</v>
      </c>
      <c r="X271" t="s">
        <v>282</v>
      </c>
      <c r="Y271" t="s">
        <v>260</v>
      </c>
      <c r="BG271">
        <v>3</v>
      </c>
      <c r="BH271">
        <v>1540</v>
      </c>
      <c r="BI271">
        <f>($BH$310-$BH$307)/200</f>
        <v>0.1</v>
      </c>
    </row>
    <row r="272" spans="1:61" x14ac:dyDescent="0.25">
      <c r="A272">
        <v>271</v>
      </c>
      <c r="F272">
        <v>248.64281199999999</v>
      </c>
      <c r="G272" s="3">
        <v>3</v>
      </c>
      <c r="H272">
        <v>255.60198700000001</v>
      </c>
      <c r="I272" s="4">
        <v>4</v>
      </c>
      <c r="P272">
        <v>2</v>
      </c>
      <c r="Q272" t="str">
        <f t="shared" si="5"/>
        <v>34</v>
      </c>
      <c r="R272">
        <v>2</v>
      </c>
      <c r="X272" t="s">
        <v>282</v>
      </c>
      <c r="Y272" t="s">
        <v>261</v>
      </c>
      <c r="AB272" t="s">
        <v>285</v>
      </c>
      <c r="AC272" t="str">
        <f>CONCATENATE($R272,$R273,$R274,$R275)</f>
        <v>2134</v>
      </c>
      <c r="BG272">
        <v>2</v>
      </c>
      <c r="BH272">
        <v>1551</v>
      </c>
      <c r="BI272">
        <f>($BH$311-$BH$308)/200</f>
        <v>0.11</v>
      </c>
    </row>
    <row r="273" spans="1:61" x14ac:dyDescent="0.25">
      <c r="A273">
        <v>272</v>
      </c>
      <c r="F273">
        <v>248.669748</v>
      </c>
      <c r="G273" s="3">
        <v>3</v>
      </c>
      <c r="H273">
        <v>255.60198700000001</v>
      </c>
      <c r="I273" s="4">
        <v>4</v>
      </c>
      <c r="J273">
        <v>236.06581399999999</v>
      </c>
      <c r="K273" t="s">
        <v>22</v>
      </c>
      <c r="Q273" t="str">
        <f t="shared" si="5"/>
        <v>34</v>
      </c>
      <c r="R273">
        <v>1</v>
      </c>
      <c r="X273" t="s">
        <v>282</v>
      </c>
      <c r="Y273" t="s">
        <v>262</v>
      </c>
      <c r="BG273">
        <v>1</v>
      </c>
      <c r="BH273">
        <v>1556</v>
      </c>
      <c r="BI273">
        <f>($BH$312-$BH$309)/200</f>
        <v>7.0000000000000007E-2</v>
      </c>
    </row>
    <row r="274" spans="1:61" x14ac:dyDescent="0.25">
      <c r="A274">
        <v>273</v>
      </c>
      <c r="Q274" t="str">
        <f t="shared" si="5"/>
        <v/>
      </c>
      <c r="R274">
        <v>3</v>
      </c>
      <c r="X274" t="s">
        <v>282</v>
      </c>
      <c r="Y274" t="s">
        <v>259</v>
      </c>
      <c r="BG274">
        <v>3</v>
      </c>
      <c r="BH274">
        <v>1561</v>
      </c>
      <c r="BI274">
        <f>($BH$313-$BH$310)/200</f>
        <v>8.5000000000000006E-2</v>
      </c>
    </row>
    <row r="275" spans="1:61" x14ac:dyDescent="0.25">
      <c r="A275">
        <v>274</v>
      </c>
      <c r="J275">
        <v>39.423080000000006</v>
      </c>
      <c r="K275" t="s">
        <v>22</v>
      </c>
      <c r="Q275" t="str">
        <f t="shared" si="5"/>
        <v/>
      </c>
      <c r="R275">
        <v>4</v>
      </c>
      <c r="X275" t="s">
        <v>282</v>
      </c>
      <c r="Y275" t="s">
        <v>260</v>
      </c>
      <c r="BG275">
        <v>4</v>
      </c>
      <c r="BH275">
        <v>1561</v>
      </c>
      <c r="BI275">
        <f>($BH$314-$BH$311)/200</f>
        <v>7.4999999999999997E-2</v>
      </c>
    </row>
    <row r="276" spans="1:61" x14ac:dyDescent="0.25">
      <c r="A276">
        <v>275</v>
      </c>
      <c r="B276">
        <v>39.962738000000009</v>
      </c>
      <c r="C276" s="5">
        <v>1</v>
      </c>
      <c r="P276">
        <v>1</v>
      </c>
      <c r="Q276" t="str">
        <f t="shared" si="5"/>
        <v>1</v>
      </c>
      <c r="R276">
        <v>2</v>
      </c>
      <c r="X276" t="s">
        <v>282</v>
      </c>
      <c r="Y276" t="s">
        <v>261</v>
      </c>
      <c r="AB276" t="s">
        <v>285</v>
      </c>
      <c r="AC276" t="str">
        <f>CONCATENATE($R276,$R277,$R278,$R279)</f>
        <v>2134</v>
      </c>
      <c r="BG276">
        <v>2</v>
      </c>
      <c r="BH276">
        <v>1572</v>
      </c>
      <c r="BI276">
        <f>($BH$315-$BH$312)/200</f>
        <v>0.105</v>
      </c>
    </row>
    <row r="277" spans="1:61" x14ac:dyDescent="0.25">
      <c r="A277">
        <v>276</v>
      </c>
      <c r="B277">
        <v>40.011379000000005</v>
      </c>
      <c r="C277" s="5">
        <v>1</v>
      </c>
      <c r="P277">
        <v>1</v>
      </c>
      <c r="Q277" t="str">
        <f t="shared" si="5"/>
        <v>1</v>
      </c>
      <c r="R277">
        <v>1</v>
      </c>
      <c r="X277" t="s">
        <v>282</v>
      </c>
      <c r="Y277" t="s">
        <v>262</v>
      </c>
      <c r="BG277">
        <v>1</v>
      </c>
      <c r="BH277">
        <v>1577</v>
      </c>
      <c r="BI277">
        <f>($BH$316-$BH$313)/200</f>
        <v>6.5000000000000002E-2</v>
      </c>
    </row>
    <row r="278" spans="1:61" x14ac:dyDescent="0.25">
      <c r="A278">
        <v>277</v>
      </c>
      <c r="B278">
        <v>40.026016000000006</v>
      </c>
      <c r="C278" s="5">
        <v>1</v>
      </c>
      <c r="P278">
        <v>1</v>
      </c>
      <c r="Q278" t="str">
        <f t="shared" si="5"/>
        <v>1</v>
      </c>
      <c r="R278">
        <v>3</v>
      </c>
      <c r="X278" t="s">
        <v>282</v>
      </c>
      <c r="Y278" t="s">
        <v>259</v>
      </c>
      <c r="BG278">
        <v>3</v>
      </c>
      <c r="BH278">
        <v>1584</v>
      </c>
      <c r="BI278">
        <f>($BH$317-$BH$314)/200</f>
        <v>0.105</v>
      </c>
    </row>
    <row r="279" spans="1:61" x14ac:dyDescent="0.25">
      <c r="A279">
        <v>278</v>
      </c>
      <c r="B279">
        <v>40.020859000000009</v>
      </c>
      <c r="C279" s="5">
        <v>1</v>
      </c>
      <c r="P279">
        <v>1</v>
      </c>
      <c r="Q279" t="str">
        <f t="shared" si="5"/>
        <v>1</v>
      </c>
      <c r="R279">
        <v>4</v>
      </c>
      <c r="X279" t="s">
        <v>282</v>
      </c>
      <c r="Y279" t="s">
        <v>260</v>
      </c>
      <c r="BG279">
        <v>4</v>
      </c>
      <c r="BH279">
        <v>1584</v>
      </c>
      <c r="BI279">
        <f>($BH$318-$BH$315)/200</f>
        <v>8.5000000000000006E-2</v>
      </c>
    </row>
    <row r="280" spans="1:61" x14ac:dyDescent="0.25">
      <c r="A280">
        <v>279</v>
      </c>
      <c r="B280">
        <v>40.001850000000012</v>
      </c>
      <c r="C280" s="5">
        <v>1</v>
      </c>
      <c r="P280">
        <v>1</v>
      </c>
      <c r="Q280" t="str">
        <f t="shared" si="5"/>
        <v>1</v>
      </c>
      <c r="R280">
        <v>2</v>
      </c>
      <c r="X280" t="s">
        <v>282</v>
      </c>
      <c r="Y280" t="s">
        <v>261</v>
      </c>
      <c r="AB280" t="s">
        <v>285</v>
      </c>
      <c r="AC280" t="str">
        <f>CONCATENATE($R280,$R281,$R282,$R283)</f>
        <v>2134</v>
      </c>
      <c r="BG280">
        <v>2</v>
      </c>
      <c r="BH280">
        <v>1595</v>
      </c>
      <c r="BI280">
        <f>($BH$319-$BH$316)/200</f>
        <v>0.115</v>
      </c>
    </row>
    <row r="281" spans="1:61" x14ac:dyDescent="0.25">
      <c r="A281">
        <v>280</v>
      </c>
      <c r="B281">
        <v>40.019298000000006</v>
      </c>
      <c r="C281" s="5">
        <v>1</v>
      </c>
      <c r="P281">
        <v>1</v>
      </c>
      <c r="Q281" t="str">
        <f t="shared" si="5"/>
        <v>1</v>
      </c>
      <c r="R281">
        <v>1</v>
      </c>
      <c r="X281" t="s">
        <v>282</v>
      </c>
      <c r="Y281" t="s">
        <v>262</v>
      </c>
      <c r="BG281">
        <v>1</v>
      </c>
      <c r="BH281">
        <v>1600</v>
      </c>
      <c r="BI281">
        <f>($BH$320-$BH$317)/200</f>
        <v>6.5000000000000002E-2</v>
      </c>
    </row>
    <row r="282" spans="1:61" x14ac:dyDescent="0.25">
      <c r="A282">
        <v>281</v>
      </c>
      <c r="B282">
        <v>40.009144000000006</v>
      </c>
      <c r="C282" s="5">
        <v>1</v>
      </c>
      <c r="P282">
        <v>1</v>
      </c>
      <c r="Q282" t="str">
        <f t="shared" si="5"/>
        <v>1</v>
      </c>
      <c r="R282">
        <v>3</v>
      </c>
      <c r="X282" t="s">
        <v>284</v>
      </c>
      <c r="Y282" t="s">
        <v>273</v>
      </c>
      <c r="BG282">
        <v>3</v>
      </c>
      <c r="BH282">
        <v>1607</v>
      </c>
      <c r="BI282">
        <f>($BH$321-$BH$318)/200</f>
        <v>0.105</v>
      </c>
    </row>
    <row r="283" spans="1:61" x14ac:dyDescent="0.25">
      <c r="A283">
        <v>282</v>
      </c>
      <c r="B283">
        <v>40.035133000000009</v>
      </c>
      <c r="C283" s="5">
        <v>1</v>
      </c>
      <c r="P283">
        <v>1</v>
      </c>
      <c r="Q283" t="str">
        <f t="shared" si="5"/>
        <v>1</v>
      </c>
      <c r="R283">
        <v>4</v>
      </c>
      <c r="X283" t="s">
        <v>285</v>
      </c>
      <c r="Y283" t="s">
        <v>270</v>
      </c>
      <c r="BG283">
        <v>4</v>
      </c>
      <c r="BH283">
        <v>1607</v>
      </c>
      <c r="BI283">
        <f>($BH$322-$BH$319)/200</f>
        <v>0.08</v>
      </c>
    </row>
    <row r="284" spans="1:61" x14ac:dyDescent="0.25">
      <c r="A284">
        <v>283</v>
      </c>
      <c r="B284">
        <v>40.042057000000007</v>
      </c>
      <c r="C284" s="5">
        <v>1</v>
      </c>
      <c r="P284">
        <v>1</v>
      </c>
      <c r="Q284" t="str">
        <f t="shared" si="5"/>
        <v>1</v>
      </c>
      <c r="R284">
        <v>2</v>
      </c>
      <c r="X284" t="s">
        <v>284</v>
      </c>
      <c r="Y284" t="s">
        <v>272</v>
      </c>
      <c r="AB284" t="s">
        <v>285</v>
      </c>
      <c r="AC284" t="str">
        <f>CONCATENATE($R284,$R285,$R286,$R287)</f>
        <v>2134</v>
      </c>
      <c r="BG284">
        <v>2</v>
      </c>
      <c r="BH284">
        <v>1617</v>
      </c>
      <c r="BI284">
        <f>($BH$323-$BH$320)/200</f>
        <v>0.11</v>
      </c>
    </row>
    <row r="285" spans="1:61" x14ac:dyDescent="0.25">
      <c r="A285">
        <v>284</v>
      </c>
      <c r="B285">
        <v>40.03330600000001</v>
      </c>
      <c r="C285" s="5">
        <v>1</v>
      </c>
      <c r="P285">
        <v>1</v>
      </c>
      <c r="Q285" t="str">
        <f t="shared" si="5"/>
        <v>1</v>
      </c>
      <c r="R285">
        <v>1</v>
      </c>
      <c r="X285" t="s">
        <v>283</v>
      </c>
      <c r="Y285" t="s">
        <v>266</v>
      </c>
      <c r="BG285">
        <v>1</v>
      </c>
      <c r="BH285">
        <v>1624</v>
      </c>
      <c r="BI285">
        <f>($BH$324-$BH$321)/200</f>
        <v>5.5E-2</v>
      </c>
    </row>
    <row r="286" spans="1:61" x14ac:dyDescent="0.25">
      <c r="A286">
        <v>285</v>
      </c>
      <c r="B286">
        <v>39.962738000000009</v>
      </c>
      <c r="C286" s="5">
        <v>1</v>
      </c>
      <c r="P286">
        <v>1</v>
      </c>
      <c r="Q286" t="str">
        <f t="shared" si="5"/>
        <v>1</v>
      </c>
      <c r="R286">
        <v>3</v>
      </c>
      <c r="X286" t="s">
        <v>283</v>
      </c>
      <c r="Y286" t="s">
        <v>263</v>
      </c>
      <c r="BG286">
        <v>3</v>
      </c>
      <c r="BH286">
        <v>1630</v>
      </c>
      <c r="BI286">
        <f>($BH$325-$BH$322)/200</f>
        <v>0.1</v>
      </c>
    </row>
    <row r="287" spans="1:61" x14ac:dyDescent="0.25">
      <c r="A287">
        <v>286</v>
      </c>
      <c r="B287">
        <v>39.962738000000009</v>
      </c>
      <c r="C287" s="5">
        <v>1</v>
      </c>
      <c r="D287">
        <v>48.51227500000001</v>
      </c>
      <c r="E287" s="2">
        <v>2</v>
      </c>
      <c r="P287">
        <v>2</v>
      </c>
      <c r="Q287" t="str">
        <f t="shared" si="5"/>
        <v>12</v>
      </c>
      <c r="R287">
        <v>4</v>
      </c>
      <c r="X287" t="s">
        <v>283</v>
      </c>
      <c r="Y287" t="s">
        <v>264</v>
      </c>
      <c r="BG287">
        <v>4</v>
      </c>
      <c r="BH287">
        <v>1630</v>
      </c>
      <c r="BI287">
        <f>($BH$326-$BH$323)/200</f>
        <v>0.09</v>
      </c>
    </row>
    <row r="288" spans="1:61" x14ac:dyDescent="0.25">
      <c r="A288">
        <v>287</v>
      </c>
      <c r="D288">
        <v>48.508365000000012</v>
      </c>
      <c r="E288" s="2">
        <v>2</v>
      </c>
      <c r="P288">
        <v>1</v>
      </c>
      <c r="Q288" t="str">
        <f t="shared" si="5"/>
        <v>2</v>
      </c>
      <c r="R288">
        <v>2</v>
      </c>
      <c r="X288" t="s">
        <v>283</v>
      </c>
      <c r="Y288" t="s">
        <v>265</v>
      </c>
      <c r="AB288" t="s">
        <v>283</v>
      </c>
      <c r="AC288" t="str">
        <f>CONCATENATE($R288,$R289,$R290,$R291)</f>
        <v>2143</v>
      </c>
      <c r="BG288">
        <v>2</v>
      </c>
      <c r="BH288">
        <v>1641</v>
      </c>
      <c r="BI288">
        <f>($BH$327-$BH$324)/200</f>
        <v>0.12</v>
      </c>
    </row>
    <row r="289" spans="1:61" x14ac:dyDescent="0.25">
      <c r="A289">
        <v>288</v>
      </c>
      <c r="D289">
        <v>48.469101000000009</v>
      </c>
      <c r="E289" s="2">
        <v>2</v>
      </c>
      <c r="P289">
        <v>1</v>
      </c>
      <c r="Q289" t="str">
        <f t="shared" si="5"/>
        <v>2</v>
      </c>
      <c r="R289">
        <v>1</v>
      </c>
      <c r="X289" t="s">
        <v>283</v>
      </c>
      <c r="Y289" t="s">
        <v>266</v>
      </c>
      <c r="BG289">
        <v>1</v>
      </c>
      <c r="BH289">
        <v>1649</v>
      </c>
      <c r="BI289">
        <f>($BH$328-$BH$325)/200</f>
        <v>7.0000000000000007E-2</v>
      </c>
    </row>
    <row r="290" spans="1:61" x14ac:dyDescent="0.25">
      <c r="A290">
        <v>289</v>
      </c>
      <c r="D290">
        <v>48.495712000000012</v>
      </c>
      <c r="E290" s="2">
        <v>2</v>
      </c>
      <c r="P290">
        <v>1</v>
      </c>
      <c r="Q290" t="str">
        <f t="shared" si="5"/>
        <v>2</v>
      </c>
      <c r="R290">
        <v>4</v>
      </c>
      <c r="X290" t="s">
        <v>283</v>
      </c>
      <c r="Y290" t="s">
        <v>263</v>
      </c>
      <c r="BG290">
        <v>4</v>
      </c>
      <c r="BH290">
        <v>1654</v>
      </c>
      <c r="BI290">
        <f>($BH$329-$BH$326)/200</f>
        <v>8.5000000000000006E-2</v>
      </c>
    </row>
    <row r="291" spans="1:61" x14ac:dyDescent="0.25">
      <c r="A291">
        <v>290</v>
      </c>
      <c r="D291">
        <v>48.462173000000007</v>
      </c>
      <c r="E291" s="2">
        <v>2</v>
      </c>
      <c r="F291">
        <v>41.482189000000005</v>
      </c>
      <c r="G291" s="3">
        <v>3</v>
      </c>
      <c r="P291">
        <v>2</v>
      </c>
      <c r="Q291" t="str">
        <f t="shared" si="5"/>
        <v>23</v>
      </c>
      <c r="R291">
        <v>3</v>
      </c>
      <c r="X291" t="s">
        <v>283</v>
      </c>
      <c r="Y291" t="s">
        <v>264</v>
      </c>
      <c r="BG291">
        <v>3</v>
      </c>
      <c r="BH291">
        <v>1657</v>
      </c>
      <c r="BI291">
        <f>($BH$330-$BH$327)/200</f>
        <v>0.08</v>
      </c>
    </row>
    <row r="292" spans="1:61" x14ac:dyDescent="0.25">
      <c r="A292">
        <v>291</v>
      </c>
      <c r="D292">
        <v>48.436496000000005</v>
      </c>
      <c r="E292" s="2">
        <v>2</v>
      </c>
      <c r="F292">
        <v>41.540256000000007</v>
      </c>
      <c r="G292" s="3">
        <v>3</v>
      </c>
      <c r="P292">
        <v>2</v>
      </c>
      <c r="Q292" t="str">
        <f t="shared" si="5"/>
        <v>23</v>
      </c>
      <c r="R292">
        <v>2</v>
      </c>
      <c r="X292" t="s">
        <v>283</v>
      </c>
      <c r="Y292" t="s">
        <v>265</v>
      </c>
      <c r="AB292" t="s">
        <v>283</v>
      </c>
      <c r="AC292" t="str">
        <f>CONCATENATE($R292,$R293,$R294,$R295)</f>
        <v>2143</v>
      </c>
      <c r="BG292">
        <v>2</v>
      </c>
      <c r="BH292">
        <v>1663</v>
      </c>
      <c r="BI292">
        <f>($BH$331-$BH$328)/200</f>
        <v>0.115</v>
      </c>
    </row>
    <row r="293" spans="1:61" x14ac:dyDescent="0.25">
      <c r="A293">
        <v>292</v>
      </c>
      <c r="D293">
        <v>48.518524000000006</v>
      </c>
      <c r="E293" s="2">
        <v>2</v>
      </c>
      <c r="F293">
        <v>41.502186000000009</v>
      </c>
      <c r="G293" s="3">
        <v>3</v>
      </c>
      <c r="P293">
        <v>2</v>
      </c>
      <c r="Q293" t="str">
        <f t="shared" si="5"/>
        <v>23</v>
      </c>
      <c r="R293">
        <v>1</v>
      </c>
      <c r="X293" t="s">
        <v>283</v>
      </c>
      <c r="Y293" t="s">
        <v>266</v>
      </c>
      <c r="BG293">
        <v>1</v>
      </c>
      <c r="BH293">
        <v>1673</v>
      </c>
      <c r="BI293">
        <f>($BH$332-$BH$329)/200</f>
        <v>0.08</v>
      </c>
    </row>
    <row r="294" spans="1:61" x14ac:dyDescent="0.25">
      <c r="A294">
        <v>293</v>
      </c>
      <c r="D294">
        <v>48.545032000000006</v>
      </c>
      <c r="E294" s="2">
        <v>2</v>
      </c>
      <c r="F294">
        <v>41.50213200000001</v>
      </c>
      <c r="G294" s="3">
        <v>3</v>
      </c>
      <c r="P294">
        <v>2</v>
      </c>
      <c r="Q294" t="str">
        <f t="shared" si="5"/>
        <v>23</v>
      </c>
      <c r="R294">
        <v>4</v>
      </c>
      <c r="X294" t="s">
        <v>283</v>
      </c>
      <c r="Y294" t="s">
        <v>263</v>
      </c>
      <c r="BG294">
        <v>4</v>
      </c>
      <c r="BH294">
        <v>1678</v>
      </c>
      <c r="BI294">
        <f>($BH$333-$BH$330)/200</f>
        <v>0.08</v>
      </c>
    </row>
    <row r="295" spans="1:61" x14ac:dyDescent="0.25">
      <c r="A295">
        <v>294</v>
      </c>
      <c r="D295">
        <v>48.51227500000001</v>
      </c>
      <c r="E295" s="2">
        <v>2</v>
      </c>
      <c r="F295">
        <v>41.499843000000006</v>
      </c>
      <c r="G295" s="3">
        <v>3</v>
      </c>
      <c r="P295">
        <v>2</v>
      </c>
      <c r="Q295" t="str">
        <f t="shared" si="5"/>
        <v>23</v>
      </c>
      <c r="R295">
        <v>3</v>
      </c>
      <c r="X295" t="s">
        <v>283</v>
      </c>
      <c r="Y295" t="s">
        <v>264</v>
      </c>
      <c r="BG295">
        <v>3</v>
      </c>
      <c r="BH295">
        <v>1681</v>
      </c>
      <c r="BI295">
        <f>($BH$334-$BH$331)/200</f>
        <v>8.5000000000000006E-2</v>
      </c>
    </row>
    <row r="296" spans="1:61" x14ac:dyDescent="0.25">
      <c r="A296">
        <v>295</v>
      </c>
      <c r="F296">
        <v>41.482864000000006</v>
      </c>
      <c r="G296" s="3">
        <v>3</v>
      </c>
      <c r="H296">
        <v>46.027771000000008</v>
      </c>
      <c r="I296" s="4">
        <v>4</v>
      </c>
      <c r="P296">
        <v>2</v>
      </c>
      <c r="Q296" t="str">
        <f t="shared" si="5"/>
        <v>34</v>
      </c>
      <c r="R296">
        <v>2</v>
      </c>
      <c r="X296" t="s">
        <v>283</v>
      </c>
      <c r="Y296" t="s">
        <v>265</v>
      </c>
      <c r="AB296" t="s">
        <v>283</v>
      </c>
      <c r="AC296" t="str">
        <f>CONCATENATE($R296,$R297,$R298,$R299)</f>
        <v>2143</v>
      </c>
      <c r="BG296">
        <v>2</v>
      </c>
      <c r="BH296">
        <v>1686</v>
      </c>
      <c r="BI296">
        <f>($BH$335-$BH$332)/200</f>
        <v>0.11</v>
      </c>
    </row>
    <row r="297" spans="1:61" x14ac:dyDescent="0.25">
      <c r="A297">
        <v>296</v>
      </c>
      <c r="F297">
        <v>41.497501000000007</v>
      </c>
      <c r="G297" s="3">
        <v>3</v>
      </c>
      <c r="H297">
        <v>46.030273000000008</v>
      </c>
      <c r="I297" s="4">
        <v>4</v>
      </c>
      <c r="P297">
        <v>2</v>
      </c>
      <c r="Q297" t="str">
        <f t="shared" si="5"/>
        <v>34</v>
      </c>
      <c r="R297">
        <v>1</v>
      </c>
      <c r="X297" t="s">
        <v>283</v>
      </c>
      <c r="Y297" t="s">
        <v>266</v>
      </c>
      <c r="BG297">
        <v>1</v>
      </c>
      <c r="BH297">
        <v>1698</v>
      </c>
      <c r="BI297">
        <f>($BH$336-$BH$333)/200</f>
        <v>0.1</v>
      </c>
    </row>
    <row r="298" spans="1:61" x14ac:dyDescent="0.25">
      <c r="A298">
        <v>297</v>
      </c>
      <c r="F298">
        <v>41.450886000000011</v>
      </c>
      <c r="G298" s="3">
        <v>3</v>
      </c>
      <c r="H298">
        <v>46.10261100000001</v>
      </c>
      <c r="I298" s="4">
        <v>4</v>
      </c>
      <c r="P298">
        <v>2</v>
      </c>
      <c r="Q298" t="str">
        <f t="shared" si="5"/>
        <v>34</v>
      </c>
      <c r="R298">
        <v>4</v>
      </c>
      <c r="X298" t="s">
        <v>282</v>
      </c>
      <c r="Y298" t="s">
        <v>262</v>
      </c>
      <c r="BG298">
        <v>4</v>
      </c>
      <c r="BH298">
        <v>1702</v>
      </c>
      <c r="BI298">
        <f>($BH$342-$BH$339)/200</f>
        <v>5.5E-2</v>
      </c>
    </row>
    <row r="299" spans="1:61" x14ac:dyDescent="0.25">
      <c r="A299">
        <v>298</v>
      </c>
      <c r="F299">
        <v>41.488804000000009</v>
      </c>
      <c r="G299" s="3">
        <v>3</v>
      </c>
      <c r="H299">
        <v>46.026264000000012</v>
      </c>
      <c r="I299" s="4">
        <v>4</v>
      </c>
      <c r="P299">
        <v>2</v>
      </c>
      <c r="Q299" t="str">
        <f t="shared" si="5"/>
        <v>34</v>
      </c>
      <c r="R299">
        <v>3</v>
      </c>
      <c r="X299" t="s">
        <v>284</v>
      </c>
      <c r="Y299" t="s">
        <v>273</v>
      </c>
      <c r="BG299">
        <v>3</v>
      </c>
      <c r="BH299">
        <v>1710</v>
      </c>
      <c r="BI299">
        <f>($BH$343-$BH$340)/200</f>
        <v>0.12</v>
      </c>
    </row>
    <row r="300" spans="1:61" x14ac:dyDescent="0.25">
      <c r="A300">
        <v>299</v>
      </c>
      <c r="F300">
        <v>41.482189000000005</v>
      </c>
      <c r="G300" s="3">
        <v>3</v>
      </c>
      <c r="H300">
        <v>46.139488000000007</v>
      </c>
      <c r="I300" s="4">
        <v>4</v>
      </c>
      <c r="P300">
        <v>2</v>
      </c>
      <c r="Q300" t="str">
        <f t="shared" si="5"/>
        <v>34</v>
      </c>
      <c r="R300" t="s">
        <v>22</v>
      </c>
      <c r="X300" t="s">
        <v>285</v>
      </c>
      <c r="Y300" t="s">
        <v>270</v>
      </c>
      <c r="BG300" t="s">
        <v>22</v>
      </c>
      <c r="BH300">
        <v>1711</v>
      </c>
      <c r="BI300">
        <f>($BH$344-$BH$341)/200</f>
        <v>0.09</v>
      </c>
    </row>
    <row r="301" spans="1:61" x14ac:dyDescent="0.25">
      <c r="A301">
        <v>300</v>
      </c>
      <c r="H301">
        <v>46.110374000000007</v>
      </c>
      <c r="I301" s="4">
        <v>4</v>
      </c>
      <c r="P301">
        <v>1</v>
      </c>
      <c r="Q301" t="str">
        <f t="shared" si="5"/>
        <v>4</v>
      </c>
      <c r="R301" t="s">
        <v>22</v>
      </c>
      <c r="X301" t="s">
        <v>285</v>
      </c>
      <c r="Y301" t="s">
        <v>271</v>
      </c>
      <c r="BG301" t="s">
        <v>22</v>
      </c>
      <c r="BH301">
        <v>1713</v>
      </c>
      <c r="BI301">
        <f>($BH$345-$BH$342)/200</f>
        <v>0.125</v>
      </c>
    </row>
    <row r="302" spans="1:61" x14ac:dyDescent="0.25">
      <c r="A302">
        <v>301</v>
      </c>
      <c r="H302">
        <v>46.095165000000009</v>
      </c>
      <c r="I302" s="4">
        <v>4</v>
      </c>
      <c r="P302">
        <v>1</v>
      </c>
      <c r="Q302" t="str">
        <f t="shared" si="5"/>
        <v>4</v>
      </c>
      <c r="R302">
        <v>2</v>
      </c>
      <c r="X302" t="s">
        <v>285</v>
      </c>
      <c r="Y302" t="s">
        <v>268</v>
      </c>
      <c r="AB302" t="s">
        <v>282</v>
      </c>
      <c r="AC302" t="str">
        <f>CONCATENATE($R302,$R303,$R304,$R305)</f>
        <v>2341</v>
      </c>
      <c r="BG302">
        <v>2</v>
      </c>
      <c r="BH302">
        <v>1714</v>
      </c>
      <c r="BI302">
        <f>($BH$346-$BH$343)/200</f>
        <v>4.4999999999999998E-2</v>
      </c>
    </row>
    <row r="303" spans="1:61" x14ac:dyDescent="0.25">
      <c r="A303">
        <v>302</v>
      </c>
      <c r="H303">
        <v>46.027771000000008</v>
      </c>
      <c r="I303" s="4">
        <v>4</v>
      </c>
      <c r="P303">
        <v>1</v>
      </c>
      <c r="Q303" t="str">
        <f t="shared" si="5"/>
        <v>4</v>
      </c>
      <c r="R303">
        <v>3</v>
      </c>
      <c r="X303" t="s">
        <v>284</v>
      </c>
      <c r="Y303" t="s">
        <v>280</v>
      </c>
      <c r="BG303">
        <v>3</v>
      </c>
      <c r="BH303">
        <v>1720</v>
      </c>
      <c r="BI303">
        <f>($BH$347-$BH$344)/200</f>
        <v>0.115</v>
      </c>
    </row>
    <row r="304" spans="1:61" x14ac:dyDescent="0.25">
      <c r="A304">
        <v>303</v>
      </c>
      <c r="P304">
        <v>0</v>
      </c>
      <c r="Q304" t="str">
        <f t="shared" si="5"/>
        <v/>
      </c>
      <c r="R304">
        <v>4</v>
      </c>
      <c r="X304" t="s">
        <v>282</v>
      </c>
      <c r="Y304" t="s">
        <v>260</v>
      </c>
      <c r="BG304">
        <v>4</v>
      </c>
      <c r="BH304">
        <v>1721</v>
      </c>
      <c r="BI304">
        <f>($BH$348-$BH$345)/200</f>
        <v>8.5000000000000006E-2</v>
      </c>
    </row>
    <row r="305" spans="1:61" x14ac:dyDescent="0.25">
      <c r="A305">
        <v>304</v>
      </c>
      <c r="B305">
        <v>66.364898000000011</v>
      </c>
      <c r="C305" s="5">
        <v>1</v>
      </c>
      <c r="P305">
        <v>1</v>
      </c>
      <c r="Q305" t="str">
        <f t="shared" si="5"/>
        <v>1</v>
      </c>
      <c r="R305">
        <v>1</v>
      </c>
      <c r="X305" t="s">
        <v>282</v>
      </c>
      <c r="Y305" t="s">
        <v>261</v>
      </c>
      <c r="BG305">
        <v>1</v>
      </c>
      <c r="BH305">
        <v>1731</v>
      </c>
      <c r="BI305">
        <f>($BH$349-$BH$346)/200</f>
        <v>0.12</v>
      </c>
    </row>
    <row r="306" spans="1:61" x14ac:dyDescent="0.25">
      <c r="A306">
        <v>305</v>
      </c>
      <c r="B306">
        <v>66.369381000000004</v>
      </c>
      <c r="C306" s="5">
        <v>1</v>
      </c>
      <c r="P306">
        <v>1</v>
      </c>
      <c r="Q306" t="str">
        <f t="shared" si="5"/>
        <v>1</v>
      </c>
      <c r="R306">
        <v>2</v>
      </c>
      <c r="X306" t="s">
        <v>282</v>
      </c>
      <c r="Y306" t="s">
        <v>262</v>
      </c>
      <c r="AB306" t="s">
        <v>282</v>
      </c>
      <c r="AC306" t="str">
        <f>CONCATENATE($R306,$R307,$R308,$R309)</f>
        <v>2341</v>
      </c>
      <c r="BG306">
        <v>2</v>
      </c>
      <c r="BH306">
        <v>1739</v>
      </c>
      <c r="BI306">
        <f>($BH$350-$BH$347)/200</f>
        <v>0.04</v>
      </c>
    </row>
    <row r="307" spans="1:61" x14ac:dyDescent="0.25">
      <c r="A307">
        <v>306</v>
      </c>
      <c r="B307">
        <v>66.371147000000008</v>
      </c>
      <c r="C307" s="5">
        <v>1</v>
      </c>
      <c r="P307">
        <v>1</v>
      </c>
      <c r="Q307" t="str">
        <f t="shared" si="5"/>
        <v>1</v>
      </c>
      <c r="R307">
        <v>3</v>
      </c>
      <c r="X307" t="s">
        <v>284</v>
      </c>
      <c r="Y307" t="s">
        <v>273</v>
      </c>
      <c r="BG307">
        <v>3</v>
      </c>
      <c r="BH307">
        <v>1744</v>
      </c>
      <c r="BI307">
        <f>($BH$351-$BH$348)/200</f>
        <v>9.5000000000000001E-2</v>
      </c>
    </row>
    <row r="308" spans="1:61" x14ac:dyDescent="0.25">
      <c r="A308">
        <v>307</v>
      </c>
      <c r="B308">
        <v>66.357399000000015</v>
      </c>
      <c r="C308" s="5">
        <v>1</v>
      </c>
      <c r="P308">
        <v>1</v>
      </c>
      <c r="Q308" t="str">
        <f t="shared" si="5"/>
        <v>1</v>
      </c>
      <c r="R308">
        <v>4</v>
      </c>
      <c r="X308" t="s">
        <v>285</v>
      </c>
      <c r="Y308" t="s">
        <v>270</v>
      </c>
      <c r="BG308">
        <v>4</v>
      </c>
      <c r="BH308">
        <v>1748</v>
      </c>
      <c r="BI308">
        <f>($BH$352-$BH$349)/200</f>
        <v>7.0000000000000007E-2</v>
      </c>
    </row>
    <row r="309" spans="1:61" x14ac:dyDescent="0.25">
      <c r="A309">
        <v>308</v>
      </c>
      <c r="B309">
        <v>66.342037000000005</v>
      </c>
      <c r="C309" s="5">
        <v>1</v>
      </c>
      <c r="D309">
        <v>70.802471000000011</v>
      </c>
      <c r="E309" s="2">
        <v>2</v>
      </c>
      <c r="P309">
        <v>2</v>
      </c>
      <c r="Q309" t="str">
        <f t="shared" si="5"/>
        <v>12</v>
      </c>
      <c r="R309">
        <v>1</v>
      </c>
      <c r="X309" t="s">
        <v>285</v>
      </c>
      <c r="Y309" t="s">
        <v>271</v>
      </c>
      <c r="BG309">
        <v>1</v>
      </c>
      <c r="BH309">
        <v>1758</v>
      </c>
      <c r="BI309">
        <f>($BH$353-$BH$350)/200</f>
        <v>0.11</v>
      </c>
    </row>
    <row r="310" spans="1:61" x14ac:dyDescent="0.25">
      <c r="A310">
        <v>309</v>
      </c>
      <c r="B310">
        <v>66.354065000000006</v>
      </c>
      <c r="C310" s="5">
        <v>1</v>
      </c>
      <c r="D310">
        <v>70.827673000000004</v>
      </c>
      <c r="E310" s="2">
        <v>2</v>
      </c>
      <c r="P310">
        <v>2</v>
      </c>
      <c r="Q310" t="str">
        <f t="shared" si="5"/>
        <v>12</v>
      </c>
      <c r="R310">
        <v>2</v>
      </c>
      <c r="X310" t="s">
        <v>285</v>
      </c>
      <c r="Y310" t="s">
        <v>268</v>
      </c>
      <c r="AB310" t="s">
        <v>282</v>
      </c>
      <c r="AC310" t="str">
        <f>CONCATENATE($R310,$R311,$R312,$R313)</f>
        <v>2341</v>
      </c>
      <c r="BG310">
        <v>2</v>
      </c>
      <c r="BH310">
        <v>1764</v>
      </c>
      <c r="BI310">
        <f>($BH$354-$BH$351)/200</f>
        <v>0.05</v>
      </c>
    </row>
    <row r="311" spans="1:61" x14ac:dyDescent="0.25">
      <c r="A311">
        <v>310</v>
      </c>
      <c r="B311">
        <v>66.357658000000015</v>
      </c>
      <c r="C311" s="5">
        <v>1</v>
      </c>
      <c r="D311">
        <v>70.818439000000012</v>
      </c>
      <c r="E311" s="2">
        <v>2</v>
      </c>
      <c r="P311">
        <v>2</v>
      </c>
      <c r="Q311" t="str">
        <f t="shared" si="5"/>
        <v>12</v>
      </c>
      <c r="R311">
        <v>3</v>
      </c>
      <c r="X311" t="s">
        <v>285</v>
      </c>
      <c r="Y311" t="s">
        <v>269</v>
      </c>
      <c r="BG311">
        <v>3</v>
      </c>
      <c r="BH311">
        <v>1770</v>
      </c>
      <c r="BI311">
        <f>($BH$355-$BH$352)/200</f>
        <v>8.5000000000000006E-2</v>
      </c>
    </row>
    <row r="312" spans="1:61" x14ac:dyDescent="0.25">
      <c r="A312">
        <v>311</v>
      </c>
      <c r="B312">
        <v>66.335678000000001</v>
      </c>
      <c r="C312" s="5">
        <v>1</v>
      </c>
      <c r="D312">
        <v>70.822011000000003</v>
      </c>
      <c r="E312" s="2">
        <v>2</v>
      </c>
      <c r="P312">
        <v>2</v>
      </c>
      <c r="Q312" t="str">
        <f t="shared" si="5"/>
        <v>12</v>
      </c>
      <c r="R312">
        <v>4</v>
      </c>
      <c r="X312" t="s">
        <v>285</v>
      </c>
      <c r="Y312" t="s">
        <v>270</v>
      </c>
      <c r="BG312">
        <v>4</v>
      </c>
      <c r="BH312">
        <v>1772</v>
      </c>
      <c r="BI312">
        <f>($BH$356-$BH$353)/200</f>
        <v>7.4999999999999997E-2</v>
      </c>
    </row>
    <row r="313" spans="1:61" x14ac:dyDescent="0.25">
      <c r="A313">
        <v>312</v>
      </c>
      <c r="B313">
        <v>66.364898000000011</v>
      </c>
      <c r="C313" s="5">
        <v>1</v>
      </c>
      <c r="D313">
        <v>70.792981000000012</v>
      </c>
      <c r="E313" s="2">
        <v>2</v>
      </c>
      <c r="P313">
        <v>2</v>
      </c>
      <c r="Q313" t="str">
        <f t="shared" si="5"/>
        <v>12</v>
      </c>
      <c r="R313">
        <v>1</v>
      </c>
      <c r="X313" t="s">
        <v>285</v>
      </c>
      <c r="Y313" t="s">
        <v>271</v>
      </c>
      <c r="BG313">
        <v>1</v>
      </c>
      <c r="BH313">
        <v>1781</v>
      </c>
      <c r="BI313">
        <f>($BH$357-$BH$354)/200</f>
        <v>0.11</v>
      </c>
    </row>
    <row r="314" spans="1:61" x14ac:dyDescent="0.25">
      <c r="A314">
        <v>313</v>
      </c>
      <c r="D314">
        <v>70.821550999999999</v>
      </c>
      <c r="E314" s="2">
        <v>2</v>
      </c>
      <c r="P314">
        <v>1</v>
      </c>
      <c r="Q314" t="str">
        <f t="shared" si="5"/>
        <v>2</v>
      </c>
      <c r="R314">
        <v>2</v>
      </c>
      <c r="X314" t="s">
        <v>285</v>
      </c>
      <c r="Y314" t="s">
        <v>268</v>
      </c>
      <c r="AB314" t="s">
        <v>282</v>
      </c>
      <c r="AC314" t="str">
        <f>CONCATENATE($R314,$R315,$R316,$R317)</f>
        <v>2341</v>
      </c>
      <c r="BG314">
        <v>2</v>
      </c>
      <c r="BH314">
        <v>1785</v>
      </c>
      <c r="BI314">
        <f>($BH$358-$BH$355)/200</f>
        <v>7.0000000000000007E-2</v>
      </c>
    </row>
    <row r="315" spans="1:61" x14ac:dyDescent="0.25">
      <c r="A315">
        <v>314</v>
      </c>
      <c r="D315">
        <v>70.853284000000002</v>
      </c>
      <c r="E315" s="2">
        <v>2</v>
      </c>
      <c r="P315">
        <v>1</v>
      </c>
      <c r="Q315" t="str">
        <f t="shared" si="5"/>
        <v>2</v>
      </c>
      <c r="R315">
        <v>3</v>
      </c>
      <c r="X315" t="s">
        <v>285</v>
      </c>
      <c r="Y315" t="s">
        <v>269</v>
      </c>
      <c r="BG315">
        <v>3</v>
      </c>
      <c r="BH315">
        <v>1793</v>
      </c>
      <c r="BI315">
        <f>($BH$359-$BH$356)/200</f>
        <v>0.1</v>
      </c>
    </row>
    <row r="316" spans="1:61" x14ac:dyDescent="0.25">
      <c r="A316">
        <v>315</v>
      </c>
      <c r="D316">
        <v>70.802471000000011</v>
      </c>
      <c r="E316" s="2">
        <v>2</v>
      </c>
      <c r="F316">
        <v>67.429218000000006</v>
      </c>
      <c r="G316" s="3">
        <v>3</v>
      </c>
      <c r="P316">
        <v>2</v>
      </c>
      <c r="Q316" t="str">
        <f t="shared" si="5"/>
        <v>23</v>
      </c>
      <c r="R316">
        <v>4</v>
      </c>
      <c r="X316" t="s">
        <v>285</v>
      </c>
      <c r="Y316" t="s">
        <v>270</v>
      </c>
      <c r="BG316">
        <v>4</v>
      </c>
      <c r="BH316">
        <v>1794</v>
      </c>
      <c r="BI316">
        <f>($BH$360-$BH$357)/200</f>
        <v>0.09</v>
      </c>
    </row>
    <row r="317" spans="1:61" x14ac:dyDescent="0.25">
      <c r="A317">
        <v>316</v>
      </c>
      <c r="F317">
        <v>67.464317000000008</v>
      </c>
      <c r="G317" s="3">
        <v>3</v>
      </c>
      <c r="H317">
        <v>68.775394000000006</v>
      </c>
      <c r="I317" s="4">
        <v>4</v>
      </c>
      <c r="P317">
        <v>2</v>
      </c>
      <c r="Q317" t="str">
        <f t="shared" si="5"/>
        <v>34</v>
      </c>
      <c r="R317">
        <v>1</v>
      </c>
      <c r="X317" t="s">
        <v>284</v>
      </c>
      <c r="Y317" t="s">
        <v>272</v>
      </c>
      <c r="BG317">
        <v>1</v>
      </c>
      <c r="BH317">
        <v>1806</v>
      </c>
      <c r="BI317">
        <f>($BH$361-$BH$358)/200</f>
        <v>0.11</v>
      </c>
    </row>
    <row r="318" spans="1:61" x14ac:dyDescent="0.25">
      <c r="A318">
        <v>317</v>
      </c>
      <c r="F318">
        <v>67.495884000000018</v>
      </c>
      <c r="G318" s="3">
        <v>3</v>
      </c>
      <c r="H318">
        <v>68.775394000000006</v>
      </c>
      <c r="I318" s="4">
        <v>4</v>
      </c>
      <c r="P318">
        <v>2</v>
      </c>
      <c r="Q318" t="str">
        <f t="shared" si="5"/>
        <v>34</v>
      </c>
      <c r="R318">
        <v>2</v>
      </c>
      <c r="X318" t="s">
        <v>283</v>
      </c>
      <c r="Y318" t="s">
        <v>266</v>
      </c>
      <c r="BG318">
        <v>2</v>
      </c>
      <c r="BH318">
        <v>1810</v>
      </c>
      <c r="BI318">
        <f>($BH$362-$BH$359)/200</f>
        <v>5.5E-2</v>
      </c>
    </row>
    <row r="319" spans="1:61" x14ac:dyDescent="0.25">
      <c r="A319">
        <v>318</v>
      </c>
      <c r="F319">
        <v>67.492183000000011</v>
      </c>
      <c r="G319" s="3">
        <v>3</v>
      </c>
      <c r="H319">
        <v>68.847057000000007</v>
      </c>
      <c r="I319" s="4">
        <v>4</v>
      </c>
      <c r="P319">
        <v>2</v>
      </c>
      <c r="Q319" t="str">
        <f t="shared" si="5"/>
        <v>34</v>
      </c>
      <c r="R319">
        <v>3</v>
      </c>
      <c r="X319" t="s">
        <v>283</v>
      </c>
      <c r="Y319" t="s">
        <v>263</v>
      </c>
      <c r="AB319" t="s">
        <v>285</v>
      </c>
      <c r="AC319" t="str">
        <f>CONCATENATE($R319,$R320,$R321,$R322)</f>
        <v>3421</v>
      </c>
      <c r="BG319">
        <v>3</v>
      </c>
      <c r="BH319">
        <v>1817</v>
      </c>
      <c r="BI319">
        <f>($BH$363-$BH$360)/200</f>
        <v>0.09</v>
      </c>
    </row>
    <row r="320" spans="1:61" x14ac:dyDescent="0.25">
      <c r="A320">
        <v>319</v>
      </c>
      <c r="F320">
        <v>67.508533</v>
      </c>
      <c r="G320" s="3">
        <v>3</v>
      </c>
      <c r="H320">
        <v>68.869606000000005</v>
      </c>
      <c r="I320" s="4">
        <v>4</v>
      </c>
      <c r="P320">
        <v>2</v>
      </c>
      <c r="Q320" t="str">
        <f t="shared" si="5"/>
        <v>34</v>
      </c>
      <c r="R320">
        <v>4</v>
      </c>
      <c r="X320" t="s">
        <v>283</v>
      </c>
      <c r="Y320" t="s">
        <v>264</v>
      </c>
      <c r="BG320">
        <v>4</v>
      </c>
      <c r="BH320">
        <v>1819</v>
      </c>
      <c r="BI320">
        <f>($BH$364-$BH$361)/200</f>
        <v>0.09</v>
      </c>
    </row>
    <row r="321" spans="1:61" x14ac:dyDescent="0.25">
      <c r="A321">
        <v>320</v>
      </c>
      <c r="F321">
        <v>67.50275400000001</v>
      </c>
      <c r="G321" s="3">
        <v>3</v>
      </c>
      <c r="H321">
        <v>68.874401000000006</v>
      </c>
      <c r="I321" s="4">
        <v>4</v>
      </c>
      <c r="P321">
        <v>2</v>
      </c>
      <c r="Q321" t="str">
        <f t="shared" si="5"/>
        <v>34</v>
      </c>
      <c r="R321">
        <v>2</v>
      </c>
      <c r="X321" t="s">
        <v>283</v>
      </c>
      <c r="Y321" t="s">
        <v>265</v>
      </c>
      <c r="BG321">
        <v>2</v>
      </c>
      <c r="BH321">
        <v>1831</v>
      </c>
      <c r="BI321">
        <f>($BH$365-$BH$362)/200</f>
        <v>0.115</v>
      </c>
    </row>
    <row r="322" spans="1:61" x14ac:dyDescent="0.25">
      <c r="A322">
        <v>321</v>
      </c>
      <c r="F322">
        <v>67.513427000000007</v>
      </c>
      <c r="G322" s="3">
        <v>3</v>
      </c>
      <c r="H322">
        <v>68.88278600000001</v>
      </c>
      <c r="I322" s="4">
        <v>4</v>
      </c>
      <c r="P322">
        <v>2</v>
      </c>
      <c r="Q322" t="str">
        <f t="shared" ref="Q322:Q385" si="6">CONCATENATE(C322,E322,G322,I322)</f>
        <v>34</v>
      </c>
      <c r="R322">
        <v>1</v>
      </c>
      <c r="X322" t="s">
        <v>283</v>
      </c>
      <c r="Y322" t="s">
        <v>266</v>
      </c>
      <c r="BG322">
        <v>1</v>
      </c>
      <c r="BH322">
        <v>1833</v>
      </c>
      <c r="BI322">
        <f>($BH$366-$BH$363)/200</f>
        <v>0.06</v>
      </c>
    </row>
    <row r="323" spans="1:61" x14ac:dyDescent="0.25">
      <c r="A323">
        <v>322</v>
      </c>
      <c r="F323">
        <v>67.429218000000006</v>
      </c>
      <c r="G323" s="3">
        <v>3</v>
      </c>
      <c r="H323">
        <v>68.931167000000016</v>
      </c>
      <c r="I323" s="4">
        <v>4</v>
      </c>
      <c r="P323">
        <v>2</v>
      </c>
      <c r="Q323" t="str">
        <f t="shared" si="6"/>
        <v>34</v>
      </c>
      <c r="R323">
        <v>4</v>
      </c>
      <c r="X323" t="s">
        <v>283</v>
      </c>
      <c r="Y323" t="s">
        <v>263</v>
      </c>
      <c r="AB323" t="s">
        <v>283</v>
      </c>
      <c r="AC323" t="str">
        <f>CONCATENATE($R323,$R324,$R325,$R326)</f>
        <v>4321</v>
      </c>
      <c r="BG323">
        <v>4</v>
      </c>
      <c r="BH323">
        <v>1841</v>
      </c>
      <c r="BI323">
        <f>($BH$367-$BH$364)/200</f>
        <v>8.5000000000000006E-2</v>
      </c>
    </row>
    <row r="324" spans="1:61" x14ac:dyDescent="0.25">
      <c r="A324">
        <v>323</v>
      </c>
      <c r="H324">
        <v>68.775394000000006</v>
      </c>
      <c r="I324" s="4">
        <v>4</v>
      </c>
      <c r="P324">
        <v>1</v>
      </c>
      <c r="Q324" t="str">
        <f t="shared" si="6"/>
        <v>4</v>
      </c>
      <c r="R324">
        <v>3</v>
      </c>
      <c r="X324" t="s">
        <v>283</v>
      </c>
      <c r="Y324" t="s">
        <v>264</v>
      </c>
      <c r="BG324">
        <v>3</v>
      </c>
      <c r="BH324">
        <v>1842</v>
      </c>
      <c r="BI324">
        <f>($BH$368-$BH$365)/200</f>
        <v>0.09</v>
      </c>
    </row>
    <row r="325" spans="1:61" x14ac:dyDescent="0.25">
      <c r="A325">
        <v>324</v>
      </c>
      <c r="H325">
        <v>68.775394000000006</v>
      </c>
      <c r="I325" s="4">
        <v>4</v>
      </c>
      <c r="P325">
        <v>1</v>
      </c>
      <c r="Q325" t="str">
        <f t="shared" si="6"/>
        <v>4</v>
      </c>
      <c r="R325">
        <v>2</v>
      </c>
      <c r="X325" t="s">
        <v>283</v>
      </c>
      <c r="Y325" t="s">
        <v>265</v>
      </c>
      <c r="BG325">
        <v>2</v>
      </c>
      <c r="BH325">
        <v>1853</v>
      </c>
      <c r="BI325">
        <f>($BH$369-$BH$366)/200</f>
        <v>0.11</v>
      </c>
    </row>
    <row r="326" spans="1:61" x14ac:dyDescent="0.25">
      <c r="A326">
        <v>325</v>
      </c>
      <c r="B326">
        <v>85.332019000000003</v>
      </c>
      <c r="C326" s="5">
        <v>1</v>
      </c>
      <c r="P326">
        <v>1</v>
      </c>
      <c r="Q326" t="str">
        <f t="shared" si="6"/>
        <v>1</v>
      </c>
      <c r="R326">
        <v>1</v>
      </c>
      <c r="X326" t="s">
        <v>283</v>
      </c>
      <c r="Y326" t="s">
        <v>266</v>
      </c>
      <c r="BG326">
        <v>1</v>
      </c>
      <c r="BH326">
        <v>1859</v>
      </c>
      <c r="BI326">
        <f>($BH$370-$BH$367)/200</f>
        <v>7.0000000000000007E-2</v>
      </c>
    </row>
    <row r="327" spans="1:61" x14ac:dyDescent="0.25">
      <c r="A327">
        <v>326</v>
      </c>
      <c r="B327">
        <v>85.321662000000003</v>
      </c>
      <c r="C327" s="5">
        <v>1</v>
      </c>
      <c r="P327">
        <v>1</v>
      </c>
      <c r="Q327" t="str">
        <f t="shared" si="6"/>
        <v>1</v>
      </c>
      <c r="R327">
        <v>4</v>
      </c>
      <c r="X327" t="s">
        <v>283</v>
      </c>
      <c r="Y327" t="s">
        <v>263</v>
      </c>
      <c r="AB327" t="s">
        <v>283</v>
      </c>
      <c r="AC327" t="str">
        <f>CONCATENATE($R327,$R328,$R329,$R330)</f>
        <v>4321</v>
      </c>
      <c r="BG327">
        <v>4</v>
      </c>
      <c r="BH327">
        <v>1866</v>
      </c>
      <c r="BI327">
        <f>($BH$371-$BH$368)/200</f>
        <v>7.0000000000000007E-2</v>
      </c>
    </row>
    <row r="328" spans="1:61" x14ac:dyDescent="0.25">
      <c r="A328">
        <v>327</v>
      </c>
      <c r="B328">
        <v>85.339979</v>
      </c>
      <c r="C328" s="5">
        <v>1</v>
      </c>
      <c r="P328">
        <v>1</v>
      </c>
      <c r="Q328" t="str">
        <f t="shared" si="6"/>
        <v>1</v>
      </c>
      <c r="R328">
        <v>3</v>
      </c>
      <c r="X328" t="s">
        <v>283</v>
      </c>
      <c r="Y328" t="s">
        <v>264</v>
      </c>
      <c r="BG328">
        <v>3</v>
      </c>
      <c r="BH328">
        <v>1867</v>
      </c>
      <c r="BI328">
        <f>($BH$372-$BH$369)/200</f>
        <v>8.5000000000000006E-2</v>
      </c>
    </row>
    <row r="329" spans="1:61" x14ac:dyDescent="0.25">
      <c r="A329">
        <v>328</v>
      </c>
      <c r="B329">
        <v>85.344825000000014</v>
      </c>
      <c r="C329" s="5">
        <v>1</v>
      </c>
      <c r="P329">
        <v>1</v>
      </c>
      <c r="Q329" t="str">
        <f t="shared" si="6"/>
        <v>1</v>
      </c>
      <c r="R329">
        <v>2</v>
      </c>
      <c r="X329" t="s">
        <v>283</v>
      </c>
      <c r="Y329" t="s">
        <v>265</v>
      </c>
      <c r="BG329">
        <v>2</v>
      </c>
      <c r="BH329">
        <v>1876</v>
      </c>
      <c r="BI329">
        <f>($BH$373-$BH$370)/200</f>
        <v>0.11</v>
      </c>
    </row>
    <row r="330" spans="1:61" x14ac:dyDescent="0.25">
      <c r="A330">
        <v>329</v>
      </c>
      <c r="B330">
        <v>85.331714000000005</v>
      </c>
      <c r="C330" s="5">
        <v>1</v>
      </c>
      <c r="D330">
        <v>88.838673</v>
      </c>
      <c r="E330" s="2">
        <v>2</v>
      </c>
      <c r="P330">
        <v>2</v>
      </c>
      <c r="Q330" t="str">
        <f t="shared" si="6"/>
        <v>12</v>
      </c>
      <c r="R330">
        <v>1</v>
      </c>
      <c r="X330" t="s">
        <v>283</v>
      </c>
      <c r="Y330" t="s">
        <v>266</v>
      </c>
      <c r="BG330">
        <v>1</v>
      </c>
      <c r="BH330">
        <v>1882</v>
      </c>
      <c r="BI330">
        <f>($BH$374-$BH$371)/200</f>
        <v>0.09</v>
      </c>
    </row>
    <row r="331" spans="1:61" x14ac:dyDescent="0.25">
      <c r="A331">
        <v>330</v>
      </c>
      <c r="B331">
        <v>85.324622000000005</v>
      </c>
      <c r="C331" s="5">
        <v>1</v>
      </c>
      <c r="D331">
        <v>88.810971000000009</v>
      </c>
      <c r="E331" s="2">
        <v>2</v>
      </c>
      <c r="P331">
        <v>2</v>
      </c>
      <c r="Q331" t="str">
        <f t="shared" si="6"/>
        <v>12</v>
      </c>
      <c r="R331">
        <v>4</v>
      </c>
      <c r="X331" t="s">
        <v>283</v>
      </c>
      <c r="Y331" t="s">
        <v>263</v>
      </c>
      <c r="AB331" t="s">
        <v>283</v>
      </c>
      <c r="AC331" t="str">
        <f>CONCATENATE($R331,$R332,$R333,$R334)</f>
        <v>4321</v>
      </c>
      <c r="BG331">
        <v>4</v>
      </c>
      <c r="BH331">
        <v>1890</v>
      </c>
      <c r="BI331">
        <f>($BH$375-$BH$372)/200</f>
        <v>7.4999999999999997E-2</v>
      </c>
    </row>
    <row r="332" spans="1:61" x14ac:dyDescent="0.25">
      <c r="A332">
        <v>331</v>
      </c>
      <c r="B332">
        <v>85.345029000000011</v>
      </c>
      <c r="C332" s="5">
        <v>1</v>
      </c>
      <c r="D332">
        <v>88.808317000000002</v>
      </c>
      <c r="E332" s="2">
        <v>2</v>
      </c>
      <c r="P332">
        <v>2</v>
      </c>
      <c r="Q332" t="str">
        <f t="shared" si="6"/>
        <v>12</v>
      </c>
      <c r="R332">
        <v>3</v>
      </c>
      <c r="X332" t="s">
        <v>283</v>
      </c>
      <c r="Y332" t="s">
        <v>264</v>
      </c>
      <c r="BG332">
        <v>3</v>
      </c>
      <c r="BH332">
        <v>1892</v>
      </c>
      <c r="BI332">
        <f>($BH$376-$BH$373)/200</f>
        <v>0.09</v>
      </c>
    </row>
    <row r="333" spans="1:61" x14ac:dyDescent="0.25">
      <c r="A333">
        <v>332</v>
      </c>
      <c r="B333">
        <v>85.317837000000011</v>
      </c>
      <c r="C333" s="5">
        <v>1</v>
      </c>
      <c r="D333">
        <v>88.79423700000001</v>
      </c>
      <c r="E333" s="2">
        <v>2</v>
      </c>
      <c r="P333">
        <v>2</v>
      </c>
      <c r="Q333" t="str">
        <f t="shared" si="6"/>
        <v>12</v>
      </c>
      <c r="R333">
        <v>2</v>
      </c>
      <c r="X333" t="s">
        <v>282</v>
      </c>
      <c r="Y333" t="s">
        <v>262</v>
      </c>
      <c r="BG333">
        <v>2</v>
      </c>
      <c r="BH333">
        <v>1898</v>
      </c>
      <c r="BI333">
        <f>($BH$382-$BH$379)/200</f>
        <v>9.5000000000000001E-2</v>
      </c>
    </row>
    <row r="334" spans="1:61" x14ac:dyDescent="0.25">
      <c r="A334">
        <v>333</v>
      </c>
      <c r="B334">
        <v>85.332019000000003</v>
      </c>
      <c r="C334" s="5">
        <v>1</v>
      </c>
      <c r="D334">
        <v>88.78377900000001</v>
      </c>
      <c r="E334" s="2">
        <v>2</v>
      </c>
      <c r="P334">
        <v>2</v>
      </c>
      <c r="Q334" t="str">
        <f t="shared" si="6"/>
        <v>12</v>
      </c>
      <c r="R334">
        <v>1</v>
      </c>
      <c r="X334" t="s">
        <v>282</v>
      </c>
      <c r="Y334" t="s">
        <v>259</v>
      </c>
      <c r="BG334">
        <v>1</v>
      </c>
      <c r="BH334">
        <v>1907</v>
      </c>
      <c r="BI334">
        <f>($BH$383-$BH$380)/200</f>
        <v>0.09</v>
      </c>
    </row>
    <row r="335" spans="1:61" x14ac:dyDescent="0.25">
      <c r="A335">
        <v>334</v>
      </c>
      <c r="D335">
        <v>88.804646000000005</v>
      </c>
      <c r="E335" s="2">
        <v>2</v>
      </c>
      <c r="P335">
        <v>1</v>
      </c>
      <c r="Q335" t="str">
        <f t="shared" si="6"/>
        <v>2</v>
      </c>
      <c r="R335">
        <v>4</v>
      </c>
      <c r="X335" t="s">
        <v>282</v>
      </c>
      <c r="Y335" t="s">
        <v>260</v>
      </c>
      <c r="BG335">
        <v>4</v>
      </c>
      <c r="BH335">
        <v>1914</v>
      </c>
      <c r="BI335">
        <f>($BH$384-$BH$381)/200</f>
        <v>9.5000000000000001E-2</v>
      </c>
    </row>
    <row r="336" spans="1:61" x14ac:dyDescent="0.25">
      <c r="A336">
        <v>335</v>
      </c>
      <c r="D336">
        <v>88.785565000000005</v>
      </c>
      <c r="E336" s="2">
        <v>2</v>
      </c>
      <c r="P336">
        <v>1</v>
      </c>
      <c r="Q336" t="str">
        <f t="shared" si="6"/>
        <v>2</v>
      </c>
      <c r="R336">
        <v>3</v>
      </c>
      <c r="X336" t="s">
        <v>282</v>
      </c>
      <c r="Y336" t="s">
        <v>261</v>
      </c>
      <c r="BG336">
        <v>3</v>
      </c>
      <c r="BH336">
        <v>1918</v>
      </c>
      <c r="BI336">
        <f>($BH$385-$BH$382)/200</f>
        <v>0.11</v>
      </c>
    </row>
    <row r="337" spans="1:61" x14ac:dyDescent="0.25">
      <c r="A337">
        <v>336</v>
      </c>
      <c r="D337">
        <v>88.838673</v>
      </c>
      <c r="E337" s="2">
        <v>2</v>
      </c>
      <c r="P337">
        <v>1</v>
      </c>
      <c r="Q337" t="str">
        <f t="shared" si="6"/>
        <v>2</v>
      </c>
      <c r="R337" t="s">
        <v>22</v>
      </c>
      <c r="X337" t="s">
        <v>282</v>
      </c>
      <c r="Y337" t="s">
        <v>262</v>
      </c>
      <c r="BG337" t="s">
        <v>22</v>
      </c>
      <c r="BH337">
        <v>1920</v>
      </c>
      <c r="BI337">
        <f>($BH$386-$BH$383)/200</f>
        <v>0.06</v>
      </c>
    </row>
    <row r="338" spans="1:61" x14ac:dyDescent="0.25">
      <c r="A338">
        <v>337</v>
      </c>
      <c r="D338">
        <v>88.838673</v>
      </c>
      <c r="E338" s="2">
        <v>2</v>
      </c>
      <c r="F338">
        <v>87.404463000000007</v>
      </c>
      <c r="G338" s="3">
        <v>3</v>
      </c>
      <c r="H338">
        <v>88.67205100000001</v>
      </c>
      <c r="I338" s="4">
        <v>4</v>
      </c>
      <c r="P338">
        <v>3</v>
      </c>
      <c r="Q338" t="str">
        <f t="shared" si="6"/>
        <v>234</v>
      </c>
      <c r="R338" t="s">
        <v>22</v>
      </c>
      <c r="X338" t="s">
        <v>284</v>
      </c>
      <c r="Y338" t="s">
        <v>273</v>
      </c>
      <c r="BG338" t="s">
        <v>22</v>
      </c>
      <c r="BH338">
        <v>1922</v>
      </c>
      <c r="BI338">
        <f>($BH$387-$BH$384)/200</f>
        <v>9.5000000000000001E-2</v>
      </c>
    </row>
    <row r="339" spans="1:61" x14ac:dyDescent="0.25">
      <c r="A339">
        <v>338</v>
      </c>
      <c r="F339">
        <v>87.374312000000003</v>
      </c>
      <c r="G339" s="3">
        <v>3</v>
      </c>
      <c r="H339">
        <v>88.650366000000005</v>
      </c>
      <c r="I339" s="4">
        <v>4</v>
      </c>
      <c r="P339">
        <v>2</v>
      </c>
      <c r="Q339" t="str">
        <f t="shared" si="6"/>
        <v>34</v>
      </c>
      <c r="R339">
        <v>1</v>
      </c>
      <c r="X339" t="s">
        <v>285</v>
      </c>
      <c r="Y339" t="s">
        <v>270</v>
      </c>
      <c r="AB339" t="s">
        <v>282</v>
      </c>
      <c r="AC339" t="str">
        <f>CONCATENATE($R339,$R340,$R341,$R342)</f>
        <v>1234</v>
      </c>
      <c r="BG339">
        <v>1</v>
      </c>
      <c r="BH339">
        <v>1923</v>
      </c>
      <c r="BI339">
        <f>($BH$388-$BH$385)/200</f>
        <v>7.0000000000000007E-2</v>
      </c>
    </row>
    <row r="340" spans="1:61" x14ac:dyDescent="0.25">
      <c r="A340">
        <v>339</v>
      </c>
      <c r="F340">
        <v>87.365485000000007</v>
      </c>
      <c r="G340" s="3">
        <v>3</v>
      </c>
      <c r="H340">
        <v>88.623276000000004</v>
      </c>
      <c r="I340" s="4">
        <v>4</v>
      </c>
      <c r="P340">
        <v>2</v>
      </c>
      <c r="Q340" t="str">
        <f t="shared" si="6"/>
        <v>34</v>
      </c>
      <c r="R340">
        <v>2</v>
      </c>
      <c r="X340" t="s">
        <v>285</v>
      </c>
      <c r="Y340" t="s">
        <v>271</v>
      </c>
      <c r="BG340">
        <v>2</v>
      </c>
      <c r="BH340">
        <v>1926</v>
      </c>
      <c r="BI340">
        <f>($BH$389-$BH$386)/200</f>
        <v>0.11</v>
      </c>
    </row>
    <row r="341" spans="1:61" x14ac:dyDescent="0.25">
      <c r="A341">
        <v>340</v>
      </c>
      <c r="F341">
        <v>87.34844600000001</v>
      </c>
      <c r="G341" s="3">
        <v>3</v>
      </c>
      <c r="H341">
        <v>88.613838000000001</v>
      </c>
      <c r="I341" s="4">
        <v>4</v>
      </c>
      <c r="P341">
        <v>2</v>
      </c>
      <c r="Q341" t="str">
        <f t="shared" si="6"/>
        <v>34</v>
      </c>
      <c r="R341">
        <v>3</v>
      </c>
      <c r="X341" t="s">
        <v>285</v>
      </c>
      <c r="Y341" t="s">
        <v>268</v>
      </c>
      <c r="BG341">
        <v>3</v>
      </c>
      <c r="BH341">
        <v>1934</v>
      </c>
      <c r="BI341">
        <f>($BH$390-$BH$387)/200</f>
        <v>0.06</v>
      </c>
    </row>
    <row r="342" spans="1:61" x14ac:dyDescent="0.25">
      <c r="A342">
        <v>341</v>
      </c>
      <c r="F342">
        <v>87.327425000000005</v>
      </c>
      <c r="G342" s="3">
        <v>3</v>
      </c>
      <c r="H342">
        <v>88.594605000000001</v>
      </c>
      <c r="I342" s="4">
        <v>4</v>
      </c>
      <c r="P342">
        <v>2</v>
      </c>
      <c r="Q342" t="str">
        <f t="shared" si="6"/>
        <v>34</v>
      </c>
      <c r="R342">
        <v>4</v>
      </c>
      <c r="X342" t="s">
        <v>285</v>
      </c>
      <c r="Y342" t="s">
        <v>269</v>
      </c>
      <c r="BG342">
        <v>4</v>
      </c>
      <c r="BH342">
        <v>1934</v>
      </c>
      <c r="BI342">
        <f>($BH$391-$BH$388)/200</f>
        <v>0.105</v>
      </c>
    </row>
    <row r="343" spans="1:61" x14ac:dyDescent="0.25">
      <c r="A343">
        <v>342</v>
      </c>
      <c r="F343">
        <v>87.323599000000002</v>
      </c>
      <c r="G343" s="3">
        <v>3</v>
      </c>
      <c r="H343">
        <v>88.651797000000002</v>
      </c>
      <c r="I343" s="4">
        <v>4</v>
      </c>
      <c r="P343">
        <v>2</v>
      </c>
      <c r="Q343" t="str">
        <f t="shared" si="6"/>
        <v>34</v>
      </c>
      <c r="R343">
        <v>2</v>
      </c>
      <c r="X343" t="s">
        <v>285</v>
      </c>
      <c r="Y343" t="s">
        <v>270</v>
      </c>
      <c r="AB343" t="s">
        <v>285</v>
      </c>
      <c r="AC343" t="str">
        <f>CONCATENATE($R343,$R344,$R345,$R346)</f>
        <v>2134</v>
      </c>
      <c r="BG343">
        <v>2</v>
      </c>
      <c r="BH343">
        <v>1950</v>
      </c>
      <c r="BI343">
        <f>($BH$392-$BH$389)/200</f>
        <v>0.08</v>
      </c>
    </row>
    <row r="344" spans="1:61" x14ac:dyDescent="0.25">
      <c r="A344">
        <v>343</v>
      </c>
      <c r="F344">
        <v>87.312222000000006</v>
      </c>
      <c r="G344" s="3">
        <v>3</v>
      </c>
      <c r="H344">
        <v>88.693936000000008</v>
      </c>
      <c r="I344" s="4">
        <v>4</v>
      </c>
      <c r="P344">
        <v>2</v>
      </c>
      <c r="Q344" t="str">
        <f t="shared" si="6"/>
        <v>34</v>
      </c>
      <c r="R344">
        <v>1</v>
      </c>
      <c r="X344" t="s">
        <v>285</v>
      </c>
      <c r="Y344" t="s">
        <v>271</v>
      </c>
      <c r="BG344">
        <v>1</v>
      </c>
      <c r="BH344">
        <v>1952</v>
      </c>
      <c r="BI344">
        <f>($BH$393-$BH$390)/200</f>
        <v>0.12</v>
      </c>
    </row>
    <row r="345" spans="1:61" x14ac:dyDescent="0.25">
      <c r="A345">
        <v>344</v>
      </c>
      <c r="F345">
        <v>87.404463000000007</v>
      </c>
      <c r="G345" s="3">
        <v>3</v>
      </c>
      <c r="H345">
        <v>88.681948000000006</v>
      </c>
      <c r="I345" s="4">
        <v>4</v>
      </c>
      <c r="P345">
        <v>2</v>
      </c>
      <c r="Q345" t="str">
        <f t="shared" si="6"/>
        <v>34</v>
      </c>
      <c r="R345">
        <v>3</v>
      </c>
      <c r="X345" t="s">
        <v>285</v>
      </c>
      <c r="Y345" t="s">
        <v>268</v>
      </c>
      <c r="BG345">
        <v>3</v>
      </c>
      <c r="BH345">
        <v>1959</v>
      </c>
      <c r="BI345">
        <f>($BH$394-$BH$391)/200</f>
        <v>0.06</v>
      </c>
    </row>
    <row r="346" spans="1:61" x14ac:dyDescent="0.25">
      <c r="A346">
        <v>345</v>
      </c>
      <c r="H346">
        <v>88.67205100000001</v>
      </c>
      <c r="I346" s="4">
        <v>4</v>
      </c>
      <c r="P346">
        <v>1</v>
      </c>
      <c r="Q346" t="str">
        <f t="shared" si="6"/>
        <v>4</v>
      </c>
      <c r="R346">
        <v>4</v>
      </c>
      <c r="X346" t="s">
        <v>285</v>
      </c>
      <c r="Y346" t="s">
        <v>269</v>
      </c>
      <c r="BG346">
        <v>4</v>
      </c>
      <c r="BH346">
        <v>1959</v>
      </c>
      <c r="BI346">
        <f>($BH$395-$BH$392)/200</f>
        <v>9.5000000000000001E-2</v>
      </c>
    </row>
    <row r="347" spans="1:61" x14ac:dyDescent="0.25">
      <c r="A347">
        <v>346</v>
      </c>
      <c r="H347">
        <v>88.67205100000001</v>
      </c>
      <c r="I347" s="4">
        <v>4</v>
      </c>
      <c r="P347">
        <v>1</v>
      </c>
      <c r="Q347" t="str">
        <f t="shared" si="6"/>
        <v>4</v>
      </c>
      <c r="R347">
        <v>1</v>
      </c>
      <c r="X347" t="s">
        <v>285</v>
      </c>
      <c r="Y347" t="s">
        <v>270</v>
      </c>
      <c r="AB347" t="s">
        <v>282</v>
      </c>
      <c r="AC347" t="str">
        <f>CONCATENATE($R347,$R348,$R349,$R350)</f>
        <v>1234</v>
      </c>
      <c r="BG347">
        <v>1</v>
      </c>
      <c r="BH347">
        <v>1975</v>
      </c>
      <c r="BI347">
        <f>($BH$396-$BH$393)/200</f>
        <v>0.08</v>
      </c>
    </row>
    <row r="348" spans="1:61" x14ac:dyDescent="0.25">
      <c r="A348">
        <v>347</v>
      </c>
      <c r="P348">
        <v>0</v>
      </c>
      <c r="Q348" t="str">
        <f t="shared" si="6"/>
        <v/>
      </c>
      <c r="R348">
        <v>2</v>
      </c>
      <c r="X348" t="s">
        <v>284</v>
      </c>
      <c r="Y348" t="s">
        <v>272</v>
      </c>
      <c r="BG348">
        <v>2</v>
      </c>
      <c r="BH348">
        <v>1976</v>
      </c>
      <c r="BI348">
        <f>($BH$397-$BH$394)/200</f>
        <v>0.115</v>
      </c>
    </row>
    <row r="349" spans="1:61" x14ac:dyDescent="0.25">
      <c r="A349">
        <v>348</v>
      </c>
      <c r="B349">
        <v>109.47412700000001</v>
      </c>
      <c r="C349" s="5">
        <v>1</v>
      </c>
      <c r="P349">
        <v>1</v>
      </c>
      <c r="Q349" t="str">
        <f t="shared" si="6"/>
        <v>1</v>
      </c>
      <c r="R349">
        <v>3</v>
      </c>
      <c r="X349" t="s">
        <v>283</v>
      </c>
      <c r="Y349" t="s">
        <v>266</v>
      </c>
      <c r="BG349">
        <v>3</v>
      </c>
      <c r="BH349">
        <v>1983</v>
      </c>
      <c r="BI349">
        <f>($BH$398-$BH$395)/200</f>
        <v>6.5000000000000002E-2</v>
      </c>
    </row>
    <row r="350" spans="1:61" x14ac:dyDescent="0.25">
      <c r="A350">
        <v>349</v>
      </c>
      <c r="B350">
        <v>109.45183400000001</v>
      </c>
      <c r="C350" s="5">
        <v>1</v>
      </c>
      <c r="P350">
        <v>1</v>
      </c>
      <c r="Q350" t="str">
        <f t="shared" si="6"/>
        <v>1</v>
      </c>
      <c r="R350">
        <v>4</v>
      </c>
      <c r="X350" t="s">
        <v>283</v>
      </c>
      <c r="Y350" t="s">
        <v>263</v>
      </c>
      <c r="BG350">
        <v>4</v>
      </c>
      <c r="BH350">
        <v>1983</v>
      </c>
      <c r="BI350">
        <f>($BH$399-$BH$396)/200</f>
        <v>0.1</v>
      </c>
    </row>
    <row r="351" spans="1:61" x14ac:dyDescent="0.25">
      <c r="A351">
        <v>350</v>
      </c>
      <c r="B351">
        <v>109.44923200000001</v>
      </c>
      <c r="C351" s="5">
        <v>1</v>
      </c>
      <c r="P351">
        <v>1</v>
      </c>
      <c r="Q351" t="str">
        <f t="shared" si="6"/>
        <v>1</v>
      </c>
      <c r="R351">
        <v>2</v>
      </c>
      <c r="X351" t="s">
        <v>283</v>
      </c>
      <c r="Y351" t="s">
        <v>264</v>
      </c>
      <c r="AB351" t="s">
        <v>285</v>
      </c>
      <c r="AC351" t="str">
        <f>CONCATENATE($R351,$R352,$R353,$R354)</f>
        <v>2134</v>
      </c>
      <c r="BG351">
        <v>2</v>
      </c>
      <c r="BH351">
        <v>1995</v>
      </c>
      <c r="BI351">
        <f>($BH$400-$BH$397)/200</f>
        <v>8.5000000000000006E-2</v>
      </c>
    </row>
    <row r="352" spans="1:61" x14ac:dyDescent="0.25">
      <c r="A352">
        <v>351</v>
      </c>
      <c r="B352">
        <v>109.45673200000002</v>
      </c>
      <c r="C352" s="5">
        <v>1</v>
      </c>
      <c r="P352">
        <v>1</v>
      </c>
      <c r="Q352" t="str">
        <f t="shared" si="6"/>
        <v>1</v>
      </c>
      <c r="R352">
        <v>1</v>
      </c>
      <c r="X352" t="s">
        <v>284</v>
      </c>
      <c r="Y352" t="s">
        <v>267</v>
      </c>
      <c r="BG352">
        <v>1</v>
      </c>
      <c r="BH352">
        <v>1997</v>
      </c>
      <c r="BI352">
        <f>($BH$401-$BH$398)/200</f>
        <v>0.115</v>
      </c>
    </row>
    <row r="353" spans="1:61" x14ac:dyDescent="0.25">
      <c r="A353">
        <v>352</v>
      </c>
      <c r="B353">
        <v>109.44637500000002</v>
      </c>
      <c r="C353" s="5">
        <v>1</v>
      </c>
      <c r="D353">
        <v>113.609679</v>
      </c>
      <c r="E353" s="2">
        <v>2</v>
      </c>
      <c r="P353">
        <v>2</v>
      </c>
      <c r="Q353" t="str">
        <f t="shared" si="6"/>
        <v>12</v>
      </c>
      <c r="R353">
        <v>3</v>
      </c>
      <c r="X353" t="s">
        <v>285</v>
      </c>
      <c r="Y353" t="s">
        <v>268</v>
      </c>
      <c r="BG353">
        <v>3</v>
      </c>
      <c r="BH353">
        <v>2005</v>
      </c>
      <c r="BI353">
        <f>($BH$402-$BH$399)/200</f>
        <v>0.06</v>
      </c>
    </row>
    <row r="354" spans="1:61" x14ac:dyDescent="0.25">
      <c r="A354">
        <v>353</v>
      </c>
      <c r="B354">
        <v>109.44183600000001</v>
      </c>
      <c r="C354" s="5">
        <v>1</v>
      </c>
      <c r="D354">
        <v>113.637484</v>
      </c>
      <c r="E354" s="2">
        <v>2</v>
      </c>
      <c r="P354">
        <v>2</v>
      </c>
      <c r="Q354" t="str">
        <f t="shared" si="6"/>
        <v>12</v>
      </c>
      <c r="R354">
        <v>4</v>
      </c>
      <c r="X354" t="s">
        <v>285</v>
      </c>
      <c r="Y354" t="s">
        <v>269</v>
      </c>
      <c r="BG354">
        <v>4</v>
      </c>
      <c r="BH354">
        <v>2005</v>
      </c>
      <c r="BI354">
        <f>($BH$403-$BH$400)/200</f>
        <v>0.09</v>
      </c>
    </row>
    <row r="355" spans="1:61" x14ac:dyDescent="0.25">
      <c r="A355">
        <v>354</v>
      </c>
      <c r="B355">
        <v>109.42918200000001</v>
      </c>
      <c r="C355" s="5">
        <v>1</v>
      </c>
      <c r="D355">
        <v>113.658095</v>
      </c>
      <c r="E355" s="2">
        <v>2</v>
      </c>
      <c r="P355">
        <v>2</v>
      </c>
      <c r="Q355" t="str">
        <f t="shared" si="6"/>
        <v>12</v>
      </c>
      <c r="R355">
        <v>2</v>
      </c>
      <c r="X355" t="s">
        <v>285</v>
      </c>
      <c r="Y355" t="s">
        <v>270</v>
      </c>
      <c r="AB355" t="s">
        <v>285</v>
      </c>
      <c r="AC355" t="str">
        <f>CONCATENATE($R355,$R356,$R357,$R358)</f>
        <v>2134</v>
      </c>
      <c r="BG355">
        <v>2</v>
      </c>
      <c r="BH355">
        <v>2014</v>
      </c>
      <c r="BI355">
        <f>($BH$404-$BH$401)/200</f>
        <v>0.08</v>
      </c>
    </row>
    <row r="356" spans="1:61" x14ac:dyDescent="0.25">
      <c r="A356">
        <v>355</v>
      </c>
      <c r="B356">
        <v>109.49443300000001</v>
      </c>
      <c r="C356" s="5">
        <v>1</v>
      </c>
      <c r="D356">
        <v>113.63595000000001</v>
      </c>
      <c r="E356" s="2">
        <v>2</v>
      </c>
      <c r="P356">
        <v>2</v>
      </c>
      <c r="Q356" t="str">
        <f t="shared" si="6"/>
        <v>12</v>
      </c>
      <c r="R356">
        <v>1</v>
      </c>
      <c r="X356" t="s">
        <v>284</v>
      </c>
      <c r="Y356" t="s">
        <v>272</v>
      </c>
      <c r="BG356">
        <v>1</v>
      </c>
      <c r="BH356">
        <v>2020</v>
      </c>
      <c r="BI356">
        <f>($BH$405-$BH$402)/200</f>
        <v>0.11</v>
      </c>
    </row>
    <row r="357" spans="1:61" x14ac:dyDescent="0.25">
      <c r="A357">
        <v>356</v>
      </c>
      <c r="B357">
        <v>109.47412700000001</v>
      </c>
      <c r="C357" s="5">
        <v>1</v>
      </c>
      <c r="D357">
        <v>113.627486</v>
      </c>
      <c r="E357" s="2">
        <v>2</v>
      </c>
      <c r="P357">
        <v>2</v>
      </c>
      <c r="Q357" t="str">
        <f t="shared" si="6"/>
        <v>12</v>
      </c>
      <c r="R357">
        <v>3</v>
      </c>
      <c r="X357" t="s">
        <v>283</v>
      </c>
      <c r="Y357" t="s">
        <v>266</v>
      </c>
      <c r="BG357">
        <v>3</v>
      </c>
      <c r="BH357">
        <v>2027</v>
      </c>
      <c r="BI357">
        <f>($BH$406-$BH$403)/200</f>
        <v>6.5000000000000002E-2</v>
      </c>
    </row>
    <row r="358" spans="1:61" x14ac:dyDescent="0.25">
      <c r="A358">
        <v>357</v>
      </c>
      <c r="D358">
        <v>113.641974</v>
      </c>
      <c r="E358" s="2">
        <v>2</v>
      </c>
      <c r="P358">
        <v>1</v>
      </c>
      <c r="Q358" t="str">
        <f t="shared" si="6"/>
        <v>2</v>
      </c>
      <c r="R358">
        <v>4</v>
      </c>
      <c r="X358" t="s">
        <v>283</v>
      </c>
      <c r="Y358" t="s">
        <v>263</v>
      </c>
      <c r="BG358">
        <v>4</v>
      </c>
      <c r="BH358">
        <v>2028</v>
      </c>
      <c r="BI358">
        <f>($BH$407-$BH$404)/200</f>
        <v>8.5000000000000006E-2</v>
      </c>
    </row>
    <row r="359" spans="1:61" x14ac:dyDescent="0.25">
      <c r="A359">
        <v>358</v>
      </c>
      <c r="D359">
        <v>113.59166900000001</v>
      </c>
      <c r="E359" s="2">
        <v>2</v>
      </c>
      <c r="P359">
        <v>1</v>
      </c>
      <c r="Q359" t="str">
        <f t="shared" si="6"/>
        <v>2</v>
      </c>
      <c r="R359">
        <v>2</v>
      </c>
      <c r="X359" t="s">
        <v>283</v>
      </c>
      <c r="Y359" t="s">
        <v>264</v>
      </c>
      <c r="AB359" t="s">
        <v>283</v>
      </c>
      <c r="AC359" t="str">
        <f>CONCATENATE($R359,$R360,$R361,$R362)</f>
        <v>2143</v>
      </c>
      <c r="BG359">
        <v>2</v>
      </c>
      <c r="BH359">
        <v>2040</v>
      </c>
      <c r="BI359">
        <f>($BH$408-$BH$405)/200</f>
        <v>8.5000000000000006E-2</v>
      </c>
    </row>
    <row r="360" spans="1:61" x14ac:dyDescent="0.25">
      <c r="A360">
        <v>359</v>
      </c>
      <c r="D360">
        <v>113.609679</v>
      </c>
      <c r="E360" s="2">
        <v>2</v>
      </c>
      <c r="F360">
        <v>112.30821400000001</v>
      </c>
      <c r="G360" s="3">
        <v>3</v>
      </c>
      <c r="P360">
        <v>2</v>
      </c>
      <c r="Q360" t="str">
        <f t="shared" si="6"/>
        <v>23</v>
      </c>
      <c r="R360">
        <v>1</v>
      </c>
      <c r="X360" t="s">
        <v>283</v>
      </c>
      <c r="Y360" t="s">
        <v>265</v>
      </c>
      <c r="BG360">
        <v>1</v>
      </c>
      <c r="BH360">
        <v>2045</v>
      </c>
      <c r="BI360">
        <f>($BH$409-$BH$406)/200</f>
        <v>0.11</v>
      </c>
    </row>
    <row r="361" spans="1:61" x14ac:dyDescent="0.25">
      <c r="A361">
        <v>360</v>
      </c>
      <c r="F361">
        <v>112.286688</v>
      </c>
      <c r="G361" s="3">
        <v>3</v>
      </c>
      <c r="H361">
        <v>112.84905500000001</v>
      </c>
      <c r="I361" s="4">
        <v>4</v>
      </c>
      <c r="P361">
        <v>2</v>
      </c>
      <c r="Q361" t="str">
        <f t="shared" si="6"/>
        <v>34</v>
      </c>
      <c r="R361">
        <v>4</v>
      </c>
      <c r="X361" t="s">
        <v>283</v>
      </c>
      <c r="Y361" t="s">
        <v>266</v>
      </c>
      <c r="BG361">
        <v>4</v>
      </c>
      <c r="BH361">
        <v>2050</v>
      </c>
      <c r="BI361">
        <f>($BH$410-$BH$407)/200</f>
        <v>0.08</v>
      </c>
    </row>
    <row r="362" spans="1:61" x14ac:dyDescent="0.25">
      <c r="A362">
        <v>361</v>
      </c>
      <c r="F362">
        <v>112.312758</v>
      </c>
      <c r="G362" s="3">
        <v>3</v>
      </c>
      <c r="H362">
        <v>112.83384900000001</v>
      </c>
      <c r="I362" s="4">
        <v>4</v>
      </c>
      <c r="P362">
        <v>2</v>
      </c>
      <c r="Q362" t="str">
        <f t="shared" si="6"/>
        <v>34</v>
      </c>
      <c r="R362">
        <v>3</v>
      </c>
      <c r="X362" t="s">
        <v>283</v>
      </c>
      <c r="Y362" t="s">
        <v>263</v>
      </c>
      <c r="BG362">
        <v>3</v>
      </c>
      <c r="BH362">
        <v>2051</v>
      </c>
      <c r="BI362">
        <f>($BH$411-$BH$408)/200</f>
        <v>7.4999999999999997E-2</v>
      </c>
    </row>
    <row r="363" spans="1:61" x14ac:dyDescent="0.25">
      <c r="A363">
        <v>362</v>
      </c>
      <c r="F363">
        <v>112.361784</v>
      </c>
      <c r="G363" s="3">
        <v>3</v>
      </c>
      <c r="H363">
        <v>112.86252400000001</v>
      </c>
      <c r="I363" s="4">
        <v>4</v>
      </c>
      <c r="P363">
        <v>2</v>
      </c>
      <c r="Q363" t="str">
        <f t="shared" si="6"/>
        <v>34</v>
      </c>
      <c r="R363">
        <v>2</v>
      </c>
      <c r="X363" t="s">
        <v>283</v>
      </c>
      <c r="Y363" t="s">
        <v>264</v>
      </c>
      <c r="AB363" t="s">
        <v>283</v>
      </c>
      <c r="AC363" t="str">
        <f>CONCATENATE($R363,$R364,$R365,$R366)</f>
        <v>2143</v>
      </c>
      <c r="BG363">
        <v>2</v>
      </c>
      <c r="BH363">
        <v>2063</v>
      </c>
      <c r="BI363">
        <f>($BH$412-$BH$409)/200</f>
        <v>0.09</v>
      </c>
    </row>
    <row r="364" spans="1:61" x14ac:dyDescent="0.25">
      <c r="A364">
        <v>363</v>
      </c>
      <c r="F364">
        <v>112.34683800000001</v>
      </c>
      <c r="G364" s="3">
        <v>3</v>
      </c>
      <c r="H364">
        <v>112.83701500000001</v>
      </c>
      <c r="I364" s="4">
        <v>4</v>
      </c>
      <c r="P364">
        <v>2</v>
      </c>
      <c r="Q364" t="str">
        <f t="shared" si="6"/>
        <v>34</v>
      </c>
      <c r="R364">
        <v>1</v>
      </c>
      <c r="X364" t="s">
        <v>283</v>
      </c>
      <c r="Y364" t="s">
        <v>265</v>
      </c>
      <c r="BG364">
        <v>1</v>
      </c>
      <c r="BH364">
        <v>2068</v>
      </c>
      <c r="BI364">
        <f>($BH$413-$BH$410)/200</f>
        <v>0.105</v>
      </c>
    </row>
    <row r="365" spans="1:61" x14ac:dyDescent="0.25">
      <c r="A365">
        <v>364</v>
      </c>
      <c r="F365">
        <v>112.34398100000001</v>
      </c>
      <c r="G365" s="3">
        <v>3</v>
      </c>
      <c r="H365">
        <v>112.84273000000002</v>
      </c>
      <c r="I365" s="4">
        <v>4</v>
      </c>
      <c r="P365">
        <v>2</v>
      </c>
      <c r="Q365" t="str">
        <f t="shared" si="6"/>
        <v>34</v>
      </c>
      <c r="R365">
        <v>4</v>
      </c>
      <c r="X365" t="s">
        <v>283</v>
      </c>
      <c r="Y365" t="s">
        <v>266</v>
      </c>
      <c r="BG365">
        <v>4</v>
      </c>
      <c r="BH365">
        <v>2074</v>
      </c>
      <c r="BI365">
        <f>($BH$414-$BH$411)/200</f>
        <v>9.5000000000000001E-2</v>
      </c>
    </row>
    <row r="366" spans="1:61" x14ac:dyDescent="0.25">
      <c r="A366">
        <v>365</v>
      </c>
      <c r="F366">
        <v>112.37091700000001</v>
      </c>
      <c r="G366" s="3">
        <v>3</v>
      </c>
      <c r="H366">
        <v>112.83971600000001</v>
      </c>
      <c r="I366" s="4">
        <v>4</v>
      </c>
      <c r="P366">
        <v>2</v>
      </c>
      <c r="Q366" t="str">
        <f t="shared" si="6"/>
        <v>34</v>
      </c>
      <c r="R366">
        <v>3</v>
      </c>
      <c r="X366" t="s">
        <v>285</v>
      </c>
      <c r="Y366" t="s">
        <v>268</v>
      </c>
      <c r="BG366">
        <v>3</v>
      </c>
      <c r="BH366">
        <v>2075</v>
      </c>
      <c r="BI366">
        <f>($BH$420-$BH$417)/200</f>
        <v>5.5E-2</v>
      </c>
    </row>
    <row r="367" spans="1:61" x14ac:dyDescent="0.25">
      <c r="A367">
        <v>366</v>
      </c>
      <c r="F367">
        <v>112.343367</v>
      </c>
      <c r="G367" s="3">
        <v>3</v>
      </c>
      <c r="H367">
        <v>112.875326</v>
      </c>
      <c r="I367" s="4">
        <v>4</v>
      </c>
      <c r="P367">
        <v>2</v>
      </c>
      <c r="Q367" t="str">
        <f t="shared" si="6"/>
        <v>34</v>
      </c>
      <c r="R367">
        <v>2</v>
      </c>
      <c r="X367" t="s">
        <v>285</v>
      </c>
      <c r="Y367" t="s">
        <v>269</v>
      </c>
      <c r="AB367" t="s">
        <v>283</v>
      </c>
      <c r="AC367" t="str">
        <f>CONCATENATE($R367,$R368,$R369,$R370)</f>
        <v>2143</v>
      </c>
      <c r="BG367">
        <v>2</v>
      </c>
      <c r="BH367">
        <v>2085</v>
      </c>
      <c r="BI367">
        <f>($BH$421-$BH$418)/200</f>
        <v>0.115</v>
      </c>
    </row>
    <row r="368" spans="1:61" x14ac:dyDescent="0.25">
      <c r="A368">
        <v>367</v>
      </c>
      <c r="F368">
        <v>112.30821400000001</v>
      </c>
      <c r="G368" s="3">
        <v>3</v>
      </c>
      <c r="H368">
        <v>112.84905500000001</v>
      </c>
      <c r="I368" s="4">
        <v>4</v>
      </c>
      <c r="P368">
        <v>2</v>
      </c>
      <c r="Q368" t="str">
        <f t="shared" si="6"/>
        <v>34</v>
      </c>
      <c r="R368">
        <v>1</v>
      </c>
      <c r="X368" t="s">
        <v>285</v>
      </c>
      <c r="Y368" t="s">
        <v>270</v>
      </c>
      <c r="BG368">
        <v>1</v>
      </c>
      <c r="BH368">
        <v>2092</v>
      </c>
      <c r="BI368">
        <f>($BH$422-$BH$419)/200</f>
        <v>0.105</v>
      </c>
    </row>
    <row r="369" spans="1:61" x14ac:dyDescent="0.25">
      <c r="A369">
        <v>368</v>
      </c>
      <c r="B369">
        <v>131.455332</v>
      </c>
      <c r="C369" s="5">
        <v>1</v>
      </c>
      <c r="P369">
        <v>1</v>
      </c>
      <c r="Q369" t="str">
        <f t="shared" si="6"/>
        <v>1</v>
      </c>
      <c r="R369">
        <v>4</v>
      </c>
      <c r="X369" t="s">
        <v>285</v>
      </c>
      <c r="Y369" t="s">
        <v>271</v>
      </c>
      <c r="BG369">
        <v>4</v>
      </c>
      <c r="BH369">
        <v>2097</v>
      </c>
      <c r="BI369">
        <f>($BH$423-$BH$420)/200</f>
        <v>0.125</v>
      </c>
    </row>
    <row r="370" spans="1:61" x14ac:dyDescent="0.25">
      <c r="A370">
        <v>369</v>
      </c>
      <c r="B370">
        <v>131.43839500000001</v>
      </c>
      <c r="C370" s="5">
        <v>1</v>
      </c>
      <c r="P370">
        <v>1</v>
      </c>
      <c r="Q370" t="str">
        <f t="shared" si="6"/>
        <v>1</v>
      </c>
      <c r="R370">
        <v>3</v>
      </c>
      <c r="X370" t="s">
        <v>285</v>
      </c>
      <c r="Y370" t="s">
        <v>268</v>
      </c>
      <c r="BG370">
        <v>3</v>
      </c>
      <c r="BH370">
        <v>2099</v>
      </c>
      <c r="BI370">
        <f>($BH$424-$BH$421)/200</f>
        <v>0.04</v>
      </c>
    </row>
    <row r="371" spans="1:61" x14ac:dyDescent="0.25">
      <c r="A371">
        <v>370</v>
      </c>
      <c r="B371">
        <v>131.47997100000001</v>
      </c>
      <c r="C371" s="5">
        <v>1</v>
      </c>
      <c r="P371">
        <v>1</v>
      </c>
      <c r="Q371" t="str">
        <f t="shared" si="6"/>
        <v>1</v>
      </c>
      <c r="R371">
        <v>2</v>
      </c>
      <c r="X371" t="s">
        <v>285</v>
      </c>
      <c r="Y371" t="s">
        <v>269</v>
      </c>
      <c r="AB371" t="s">
        <v>283</v>
      </c>
      <c r="AC371" t="str">
        <f>CONCATENATE($R371,$R372,$R373,$R374)</f>
        <v>2143</v>
      </c>
      <c r="BG371">
        <v>2</v>
      </c>
      <c r="BH371">
        <v>2106</v>
      </c>
      <c r="BI371">
        <f>($BH$425-$BH$422)/200</f>
        <v>8.5000000000000006E-2</v>
      </c>
    </row>
    <row r="372" spans="1:61" x14ac:dyDescent="0.25">
      <c r="A372">
        <v>371</v>
      </c>
      <c r="B372">
        <v>131.42727100000002</v>
      </c>
      <c r="C372" s="5">
        <v>1</v>
      </c>
      <c r="P372">
        <v>1</v>
      </c>
      <c r="Q372" t="str">
        <f t="shared" si="6"/>
        <v>1</v>
      </c>
      <c r="R372">
        <v>1</v>
      </c>
      <c r="X372" t="s">
        <v>285</v>
      </c>
      <c r="Y372" t="s">
        <v>270</v>
      </c>
      <c r="BG372">
        <v>1</v>
      </c>
      <c r="BH372">
        <v>2114</v>
      </c>
      <c r="BI372">
        <f>($BH$426-$BH$423)/200</f>
        <v>8.5000000000000006E-2</v>
      </c>
    </row>
    <row r="373" spans="1:61" x14ac:dyDescent="0.25">
      <c r="A373">
        <v>372</v>
      </c>
      <c r="B373">
        <v>131.47144900000001</v>
      </c>
      <c r="C373" s="5">
        <v>1</v>
      </c>
      <c r="P373">
        <v>1</v>
      </c>
      <c r="Q373" t="str">
        <f t="shared" si="6"/>
        <v>1</v>
      </c>
      <c r="R373">
        <v>4</v>
      </c>
      <c r="X373" t="s">
        <v>285</v>
      </c>
      <c r="Y373" t="s">
        <v>271</v>
      </c>
      <c r="BG373">
        <v>4</v>
      </c>
      <c r="BH373">
        <v>2121</v>
      </c>
      <c r="BI373">
        <f>($BH$427-$BH$424)/200</f>
        <v>0.115</v>
      </c>
    </row>
    <row r="374" spans="1:61" x14ac:dyDescent="0.25">
      <c r="A374">
        <v>373</v>
      </c>
      <c r="B374">
        <v>131.48492300000001</v>
      </c>
      <c r="C374" s="5">
        <v>1</v>
      </c>
      <c r="P374">
        <v>1</v>
      </c>
      <c r="Q374" t="str">
        <f t="shared" si="6"/>
        <v>1</v>
      </c>
      <c r="R374">
        <v>3</v>
      </c>
      <c r="X374" t="s">
        <v>285</v>
      </c>
      <c r="Y374" t="s">
        <v>268</v>
      </c>
      <c r="BG374">
        <v>3</v>
      </c>
      <c r="BH374">
        <v>2124</v>
      </c>
      <c r="BI374">
        <f>($BH$428-$BH$425)/200</f>
        <v>0.05</v>
      </c>
    </row>
    <row r="375" spans="1:61" x14ac:dyDescent="0.25">
      <c r="A375">
        <v>374</v>
      </c>
      <c r="B375">
        <v>131.43971900000003</v>
      </c>
      <c r="C375" s="5">
        <v>1</v>
      </c>
      <c r="P375">
        <v>1</v>
      </c>
      <c r="Q375" t="str">
        <f t="shared" si="6"/>
        <v>1</v>
      </c>
      <c r="R375">
        <v>2</v>
      </c>
      <c r="X375" t="s">
        <v>285</v>
      </c>
      <c r="Y375" t="s">
        <v>269</v>
      </c>
      <c r="BG375">
        <v>2</v>
      </c>
      <c r="BH375">
        <v>2129</v>
      </c>
      <c r="BI375">
        <f>($BH$429-$BH$426)/200</f>
        <v>0.09</v>
      </c>
    </row>
    <row r="376" spans="1:61" x14ac:dyDescent="0.25">
      <c r="A376">
        <v>375</v>
      </c>
      <c r="B376">
        <v>131.44859500000001</v>
      </c>
      <c r="C376" s="5">
        <v>1</v>
      </c>
      <c r="D376">
        <v>135.72826600000002</v>
      </c>
      <c r="E376" s="2">
        <v>2</v>
      </c>
      <c r="P376">
        <v>2</v>
      </c>
      <c r="Q376" t="str">
        <f t="shared" si="6"/>
        <v>12</v>
      </c>
      <c r="R376">
        <v>1</v>
      </c>
      <c r="X376" t="s">
        <v>285</v>
      </c>
      <c r="Y376" t="s">
        <v>270</v>
      </c>
      <c r="BG376">
        <v>1</v>
      </c>
      <c r="BH376">
        <v>2139</v>
      </c>
      <c r="BI376">
        <f>($BH$430-$BH$427)/200</f>
        <v>0.08</v>
      </c>
    </row>
    <row r="377" spans="1:61" x14ac:dyDescent="0.25">
      <c r="A377">
        <v>376</v>
      </c>
      <c r="B377">
        <v>131.455332</v>
      </c>
      <c r="C377" s="5">
        <v>1</v>
      </c>
      <c r="D377">
        <v>135.72826600000002</v>
      </c>
      <c r="E377" s="2">
        <v>2</v>
      </c>
      <c r="P377">
        <v>2</v>
      </c>
      <c r="Q377" t="str">
        <f t="shared" si="6"/>
        <v>12</v>
      </c>
      <c r="R377" t="s">
        <v>22</v>
      </c>
      <c r="X377" t="s">
        <v>285</v>
      </c>
      <c r="Y377" t="s">
        <v>271</v>
      </c>
      <c r="BG377" t="s">
        <v>22</v>
      </c>
      <c r="BH377">
        <v>2143</v>
      </c>
      <c r="BI377">
        <f>($BH$431-$BH$428)/200</f>
        <v>0.12</v>
      </c>
    </row>
    <row r="378" spans="1:61" x14ac:dyDescent="0.25">
      <c r="A378">
        <v>377</v>
      </c>
      <c r="B378">
        <v>131.455332</v>
      </c>
      <c r="C378" s="5">
        <v>1</v>
      </c>
      <c r="D378">
        <v>135.72826600000002</v>
      </c>
      <c r="E378" s="2">
        <v>2</v>
      </c>
      <c r="P378">
        <v>2</v>
      </c>
      <c r="Q378" t="str">
        <f t="shared" si="6"/>
        <v>12</v>
      </c>
      <c r="R378" t="s">
        <v>22</v>
      </c>
      <c r="X378" t="s">
        <v>285</v>
      </c>
      <c r="Y378" t="s">
        <v>268</v>
      </c>
      <c r="BG378" t="s">
        <v>22</v>
      </c>
      <c r="BH378">
        <v>2145</v>
      </c>
      <c r="BI378">
        <f>($BH$432-$BH$429)/200</f>
        <v>0.06</v>
      </c>
    </row>
    <row r="379" spans="1:61" x14ac:dyDescent="0.25">
      <c r="A379">
        <v>378</v>
      </c>
      <c r="D379">
        <v>135.72826600000002</v>
      </c>
      <c r="E379" s="2">
        <v>2</v>
      </c>
      <c r="P379">
        <v>1</v>
      </c>
      <c r="Q379" t="str">
        <f t="shared" si="6"/>
        <v>2</v>
      </c>
      <c r="R379">
        <v>1</v>
      </c>
      <c r="X379" t="s">
        <v>285</v>
      </c>
      <c r="Y379" t="s">
        <v>269</v>
      </c>
      <c r="AB379" t="s">
        <v>282</v>
      </c>
      <c r="AC379" t="str">
        <f>CONCATENATE($R379,$R380,$R381,$R382)</f>
        <v>1234</v>
      </c>
      <c r="BG379">
        <v>1</v>
      </c>
      <c r="BH379">
        <v>2146</v>
      </c>
      <c r="BI379">
        <f>($BH$433-$BH$430)/200</f>
        <v>0.1</v>
      </c>
    </row>
    <row r="380" spans="1:61" x14ac:dyDescent="0.25">
      <c r="A380">
        <v>379</v>
      </c>
      <c r="D380">
        <v>135.72826600000002</v>
      </c>
      <c r="E380" s="2">
        <v>2</v>
      </c>
      <c r="P380">
        <v>1</v>
      </c>
      <c r="Q380" t="str">
        <f t="shared" si="6"/>
        <v>2</v>
      </c>
      <c r="R380">
        <v>2</v>
      </c>
      <c r="X380" t="s">
        <v>285</v>
      </c>
      <c r="Y380" t="s">
        <v>270</v>
      </c>
      <c r="BG380">
        <v>2</v>
      </c>
      <c r="BH380">
        <v>2158</v>
      </c>
      <c r="BI380">
        <f>($BH$434-$BH$431)/200</f>
        <v>7.4999999999999997E-2</v>
      </c>
    </row>
    <row r="381" spans="1:61" x14ac:dyDescent="0.25">
      <c r="A381">
        <v>380</v>
      </c>
      <c r="D381">
        <v>135.72826600000002</v>
      </c>
      <c r="E381" s="2">
        <v>2</v>
      </c>
      <c r="F381">
        <v>132.93326400000001</v>
      </c>
      <c r="G381" s="3">
        <v>3</v>
      </c>
      <c r="P381">
        <v>2</v>
      </c>
      <c r="Q381" t="str">
        <f t="shared" si="6"/>
        <v>23</v>
      </c>
      <c r="R381">
        <v>3</v>
      </c>
      <c r="X381" t="s">
        <v>285</v>
      </c>
      <c r="Y381" t="s">
        <v>271</v>
      </c>
      <c r="BG381">
        <v>3</v>
      </c>
      <c r="BH381">
        <v>2160</v>
      </c>
      <c r="BI381">
        <f>($BH$435-$BH$432)/200</f>
        <v>0.115</v>
      </c>
    </row>
    <row r="382" spans="1:61" x14ac:dyDescent="0.25">
      <c r="A382">
        <v>381</v>
      </c>
      <c r="D382">
        <v>135.72826600000002</v>
      </c>
      <c r="E382" s="2">
        <v>2</v>
      </c>
      <c r="F382">
        <v>132.89847</v>
      </c>
      <c r="G382" s="3">
        <v>3</v>
      </c>
      <c r="H382">
        <v>134.07907299999999</v>
      </c>
      <c r="I382" s="4">
        <v>4</v>
      </c>
      <c r="P382">
        <v>3</v>
      </c>
      <c r="Q382" t="str">
        <f t="shared" si="6"/>
        <v>234</v>
      </c>
      <c r="R382">
        <v>4</v>
      </c>
      <c r="X382" t="s">
        <v>285</v>
      </c>
      <c r="Y382" t="s">
        <v>268</v>
      </c>
      <c r="BG382">
        <v>4</v>
      </c>
      <c r="BH382">
        <v>2165</v>
      </c>
      <c r="BI382">
        <f>($BH$436-$BH$433)/200</f>
        <v>5.5E-2</v>
      </c>
    </row>
    <row r="383" spans="1:61" x14ac:dyDescent="0.25">
      <c r="A383">
        <v>382</v>
      </c>
      <c r="F383">
        <v>132.849695</v>
      </c>
      <c r="G383" s="3">
        <v>3</v>
      </c>
      <c r="H383">
        <v>134.07907299999999</v>
      </c>
      <c r="I383" s="4">
        <v>4</v>
      </c>
      <c r="P383">
        <v>2</v>
      </c>
      <c r="Q383" t="str">
        <f t="shared" si="6"/>
        <v>34</v>
      </c>
      <c r="R383">
        <v>1</v>
      </c>
      <c r="X383" t="s">
        <v>285</v>
      </c>
      <c r="Y383" t="s">
        <v>269</v>
      </c>
      <c r="AB383" t="s">
        <v>282</v>
      </c>
      <c r="AC383" t="str">
        <f>CONCATENATE($R383,$R384,$R385,$R386)</f>
        <v>1234</v>
      </c>
      <c r="BG383">
        <v>1</v>
      </c>
      <c r="BH383">
        <v>2176</v>
      </c>
      <c r="BI383">
        <f>($BH$437-$BH$434)/200</f>
        <v>9.5000000000000001E-2</v>
      </c>
    </row>
    <row r="384" spans="1:61" x14ac:dyDescent="0.25">
      <c r="A384">
        <v>383</v>
      </c>
      <c r="F384">
        <v>132.83465000000001</v>
      </c>
      <c r="G384" s="3">
        <v>3</v>
      </c>
      <c r="H384">
        <v>134.07907299999999</v>
      </c>
      <c r="I384" s="4">
        <v>4</v>
      </c>
      <c r="P384">
        <v>2</v>
      </c>
      <c r="Q384" t="str">
        <f t="shared" si="6"/>
        <v>34</v>
      </c>
      <c r="R384">
        <v>2</v>
      </c>
      <c r="X384" t="s">
        <v>285</v>
      </c>
      <c r="Y384" t="s">
        <v>270</v>
      </c>
      <c r="BG384">
        <v>2</v>
      </c>
      <c r="BH384">
        <v>2179</v>
      </c>
      <c r="BI384">
        <f>($BH$438-$BH$435)/200</f>
        <v>7.4999999999999997E-2</v>
      </c>
    </row>
    <row r="385" spans="1:61" x14ac:dyDescent="0.25">
      <c r="A385">
        <v>384</v>
      </c>
      <c r="F385">
        <v>132.85444100000001</v>
      </c>
      <c r="G385" s="3">
        <v>3</v>
      </c>
      <c r="H385">
        <v>134.07907299999999</v>
      </c>
      <c r="I385" s="4">
        <v>4</v>
      </c>
      <c r="P385">
        <v>2</v>
      </c>
      <c r="Q385" t="str">
        <f t="shared" si="6"/>
        <v>34</v>
      </c>
      <c r="R385">
        <v>3</v>
      </c>
      <c r="X385" t="s">
        <v>284</v>
      </c>
      <c r="Y385" t="s">
        <v>272</v>
      </c>
      <c r="BG385">
        <v>3</v>
      </c>
      <c r="BH385">
        <v>2187</v>
      </c>
      <c r="BI385">
        <f>($BH$439-$BH$436)/200</f>
        <v>0.11</v>
      </c>
    </row>
    <row r="386" spans="1:61" x14ac:dyDescent="0.25">
      <c r="A386">
        <v>385</v>
      </c>
      <c r="F386">
        <v>132.86551500000002</v>
      </c>
      <c r="G386" s="3">
        <v>3</v>
      </c>
      <c r="H386">
        <v>134.07907299999999</v>
      </c>
      <c r="I386" s="4">
        <v>4</v>
      </c>
      <c r="P386">
        <v>2</v>
      </c>
      <c r="Q386" t="str">
        <f t="shared" ref="Q386:Q449" si="7">CONCATENATE(C386,E386,G386,I386)</f>
        <v>34</v>
      </c>
      <c r="R386">
        <v>4</v>
      </c>
      <c r="X386" t="s">
        <v>283</v>
      </c>
      <c r="Y386" t="s">
        <v>266</v>
      </c>
      <c r="BG386">
        <v>4</v>
      </c>
      <c r="BH386">
        <v>2188</v>
      </c>
      <c r="BI386">
        <f>($BH$440-$BH$437)/200</f>
        <v>0.06</v>
      </c>
    </row>
    <row r="387" spans="1:61" x14ac:dyDescent="0.25">
      <c r="A387">
        <v>386</v>
      </c>
      <c r="F387">
        <v>132.93326400000001</v>
      </c>
      <c r="G387" s="3">
        <v>3</v>
      </c>
      <c r="H387">
        <v>134.07907299999999</v>
      </c>
      <c r="I387" s="4">
        <v>4</v>
      </c>
      <c r="P387">
        <v>2</v>
      </c>
      <c r="Q387" t="str">
        <f t="shared" si="7"/>
        <v>34</v>
      </c>
      <c r="R387">
        <v>2</v>
      </c>
      <c r="X387" t="s">
        <v>283</v>
      </c>
      <c r="Y387" t="s">
        <v>263</v>
      </c>
      <c r="AB387" t="s">
        <v>285</v>
      </c>
      <c r="AC387" t="str">
        <f>CONCATENATE($R387,$R388,$R389,$R390)</f>
        <v>2134</v>
      </c>
      <c r="BG387">
        <v>2</v>
      </c>
      <c r="BH387">
        <v>2198</v>
      </c>
      <c r="BI387">
        <f>($BH$441-$BH$438)/200</f>
        <v>8.5000000000000006E-2</v>
      </c>
    </row>
    <row r="388" spans="1:61" x14ac:dyDescent="0.25">
      <c r="A388">
        <v>387</v>
      </c>
      <c r="F388">
        <v>132.93326400000001</v>
      </c>
      <c r="G388" s="3">
        <v>3</v>
      </c>
      <c r="H388">
        <v>134.07907299999999</v>
      </c>
      <c r="I388" s="4">
        <v>4</v>
      </c>
      <c r="P388">
        <v>2</v>
      </c>
      <c r="Q388" t="str">
        <f t="shared" si="7"/>
        <v>34</v>
      </c>
      <c r="R388">
        <v>1</v>
      </c>
      <c r="X388" t="s">
        <v>283</v>
      </c>
      <c r="Y388" t="s">
        <v>264</v>
      </c>
      <c r="BG388">
        <v>1</v>
      </c>
      <c r="BH388">
        <v>2201</v>
      </c>
      <c r="BI388">
        <f>($BH$442-$BH$439)/200</f>
        <v>8.5000000000000006E-2</v>
      </c>
    </row>
    <row r="389" spans="1:61" x14ac:dyDescent="0.25">
      <c r="A389">
        <v>388</v>
      </c>
      <c r="H389">
        <v>134.07907299999999</v>
      </c>
      <c r="I389" s="4">
        <v>4</v>
      </c>
      <c r="P389">
        <v>1</v>
      </c>
      <c r="Q389" t="str">
        <f t="shared" si="7"/>
        <v>4</v>
      </c>
      <c r="R389">
        <v>3</v>
      </c>
      <c r="X389" t="s">
        <v>283</v>
      </c>
      <c r="Y389" t="s">
        <v>265</v>
      </c>
      <c r="BG389">
        <v>3</v>
      </c>
      <c r="BH389">
        <v>2210</v>
      </c>
      <c r="BI389">
        <f>($BH$443-$BH$440)/200</f>
        <v>0.115</v>
      </c>
    </row>
    <row r="390" spans="1:61" x14ac:dyDescent="0.25">
      <c r="A390">
        <v>389</v>
      </c>
      <c r="H390">
        <v>134.07907299999999</v>
      </c>
      <c r="I390" s="4">
        <v>4</v>
      </c>
      <c r="P390">
        <v>1</v>
      </c>
      <c r="Q390" t="str">
        <f t="shared" si="7"/>
        <v>4</v>
      </c>
      <c r="R390">
        <v>4</v>
      </c>
      <c r="X390" t="s">
        <v>283</v>
      </c>
      <c r="Y390" t="s">
        <v>266</v>
      </c>
      <c r="BG390">
        <v>4</v>
      </c>
      <c r="BH390">
        <v>2210</v>
      </c>
      <c r="BI390">
        <f>($BH$444-$BH$441)/200</f>
        <v>7.4999999999999997E-2</v>
      </c>
    </row>
    <row r="391" spans="1:61" x14ac:dyDescent="0.25">
      <c r="A391">
        <v>390</v>
      </c>
      <c r="P391">
        <v>0</v>
      </c>
      <c r="Q391" t="str">
        <f t="shared" si="7"/>
        <v/>
      </c>
      <c r="R391">
        <v>2</v>
      </c>
      <c r="X391" t="s">
        <v>283</v>
      </c>
      <c r="Y391" t="s">
        <v>263</v>
      </c>
      <c r="AB391" t="s">
        <v>285</v>
      </c>
      <c r="AC391" t="str">
        <f>CONCATENATE($R391,$R392,$R393,$R394)</f>
        <v>2134</v>
      </c>
      <c r="BG391">
        <v>2</v>
      </c>
      <c r="BH391">
        <v>2222</v>
      </c>
      <c r="BI391">
        <f>($BH$445-$BH$442)/200</f>
        <v>7.4999999999999997E-2</v>
      </c>
    </row>
    <row r="392" spans="1:61" x14ac:dyDescent="0.25">
      <c r="A392">
        <v>391</v>
      </c>
      <c r="P392">
        <v>0</v>
      </c>
      <c r="Q392" t="str">
        <f t="shared" si="7"/>
        <v/>
      </c>
      <c r="R392">
        <v>1</v>
      </c>
      <c r="X392" t="s">
        <v>283</v>
      </c>
      <c r="Y392" t="s">
        <v>264</v>
      </c>
      <c r="BG392">
        <v>1</v>
      </c>
      <c r="BH392">
        <v>2226</v>
      </c>
      <c r="BI392">
        <f>($BH$446-$BH$443)/200</f>
        <v>7.4999999999999997E-2</v>
      </c>
    </row>
    <row r="393" spans="1:61" x14ac:dyDescent="0.25">
      <c r="A393">
        <v>392</v>
      </c>
      <c r="B393">
        <v>161.89113800000001</v>
      </c>
      <c r="C393" s="5">
        <v>1</v>
      </c>
      <c r="P393">
        <v>1</v>
      </c>
      <c r="Q393" t="str">
        <f t="shared" si="7"/>
        <v>1</v>
      </c>
      <c r="R393">
        <v>3</v>
      </c>
      <c r="X393" t="s">
        <v>283</v>
      </c>
      <c r="Y393" t="s">
        <v>265</v>
      </c>
      <c r="BG393">
        <v>3</v>
      </c>
      <c r="BH393">
        <v>2234</v>
      </c>
      <c r="BI393">
        <f>($BH$447-$BH$444)/200</f>
        <v>0.105</v>
      </c>
    </row>
    <row r="394" spans="1:61" x14ac:dyDescent="0.25">
      <c r="A394">
        <v>393</v>
      </c>
      <c r="B394">
        <v>161.87938600000001</v>
      </c>
      <c r="C394" s="5">
        <v>1</v>
      </c>
      <c r="P394">
        <v>1</v>
      </c>
      <c r="Q394" t="str">
        <f t="shared" si="7"/>
        <v>1</v>
      </c>
      <c r="R394">
        <v>4</v>
      </c>
      <c r="X394" t="s">
        <v>283</v>
      </c>
      <c r="Y394" t="s">
        <v>266</v>
      </c>
      <c r="BG394">
        <v>4</v>
      </c>
      <c r="BH394">
        <v>2234</v>
      </c>
      <c r="BI394">
        <f>($BH$448-$BH$445)/200</f>
        <v>8.5000000000000006E-2</v>
      </c>
    </row>
    <row r="395" spans="1:61" x14ac:dyDescent="0.25">
      <c r="A395">
        <v>394</v>
      </c>
      <c r="B395">
        <v>161.87624099999999</v>
      </c>
      <c r="C395" s="5">
        <v>1</v>
      </c>
      <c r="P395">
        <v>1</v>
      </c>
      <c r="Q395" t="str">
        <f t="shared" si="7"/>
        <v>1</v>
      </c>
      <c r="R395">
        <v>2</v>
      </c>
      <c r="X395" t="s">
        <v>283</v>
      </c>
      <c r="Y395" t="s">
        <v>263</v>
      </c>
      <c r="AB395" t="s">
        <v>283</v>
      </c>
      <c r="AC395" t="str">
        <f>CONCATENATE($R395,$R396,$R397,$R398)</f>
        <v>2143</v>
      </c>
      <c r="BG395">
        <v>2</v>
      </c>
      <c r="BH395">
        <v>2245</v>
      </c>
      <c r="BI395">
        <f>($BH$449-$BH$446)/200</f>
        <v>7.0000000000000007E-2</v>
      </c>
    </row>
    <row r="396" spans="1:61" x14ac:dyDescent="0.25">
      <c r="A396">
        <v>395</v>
      </c>
      <c r="B396">
        <v>161.90016</v>
      </c>
      <c r="C396" s="5">
        <v>1</v>
      </c>
      <c r="D396">
        <v>165.081446</v>
      </c>
      <c r="E396" s="2">
        <v>2</v>
      </c>
      <c r="P396">
        <v>2</v>
      </c>
      <c r="Q396" t="str">
        <f t="shared" si="7"/>
        <v>12</v>
      </c>
      <c r="R396">
        <v>1</v>
      </c>
      <c r="X396" t="s">
        <v>283</v>
      </c>
      <c r="Y396" t="s">
        <v>264</v>
      </c>
      <c r="BG396">
        <v>1</v>
      </c>
      <c r="BH396">
        <v>2250</v>
      </c>
      <c r="BI396">
        <f>($BH$450-$BH$447)/200</f>
        <v>0.08</v>
      </c>
    </row>
    <row r="397" spans="1:61" x14ac:dyDescent="0.25">
      <c r="A397">
        <v>396</v>
      </c>
      <c r="B397">
        <v>161.919025</v>
      </c>
      <c r="C397" s="5">
        <v>1</v>
      </c>
      <c r="D397">
        <v>165.00309799999999</v>
      </c>
      <c r="E397" s="2">
        <v>2</v>
      </c>
      <c r="P397">
        <v>2</v>
      </c>
      <c r="Q397" t="str">
        <f t="shared" si="7"/>
        <v>12</v>
      </c>
      <c r="R397">
        <v>4</v>
      </c>
      <c r="X397" t="s">
        <v>282</v>
      </c>
      <c r="Y397" t="s">
        <v>262</v>
      </c>
      <c r="BG397">
        <v>4</v>
      </c>
      <c r="BH397">
        <v>2257</v>
      </c>
      <c r="BI397">
        <f>($BH$456-$BH$453)/200</f>
        <v>5.5E-2</v>
      </c>
    </row>
    <row r="398" spans="1:61" x14ac:dyDescent="0.25">
      <c r="A398">
        <v>397</v>
      </c>
      <c r="B398">
        <v>161.88747899999998</v>
      </c>
      <c r="C398" s="5">
        <v>1</v>
      </c>
      <c r="D398">
        <v>164.93206700000002</v>
      </c>
      <c r="E398" s="2">
        <v>2</v>
      </c>
      <c r="P398">
        <v>2</v>
      </c>
      <c r="Q398" t="str">
        <f t="shared" si="7"/>
        <v>12</v>
      </c>
      <c r="R398">
        <v>3</v>
      </c>
      <c r="X398" t="s">
        <v>284</v>
      </c>
      <c r="Y398" t="s">
        <v>273</v>
      </c>
      <c r="BG398">
        <v>3</v>
      </c>
      <c r="BH398">
        <v>2258</v>
      </c>
      <c r="BI398">
        <f>($BH$457-$BH$454)/200</f>
        <v>0.1</v>
      </c>
    </row>
    <row r="399" spans="1:61" x14ac:dyDescent="0.25">
      <c r="A399">
        <v>398</v>
      </c>
      <c r="B399">
        <v>161.942995</v>
      </c>
      <c r="C399" s="5">
        <v>1</v>
      </c>
      <c r="D399">
        <v>164.99644699999999</v>
      </c>
      <c r="E399" s="2">
        <v>2</v>
      </c>
      <c r="P399">
        <v>2</v>
      </c>
      <c r="Q399" t="str">
        <f t="shared" si="7"/>
        <v>12</v>
      </c>
      <c r="R399">
        <v>2</v>
      </c>
      <c r="X399" t="s">
        <v>285</v>
      </c>
      <c r="Y399" t="s">
        <v>270</v>
      </c>
      <c r="AB399" t="s">
        <v>285</v>
      </c>
      <c r="AC399" t="str">
        <f>CONCATENATE($R399,$R400,$R401,$R402)</f>
        <v>2134</v>
      </c>
      <c r="BG399">
        <v>2</v>
      </c>
      <c r="BH399">
        <v>2270</v>
      </c>
      <c r="BI399">
        <f>($BH$458-$BH$455)/200</f>
        <v>8.5000000000000006E-2</v>
      </c>
    </row>
    <row r="400" spans="1:61" x14ac:dyDescent="0.25">
      <c r="A400">
        <v>399</v>
      </c>
      <c r="B400">
        <v>161.885211</v>
      </c>
      <c r="C400" s="5">
        <v>1</v>
      </c>
      <c r="D400">
        <v>165.08830499999999</v>
      </c>
      <c r="E400" s="2">
        <v>2</v>
      </c>
      <c r="P400">
        <v>2</v>
      </c>
      <c r="Q400" t="str">
        <f t="shared" si="7"/>
        <v>12</v>
      </c>
      <c r="R400">
        <v>1</v>
      </c>
      <c r="X400" t="s">
        <v>285</v>
      </c>
      <c r="Y400" t="s">
        <v>271</v>
      </c>
      <c r="BG400">
        <v>1</v>
      </c>
      <c r="BH400">
        <v>2274</v>
      </c>
      <c r="BI400">
        <f>($BH$459-$BH$456)/200</f>
        <v>0.11</v>
      </c>
    </row>
    <row r="401" spans="1:61" x14ac:dyDescent="0.25">
      <c r="A401">
        <v>400</v>
      </c>
      <c r="B401">
        <v>161.89113800000001</v>
      </c>
      <c r="C401" s="5">
        <v>1</v>
      </c>
      <c r="D401">
        <v>165.043509</v>
      </c>
      <c r="E401" s="2">
        <v>2</v>
      </c>
      <c r="P401">
        <v>2</v>
      </c>
      <c r="Q401" t="str">
        <f t="shared" si="7"/>
        <v>12</v>
      </c>
      <c r="R401">
        <v>3</v>
      </c>
      <c r="X401" t="s">
        <v>285</v>
      </c>
      <c r="Y401" t="s">
        <v>268</v>
      </c>
      <c r="BG401">
        <v>3</v>
      </c>
      <c r="BH401">
        <v>2281</v>
      </c>
      <c r="BI401">
        <f>($BH$460-$BH$457)/200</f>
        <v>0.04</v>
      </c>
    </row>
    <row r="402" spans="1:61" x14ac:dyDescent="0.25">
      <c r="A402">
        <v>401</v>
      </c>
      <c r="D402">
        <v>165.12253100000001</v>
      </c>
      <c r="E402" s="2">
        <v>2</v>
      </c>
      <c r="P402">
        <v>1</v>
      </c>
      <c r="Q402" t="str">
        <f t="shared" si="7"/>
        <v>2</v>
      </c>
      <c r="R402">
        <v>4</v>
      </c>
      <c r="X402" t="s">
        <v>285</v>
      </c>
      <c r="Y402" t="s">
        <v>269</v>
      </c>
      <c r="BG402">
        <v>4</v>
      </c>
      <c r="BH402">
        <v>2282</v>
      </c>
      <c r="BI402">
        <f>($BH$461-$BH$458)/200</f>
        <v>8.5000000000000006E-2</v>
      </c>
    </row>
    <row r="403" spans="1:61" x14ac:dyDescent="0.25">
      <c r="A403">
        <v>402</v>
      </c>
      <c r="D403">
        <v>165.17026200000001</v>
      </c>
      <c r="E403" s="2">
        <v>2</v>
      </c>
      <c r="P403">
        <v>1</v>
      </c>
      <c r="Q403" t="str">
        <f t="shared" si="7"/>
        <v>2</v>
      </c>
      <c r="R403">
        <v>2</v>
      </c>
      <c r="X403" t="s">
        <v>285</v>
      </c>
      <c r="Y403" t="s">
        <v>270</v>
      </c>
      <c r="AB403" t="s">
        <v>283</v>
      </c>
      <c r="AC403" t="str">
        <f>CONCATENATE($R403,$R404,$R405,$R406)</f>
        <v>2143</v>
      </c>
      <c r="BG403">
        <v>2</v>
      </c>
      <c r="BH403">
        <v>2292</v>
      </c>
      <c r="BI403">
        <f>($BH$462-$BH$459)/200</f>
        <v>7.4999999999999997E-2</v>
      </c>
    </row>
    <row r="404" spans="1:61" x14ac:dyDescent="0.25">
      <c r="A404">
        <v>403</v>
      </c>
      <c r="D404">
        <v>165.081446</v>
      </c>
      <c r="E404" s="2">
        <v>2</v>
      </c>
      <c r="P404">
        <v>1</v>
      </c>
      <c r="Q404" t="str">
        <f t="shared" si="7"/>
        <v>2</v>
      </c>
      <c r="R404">
        <v>1</v>
      </c>
      <c r="X404" t="s">
        <v>285</v>
      </c>
      <c r="Y404" t="s">
        <v>271</v>
      </c>
      <c r="BG404">
        <v>1</v>
      </c>
      <c r="BH404">
        <v>2297</v>
      </c>
      <c r="BI404">
        <f>($BH$463-$BH$460)/200</f>
        <v>0.105</v>
      </c>
    </row>
    <row r="405" spans="1:61" x14ac:dyDescent="0.25">
      <c r="A405">
        <v>404</v>
      </c>
      <c r="D405">
        <v>165.081446</v>
      </c>
      <c r="E405" s="2">
        <v>2</v>
      </c>
      <c r="P405">
        <v>1</v>
      </c>
      <c r="Q405" t="str">
        <f t="shared" si="7"/>
        <v>2</v>
      </c>
      <c r="R405">
        <v>4</v>
      </c>
      <c r="X405" t="s">
        <v>285</v>
      </c>
      <c r="Y405" t="s">
        <v>268</v>
      </c>
      <c r="BG405">
        <v>4</v>
      </c>
      <c r="BH405">
        <v>2304</v>
      </c>
      <c r="BI405">
        <f>($BH$464-$BH$461)/200</f>
        <v>4.4999999999999998E-2</v>
      </c>
    </row>
    <row r="406" spans="1:61" x14ac:dyDescent="0.25">
      <c r="A406">
        <v>405</v>
      </c>
      <c r="F406">
        <v>164.66479900000002</v>
      </c>
      <c r="G406" s="3">
        <v>3</v>
      </c>
      <c r="H406">
        <v>164.85825199999999</v>
      </c>
      <c r="I406" s="4">
        <v>4</v>
      </c>
      <c r="P406">
        <v>2</v>
      </c>
      <c r="Q406" t="str">
        <f t="shared" si="7"/>
        <v>34</v>
      </c>
      <c r="R406">
        <v>3</v>
      </c>
      <c r="X406" t="s">
        <v>285</v>
      </c>
      <c r="Y406" t="s">
        <v>269</v>
      </c>
      <c r="BG406">
        <v>3</v>
      </c>
      <c r="BH406">
        <v>2305</v>
      </c>
      <c r="BI406">
        <f>($BH$465-$BH$462)/200</f>
        <v>8.5000000000000006E-2</v>
      </c>
    </row>
    <row r="407" spans="1:61" x14ac:dyDescent="0.25">
      <c r="A407">
        <v>406</v>
      </c>
      <c r="F407">
        <v>164.64103599999999</v>
      </c>
      <c r="G407" s="3">
        <v>3</v>
      </c>
      <c r="H407">
        <v>164.85825199999999</v>
      </c>
      <c r="I407" s="4">
        <v>4</v>
      </c>
      <c r="P407">
        <v>2</v>
      </c>
      <c r="Q407" t="str">
        <f t="shared" si="7"/>
        <v>34</v>
      </c>
      <c r="R407">
        <v>2</v>
      </c>
      <c r="X407" t="s">
        <v>285</v>
      </c>
      <c r="Y407" t="s">
        <v>270</v>
      </c>
      <c r="AB407" t="s">
        <v>283</v>
      </c>
      <c r="AC407" t="str">
        <f>CONCATENATE($R407,$R408,$R409,$R410)</f>
        <v>2143</v>
      </c>
      <c r="BG407">
        <v>2</v>
      </c>
      <c r="BH407">
        <v>2314</v>
      </c>
      <c r="BI407">
        <f>($BH$466-$BH$463)/200</f>
        <v>7.4999999999999997E-2</v>
      </c>
    </row>
    <row r="408" spans="1:61" x14ac:dyDescent="0.25">
      <c r="A408">
        <v>407</v>
      </c>
      <c r="F408">
        <v>164.62294300000002</v>
      </c>
      <c r="G408" s="3">
        <v>3</v>
      </c>
      <c r="H408">
        <v>164.85825199999999</v>
      </c>
      <c r="I408" s="4">
        <v>4</v>
      </c>
      <c r="P408">
        <v>2</v>
      </c>
      <c r="Q408" t="str">
        <f t="shared" si="7"/>
        <v>34</v>
      </c>
      <c r="R408">
        <v>1</v>
      </c>
      <c r="X408" t="s">
        <v>285</v>
      </c>
      <c r="Y408" t="s">
        <v>271</v>
      </c>
      <c r="BG408">
        <v>1</v>
      </c>
      <c r="BH408">
        <v>2321</v>
      </c>
      <c r="BI408">
        <f>($BH$467-$BH$464)/200</f>
        <v>0.105</v>
      </c>
    </row>
    <row r="409" spans="1:61" x14ac:dyDescent="0.25">
      <c r="A409">
        <v>408</v>
      </c>
      <c r="F409">
        <v>164.59748000000002</v>
      </c>
      <c r="G409" s="3">
        <v>3</v>
      </c>
      <c r="H409">
        <v>164.85825199999999</v>
      </c>
      <c r="I409" s="4">
        <v>4</v>
      </c>
      <c r="P409">
        <v>2</v>
      </c>
      <c r="Q409" t="str">
        <f t="shared" si="7"/>
        <v>34</v>
      </c>
      <c r="R409">
        <v>4</v>
      </c>
      <c r="X409" t="s">
        <v>285</v>
      </c>
      <c r="Y409" t="s">
        <v>268</v>
      </c>
      <c r="BG409">
        <v>4</v>
      </c>
      <c r="BH409">
        <v>2327</v>
      </c>
      <c r="BI409">
        <f>($BH$468-$BH$465)/200</f>
        <v>5.5E-2</v>
      </c>
    </row>
    <row r="410" spans="1:61" x14ac:dyDescent="0.25">
      <c r="A410">
        <v>409</v>
      </c>
      <c r="F410">
        <v>164.55789099999998</v>
      </c>
      <c r="G410" s="3">
        <v>3</v>
      </c>
      <c r="H410">
        <v>164.85825199999999</v>
      </c>
      <c r="I410" s="4">
        <v>4</v>
      </c>
      <c r="P410">
        <v>2</v>
      </c>
      <c r="Q410" t="str">
        <f t="shared" si="7"/>
        <v>34</v>
      </c>
      <c r="R410">
        <v>3</v>
      </c>
      <c r="X410" t="s">
        <v>285</v>
      </c>
      <c r="Y410" t="s">
        <v>269</v>
      </c>
      <c r="BG410">
        <v>3</v>
      </c>
      <c r="BH410">
        <v>2330</v>
      </c>
      <c r="BI410">
        <f>($BH$469-$BH$466)/200</f>
        <v>0.09</v>
      </c>
    </row>
    <row r="411" spans="1:61" x14ac:dyDescent="0.25">
      <c r="A411">
        <v>410</v>
      </c>
      <c r="F411">
        <v>164.46856200000002</v>
      </c>
      <c r="G411" s="3">
        <v>3</v>
      </c>
      <c r="H411">
        <v>164.85825199999999</v>
      </c>
      <c r="I411" s="4">
        <v>4</v>
      </c>
      <c r="P411">
        <v>2</v>
      </c>
      <c r="Q411" t="str">
        <f t="shared" si="7"/>
        <v>34</v>
      </c>
      <c r="R411">
        <v>2</v>
      </c>
      <c r="X411" t="s">
        <v>285</v>
      </c>
      <c r="Y411" t="s">
        <v>270</v>
      </c>
      <c r="AB411" t="s">
        <v>283</v>
      </c>
      <c r="AC411" t="str">
        <f>CONCATENATE($R411,$R412,$R413,$R414)</f>
        <v>2143</v>
      </c>
      <c r="BG411">
        <v>2</v>
      </c>
      <c r="BH411">
        <v>2336</v>
      </c>
      <c r="BI411">
        <f>($BH$470-$BH$467)/200</f>
        <v>7.4999999999999997E-2</v>
      </c>
    </row>
    <row r="412" spans="1:61" x14ac:dyDescent="0.25">
      <c r="A412">
        <v>411</v>
      </c>
      <c r="F412">
        <v>164.396241</v>
      </c>
      <c r="G412" s="3">
        <v>3</v>
      </c>
      <c r="H412">
        <v>164.85825199999999</v>
      </c>
      <c r="I412" s="4">
        <v>4</v>
      </c>
      <c r="P412">
        <v>2</v>
      </c>
      <c r="Q412" t="str">
        <f t="shared" si="7"/>
        <v>34</v>
      </c>
      <c r="R412">
        <v>1</v>
      </c>
      <c r="X412" t="s">
        <v>285</v>
      </c>
      <c r="Y412" t="s">
        <v>271</v>
      </c>
      <c r="BG412">
        <v>1</v>
      </c>
      <c r="BH412">
        <v>2345</v>
      </c>
      <c r="BI412">
        <f>($BH$471-$BH$468)/200</f>
        <v>0.1</v>
      </c>
    </row>
    <row r="413" spans="1:61" x14ac:dyDescent="0.25">
      <c r="A413">
        <v>412</v>
      </c>
      <c r="F413">
        <v>164.422684</v>
      </c>
      <c r="G413" s="3">
        <v>3</v>
      </c>
      <c r="H413">
        <v>164.85825199999999</v>
      </c>
      <c r="I413" s="4">
        <v>4</v>
      </c>
      <c r="P413">
        <v>2</v>
      </c>
      <c r="Q413" t="str">
        <f t="shared" si="7"/>
        <v>34</v>
      </c>
      <c r="R413">
        <v>4</v>
      </c>
      <c r="X413" t="s">
        <v>285</v>
      </c>
      <c r="Y413" t="s">
        <v>268</v>
      </c>
      <c r="BG413">
        <v>4</v>
      </c>
      <c r="BH413">
        <v>2351</v>
      </c>
      <c r="BI413">
        <f>($BH$472-$BH$469)/200</f>
        <v>0.05</v>
      </c>
    </row>
    <row r="414" spans="1:61" x14ac:dyDescent="0.25">
      <c r="A414">
        <v>413</v>
      </c>
      <c r="F414">
        <v>164.66479900000002</v>
      </c>
      <c r="G414" s="3">
        <v>3</v>
      </c>
      <c r="H414">
        <v>164.85825199999999</v>
      </c>
      <c r="I414" s="4">
        <v>4</v>
      </c>
      <c r="P414">
        <v>2</v>
      </c>
      <c r="Q414" t="str">
        <f t="shared" si="7"/>
        <v>34</v>
      </c>
      <c r="R414">
        <v>3</v>
      </c>
      <c r="X414" t="s">
        <v>285</v>
      </c>
      <c r="Y414" t="s">
        <v>269</v>
      </c>
      <c r="BG414">
        <v>3</v>
      </c>
      <c r="BH414">
        <v>2355</v>
      </c>
      <c r="BI414">
        <f>($BH$473-$BH$470)/200</f>
        <v>0.08</v>
      </c>
    </row>
    <row r="415" spans="1:61" x14ac:dyDescent="0.25">
      <c r="A415">
        <v>414</v>
      </c>
      <c r="B415">
        <v>182.88809499999999</v>
      </c>
      <c r="C415" s="5">
        <v>1</v>
      </c>
      <c r="P415">
        <v>1</v>
      </c>
      <c r="Q415" t="str">
        <f t="shared" si="7"/>
        <v>1</v>
      </c>
      <c r="R415" t="s">
        <v>22</v>
      </c>
      <c r="X415" t="s">
        <v>285</v>
      </c>
      <c r="Y415" t="s">
        <v>270</v>
      </c>
      <c r="BG415" t="s">
        <v>22</v>
      </c>
      <c r="BH415">
        <v>2357</v>
      </c>
      <c r="BI415">
        <f>($BH$474-$BH$471)/200</f>
        <v>6.5000000000000002E-2</v>
      </c>
    </row>
    <row r="416" spans="1:61" x14ac:dyDescent="0.25">
      <c r="A416">
        <v>415</v>
      </c>
      <c r="B416">
        <v>182.88809499999999</v>
      </c>
      <c r="C416" s="5">
        <v>1</v>
      </c>
      <c r="P416">
        <v>1</v>
      </c>
      <c r="Q416" t="str">
        <f t="shared" si="7"/>
        <v>1</v>
      </c>
      <c r="R416" t="s">
        <v>22</v>
      </c>
      <c r="X416" t="s">
        <v>285</v>
      </c>
      <c r="Y416" t="s">
        <v>271</v>
      </c>
      <c r="BG416" t="s">
        <v>22</v>
      </c>
      <c r="BH416">
        <v>2359</v>
      </c>
      <c r="BI416">
        <f>($BH$475-$BH$472)/200</f>
        <v>0.1</v>
      </c>
    </row>
    <row r="417" spans="1:61" x14ac:dyDescent="0.25">
      <c r="A417">
        <v>416</v>
      </c>
      <c r="B417">
        <v>182.918868</v>
      </c>
      <c r="C417" s="5">
        <v>1</v>
      </c>
      <c r="P417">
        <v>1</v>
      </c>
      <c r="Q417" t="str">
        <f t="shared" si="7"/>
        <v>1</v>
      </c>
      <c r="R417">
        <v>2</v>
      </c>
      <c r="X417" t="s">
        <v>285</v>
      </c>
      <c r="Y417" t="s">
        <v>268</v>
      </c>
      <c r="AB417" t="s">
        <v>285</v>
      </c>
      <c r="AC417" t="str">
        <f>CONCATENATE($R417,$R418,$R419,$R420)</f>
        <v>2134</v>
      </c>
      <c r="BG417">
        <v>2</v>
      </c>
      <c r="BH417">
        <v>2360</v>
      </c>
      <c r="BI417">
        <f>($BH$476-$BH$473)/200</f>
        <v>5.5E-2</v>
      </c>
    </row>
    <row r="418" spans="1:61" x14ac:dyDescent="0.25">
      <c r="A418">
        <v>417</v>
      </c>
      <c r="B418">
        <v>182.89809700000001</v>
      </c>
      <c r="C418" s="5">
        <v>1</v>
      </c>
      <c r="P418">
        <v>1</v>
      </c>
      <c r="Q418" t="str">
        <f t="shared" si="7"/>
        <v>1</v>
      </c>
      <c r="R418">
        <v>1</v>
      </c>
      <c r="X418" t="s">
        <v>285</v>
      </c>
      <c r="Y418" t="s">
        <v>269</v>
      </c>
      <c r="BG418">
        <v>1</v>
      </c>
      <c r="BH418">
        <v>2365</v>
      </c>
      <c r="BI418">
        <f>($BH$477-$BH$474)/200</f>
        <v>7.4999999999999997E-2</v>
      </c>
    </row>
    <row r="419" spans="1:61" x14ac:dyDescent="0.25">
      <c r="A419">
        <v>418</v>
      </c>
      <c r="B419">
        <v>182.904437</v>
      </c>
      <c r="C419" s="5">
        <v>1</v>
      </c>
      <c r="P419">
        <v>1</v>
      </c>
      <c r="Q419" t="str">
        <f t="shared" si="7"/>
        <v>1</v>
      </c>
      <c r="R419">
        <v>3</v>
      </c>
      <c r="X419" t="s">
        <v>285</v>
      </c>
      <c r="Y419" t="s">
        <v>270</v>
      </c>
      <c r="BG419">
        <v>3</v>
      </c>
      <c r="BH419">
        <v>2371</v>
      </c>
      <c r="BI419">
        <f>($BH$478-$BH$475)/200</f>
        <v>7.4999999999999997E-2</v>
      </c>
    </row>
    <row r="420" spans="1:61" x14ac:dyDescent="0.25">
      <c r="A420">
        <v>419</v>
      </c>
      <c r="B420">
        <v>182.8982</v>
      </c>
      <c r="C420" s="5">
        <v>1</v>
      </c>
      <c r="P420">
        <v>1</v>
      </c>
      <c r="Q420" t="str">
        <f t="shared" si="7"/>
        <v>1</v>
      </c>
      <c r="R420">
        <v>4</v>
      </c>
      <c r="X420" t="s">
        <v>284</v>
      </c>
      <c r="Y420" t="s">
        <v>272</v>
      </c>
      <c r="BG420">
        <v>4</v>
      </c>
      <c r="BH420">
        <v>2371</v>
      </c>
      <c r="BI420">
        <f>($BH$479-$BH$476)/200</f>
        <v>0.1</v>
      </c>
    </row>
    <row r="421" spans="1:61" x14ac:dyDescent="0.25">
      <c r="A421">
        <v>420</v>
      </c>
      <c r="B421">
        <v>182.88242600000001</v>
      </c>
      <c r="C421" s="5">
        <v>1</v>
      </c>
      <c r="P421">
        <v>1</v>
      </c>
      <c r="Q421" t="str">
        <f t="shared" si="7"/>
        <v>1</v>
      </c>
      <c r="R421">
        <v>2</v>
      </c>
      <c r="X421" t="s">
        <v>283</v>
      </c>
      <c r="Y421" t="s">
        <v>266</v>
      </c>
      <c r="AB421" t="s">
        <v>285</v>
      </c>
      <c r="AC421" t="str">
        <f>CONCATENATE($R421,$R422,$R423,$R424)</f>
        <v>2134</v>
      </c>
      <c r="BG421">
        <v>2</v>
      </c>
      <c r="BH421">
        <v>2388</v>
      </c>
      <c r="BI421">
        <f>($BH$480-$BH$477)/200</f>
        <v>0.08</v>
      </c>
    </row>
    <row r="422" spans="1:61" x14ac:dyDescent="0.25">
      <c r="A422">
        <v>421</v>
      </c>
      <c r="B422">
        <v>182.87366400000002</v>
      </c>
      <c r="C422" s="5">
        <v>1</v>
      </c>
      <c r="D422">
        <v>188.43315000000001</v>
      </c>
      <c r="E422" s="2">
        <v>2</v>
      </c>
      <c r="P422">
        <v>2</v>
      </c>
      <c r="Q422" t="str">
        <f t="shared" si="7"/>
        <v>12</v>
      </c>
      <c r="R422">
        <v>1</v>
      </c>
      <c r="X422" t="s">
        <v>283</v>
      </c>
      <c r="Y422" t="s">
        <v>263</v>
      </c>
      <c r="BG422">
        <v>1</v>
      </c>
      <c r="BH422">
        <v>2392</v>
      </c>
      <c r="BI422">
        <f>($BH$481-$BH$478)/200</f>
        <v>6.5000000000000002E-2</v>
      </c>
    </row>
    <row r="423" spans="1:61" x14ac:dyDescent="0.25">
      <c r="A423">
        <v>422</v>
      </c>
      <c r="B423">
        <v>182.87598300000002</v>
      </c>
      <c r="C423" s="5">
        <v>1</v>
      </c>
      <c r="D423">
        <v>188.50722000000002</v>
      </c>
      <c r="E423" s="2">
        <v>2</v>
      </c>
      <c r="P423">
        <v>2</v>
      </c>
      <c r="Q423" t="str">
        <f t="shared" si="7"/>
        <v>12</v>
      </c>
      <c r="R423">
        <v>3</v>
      </c>
      <c r="X423" t="s">
        <v>283</v>
      </c>
      <c r="Y423" t="s">
        <v>264</v>
      </c>
      <c r="BG423">
        <v>3</v>
      </c>
      <c r="BH423">
        <v>2396</v>
      </c>
      <c r="BI423">
        <f>($BH$482-$BH$479)/200</f>
        <v>7.4999999999999997E-2</v>
      </c>
    </row>
    <row r="424" spans="1:61" x14ac:dyDescent="0.25">
      <c r="A424">
        <v>423</v>
      </c>
      <c r="B424">
        <v>182.87618900000001</v>
      </c>
      <c r="C424" s="5">
        <v>1</v>
      </c>
      <c r="D424">
        <v>188.51835499999999</v>
      </c>
      <c r="E424" s="2">
        <v>2</v>
      </c>
      <c r="P424">
        <v>2</v>
      </c>
      <c r="Q424" t="str">
        <f t="shared" si="7"/>
        <v>12</v>
      </c>
      <c r="R424">
        <v>4</v>
      </c>
      <c r="X424" t="s">
        <v>285</v>
      </c>
      <c r="Y424" t="s">
        <v>268</v>
      </c>
      <c r="BG424">
        <v>4</v>
      </c>
      <c r="BH424">
        <v>2396</v>
      </c>
      <c r="BI424">
        <f>($BH$488-$BH$485)/200</f>
        <v>0.04</v>
      </c>
    </row>
    <row r="425" spans="1:61" x14ac:dyDescent="0.25">
      <c r="A425">
        <v>424</v>
      </c>
      <c r="B425">
        <v>182.88809499999999</v>
      </c>
      <c r="C425" s="5">
        <v>1</v>
      </c>
      <c r="D425">
        <v>188.52871199999998</v>
      </c>
      <c r="E425" s="2">
        <v>2</v>
      </c>
      <c r="P425">
        <v>2</v>
      </c>
      <c r="Q425" t="str">
        <f t="shared" si="7"/>
        <v>12</v>
      </c>
      <c r="R425">
        <v>2</v>
      </c>
      <c r="X425" t="s">
        <v>285</v>
      </c>
      <c r="Y425" t="s">
        <v>269</v>
      </c>
      <c r="AB425" t="s">
        <v>285</v>
      </c>
      <c r="AC425" t="str">
        <f>CONCATENATE($R425,$R426,$R427,$R428)</f>
        <v>2134</v>
      </c>
      <c r="BG425">
        <v>2</v>
      </c>
      <c r="BH425">
        <v>2409</v>
      </c>
      <c r="BI425">
        <f>($BH$489-$BH$486)/200</f>
        <v>0.09</v>
      </c>
    </row>
    <row r="426" spans="1:61" x14ac:dyDescent="0.25">
      <c r="A426">
        <v>425</v>
      </c>
      <c r="D426">
        <v>188.54088100000001</v>
      </c>
      <c r="E426" s="2">
        <v>2</v>
      </c>
      <c r="P426">
        <v>1</v>
      </c>
      <c r="Q426" t="str">
        <f t="shared" si="7"/>
        <v>2</v>
      </c>
      <c r="R426">
        <v>1</v>
      </c>
      <c r="X426" t="s">
        <v>285</v>
      </c>
      <c r="Y426" t="s">
        <v>270</v>
      </c>
      <c r="BG426">
        <v>1</v>
      </c>
      <c r="BH426">
        <v>2413</v>
      </c>
      <c r="BI426">
        <f>($BH$490-$BH$487)/200</f>
        <v>0.09</v>
      </c>
    </row>
    <row r="427" spans="1:61" x14ac:dyDescent="0.25">
      <c r="A427">
        <v>426</v>
      </c>
      <c r="D427">
        <v>188.53030999999999</v>
      </c>
      <c r="E427" s="2">
        <v>2</v>
      </c>
      <c r="P427">
        <v>1</v>
      </c>
      <c r="Q427" t="str">
        <f t="shared" si="7"/>
        <v>2</v>
      </c>
      <c r="R427">
        <v>3</v>
      </c>
      <c r="X427" t="s">
        <v>285</v>
      </c>
      <c r="Y427" t="s">
        <v>271</v>
      </c>
      <c r="BG427">
        <v>3</v>
      </c>
      <c r="BH427">
        <v>2419</v>
      </c>
      <c r="BI427">
        <f>($BH$491-$BH$488)/200</f>
        <v>0.12</v>
      </c>
    </row>
    <row r="428" spans="1:61" x14ac:dyDescent="0.25">
      <c r="A428">
        <v>427</v>
      </c>
      <c r="D428">
        <v>188.511809</v>
      </c>
      <c r="E428" s="2">
        <v>2</v>
      </c>
      <c r="P428">
        <v>1</v>
      </c>
      <c r="Q428" t="str">
        <f t="shared" si="7"/>
        <v>2</v>
      </c>
      <c r="R428">
        <v>4</v>
      </c>
      <c r="X428" t="s">
        <v>285</v>
      </c>
      <c r="Y428" t="s">
        <v>268</v>
      </c>
      <c r="BG428">
        <v>4</v>
      </c>
      <c r="BH428">
        <v>2419</v>
      </c>
      <c r="BI428">
        <f>($BH$492-$BH$489)/200</f>
        <v>0.05</v>
      </c>
    </row>
    <row r="429" spans="1:61" x14ac:dyDescent="0.25">
      <c r="A429">
        <v>428</v>
      </c>
      <c r="D429">
        <v>188.51041700000002</v>
      </c>
      <c r="E429" s="2">
        <v>2</v>
      </c>
      <c r="P429">
        <v>1</v>
      </c>
      <c r="Q429" t="str">
        <f t="shared" si="7"/>
        <v>2</v>
      </c>
      <c r="R429">
        <v>2</v>
      </c>
      <c r="X429" t="s">
        <v>285</v>
      </c>
      <c r="Y429" t="s">
        <v>269</v>
      </c>
      <c r="AB429" t="s">
        <v>285</v>
      </c>
      <c r="AC429" t="str">
        <f>CONCATENATE($R429,$R430,$R431,$R432)</f>
        <v>2134</v>
      </c>
      <c r="BG429">
        <v>2</v>
      </c>
      <c r="BH429">
        <v>2431</v>
      </c>
      <c r="BI429">
        <f>($BH$493-$BH$490)/200</f>
        <v>0.08</v>
      </c>
    </row>
    <row r="430" spans="1:61" x14ac:dyDescent="0.25">
      <c r="A430">
        <v>429</v>
      </c>
      <c r="D430">
        <v>188.43315000000001</v>
      </c>
      <c r="E430" s="2">
        <v>2</v>
      </c>
      <c r="F430">
        <v>186.31366199999999</v>
      </c>
      <c r="G430" s="3">
        <v>3</v>
      </c>
      <c r="P430">
        <v>2</v>
      </c>
      <c r="Q430" t="str">
        <f t="shared" si="7"/>
        <v>23</v>
      </c>
      <c r="R430">
        <v>1</v>
      </c>
      <c r="X430" t="s">
        <v>285</v>
      </c>
      <c r="Y430" t="s">
        <v>270</v>
      </c>
      <c r="BG430">
        <v>1</v>
      </c>
      <c r="BH430">
        <v>2435</v>
      </c>
      <c r="BI430">
        <f>($BH$494-$BH$491)/200</f>
        <v>7.0000000000000007E-2</v>
      </c>
    </row>
    <row r="431" spans="1:61" x14ac:dyDescent="0.25">
      <c r="A431">
        <v>430</v>
      </c>
      <c r="F431">
        <v>186.327944</v>
      </c>
      <c r="G431" s="3">
        <v>3</v>
      </c>
      <c r="H431">
        <v>187.89397300000002</v>
      </c>
      <c r="I431" s="4">
        <v>4</v>
      </c>
      <c r="P431">
        <v>2</v>
      </c>
      <c r="Q431" t="str">
        <f t="shared" si="7"/>
        <v>34</v>
      </c>
      <c r="R431">
        <v>3</v>
      </c>
      <c r="X431" t="s">
        <v>285</v>
      </c>
      <c r="Y431" t="s">
        <v>271</v>
      </c>
      <c r="BG431">
        <v>3</v>
      </c>
      <c r="BH431">
        <v>2443</v>
      </c>
      <c r="BI431">
        <f>($BH$495-$BH$492)/200</f>
        <v>0.105</v>
      </c>
    </row>
    <row r="432" spans="1:61" x14ac:dyDescent="0.25">
      <c r="A432">
        <v>431</v>
      </c>
      <c r="F432">
        <v>186.30768499999999</v>
      </c>
      <c r="G432" s="3">
        <v>3</v>
      </c>
      <c r="H432">
        <v>187.89397300000002</v>
      </c>
      <c r="I432" s="4">
        <v>4</v>
      </c>
      <c r="P432">
        <v>2</v>
      </c>
      <c r="Q432" t="str">
        <f t="shared" si="7"/>
        <v>34</v>
      </c>
      <c r="R432">
        <v>4</v>
      </c>
      <c r="X432" t="s">
        <v>285</v>
      </c>
      <c r="Y432" t="s">
        <v>268</v>
      </c>
      <c r="BG432">
        <v>4</v>
      </c>
      <c r="BH432">
        <v>2443</v>
      </c>
      <c r="BI432">
        <f>($BH$496-$BH$493)/200</f>
        <v>5.5E-2</v>
      </c>
    </row>
    <row r="433" spans="1:61" x14ac:dyDescent="0.25">
      <c r="A433">
        <v>432</v>
      </c>
      <c r="F433">
        <v>186.33840800000002</v>
      </c>
      <c r="G433" s="3">
        <v>3</v>
      </c>
      <c r="H433">
        <v>187.86304699999999</v>
      </c>
      <c r="I433" s="4">
        <v>4</v>
      </c>
      <c r="P433">
        <v>2</v>
      </c>
      <c r="Q433" t="str">
        <f t="shared" si="7"/>
        <v>34</v>
      </c>
      <c r="R433">
        <v>2</v>
      </c>
      <c r="X433" t="s">
        <v>285</v>
      </c>
      <c r="Y433" t="s">
        <v>269</v>
      </c>
      <c r="AB433" t="s">
        <v>285</v>
      </c>
      <c r="AC433" t="str">
        <f>CONCATENATE($R433,$R434,$R435,$R436)</f>
        <v>2134</v>
      </c>
      <c r="BG433">
        <v>2</v>
      </c>
      <c r="BH433">
        <v>2455</v>
      </c>
      <c r="BI433">
        <f>($BH$497-$BH$494)/200</f>
        <v>0.09</v>
      </c>
    </row>
    <row r="434" spans="1:61" x14ac:dyDescent="0.25">
      <c r="A434">
        <v>433</v>
      </c>
      <c r="F434">
        <v>186.30654799999999</v>
      </c>
      <c r="G434" s="3">
        <v>3</v>
      </c>
      <c r="H434">
        <v>187.87397300000001</v>
      </c>
      <c r="I434" s="4">
        <v>4</v>
      </c>
      <c r="P434">
        <v>2</v>
      </c>
      <c r="Q434" t="str">
        <f t="shared" si="7"/>
        <v>34</v>
      </c>
      <c r="R434">
        <v>1</v>
      </c>
      <c r="X434" t="s">
        <v>285</v>
      </c>
      <c r="Y434" t="s">
        <v>270</v>
      </c>
      <c r="BG434">
        <v>1</v>
      </c>
      <c r="BH434">
        <v>2458</v>
      </c>
      <c r="BI434">
        <f>($BH$498-$BH$495)/200</f>
        <v>8.5000000000000006E-2</v>
      </c>
    </row>
    <row r="435" spans="1:61" x14ac:dyDescent="0.25">
      <c r="A435">
        <v>434</v>
      </c>
      <c r="F435">
        <v>186.32026200000001</v>
      </c>
      <c r="G435" s="3">
        <v>3</v>
      </c>
      <c r="H435">
        <v>187.845519</v>
      </c>
      <c r="I435" s="4">
        <v>4</v>
      </c>
      <c r="P435">
        <v>2</v>
      </c>
      <c r="Q435" t="str">
        <f t="shared" si="7"/>
        <v>34</v>
      </c>
      <c r="R435">
        <v>3</v>
      </c>
      <c r="X435" t="s">
        <v>284</v>
      </c>
      <c r="Y435" t="s">
        <v>272</v>
      </c>
      <c r="BG435">
        <v>3</v>
      </c>
      <c r="BH435">
        <v>2466</v>
      </c>
      <c r="BI435">
        <f>($BH$499-$BH$496)/200</f>
        <v>0.115</v>
      </c>
    </row>
    <row r="436" spans="1:61" x14ac:dyDescent="0.25">
      <c r="A436">
        <v>435</v>
      </c>
      <c r="F436">
        <v>186.328768</v>
      </c>
      <c r="G436" s="3">
        <v>3</v>
      </c>
      <c r="H436">
        <v>187.84850900000001</v>
      </c>
      <c r="I436" s="4">
        <v>4</v>
      </c>
      <c r="P436">
        <v>2</v>
      </c>
      <c r="Q436" t="str">
        <f t="shared" si="7"/>
        <v>34</v>
      </c>
      <c r="R436">
        <v>4</v>
      </c>
      <c r="X436" t="s">
        <v>283</v>
      </c>
      <c r="Y436" t="s">
        <v>266</v>
      </c>
      <c r="BG436">
        <v>4</v>
      </c>
      <c r="BH436">
        <v>2466</v>
      </c>
      <c r="BI436">
        <f>($BH$500-$BH$497)/200</f>
        <v>6.5000000000000002E-2</v>
      </c>
    </row>
    <row r="437" spans="1:61" x14ac:dyDescent="0.25">
      <c r="A437">
        <v>436</v>
      </c>
      <c r="B437">
        <v>203.73237499999999</v>
      </c>
      <c r="C437" s="5">
        <v>1</v>
      </c>
      <c r="F437">
        <v>186.239024</v>
      </c>
      <c r="G437" s="3">
        <v>3</v>
      </c>
      <c r="H437">
        <v>187.832427</v>
      </c>
      <c r="I437" s="4">
        <v>4</v>
      </c>
      <c r="P437">
        <v>3</v>
      </c>
      <c r="Q437" t="str">
        <f t="shared" si="7"/>
        <v>134</v>
      </c>
      <c r="R437">
        <v>2</v>
      </c>
      <c r="X437" t="s">
        <v>283</v>
      </c>
      <c r="Y437" t="s">
        <v>263</v>
      </c>
      <c r="AB437" t="s">
        <v>283</v>
      </c>
      <c r="AC437" t="str">
        <f>CONCATENATE($R437,$R438,$R439,$R440)</f>
        <v>2143</v>
      </c>
      <c r="BG437">
        <v>2</v>
      </c>
      <c r="BH437">
        <v>2477</v>
      </c>
      <c r="BI437">
        <f>($BH$501-$BH$498)/200</f>
        <v>7.4999999999999997E-2</v>
      </c>
    </row>
    <row r="438" spans="1:61" x14ac:dyDescent="0.25">
      <c r="A438">
        <v>437</v>
      </c>
      <c r="B438">
        <v>203.69196199999999</v>
      </c>
      <c r="C438" s="5">
        <v>1</v>
      </c>
      <c r="F438">
        <v>186.31366199999999</v>
      </c>
      <c r="G438" s="3">
        <v>3</v>
      </c>
      <c r="H438">
        <v>187.81886900000001</v>
      </c>
      <c r="I438" s="4">
        <v>4</v>
      </c>
      <c r="P438">
        <v>3</v>
      </c>
      <c r="Q438" t="str">
        <f t="shared" si="7"/>
        <v>134</v>
      </c>
      <c r="R438">
        <v>1</v>
      </c>
      <c r="X438" t="s">
        <v>283</v>
      </c>
      <c r="Y438" t="s">
        <v>264</v>
      </c>
      <c r="BG438">
        <v>1</v>
      </c>
      <c r="BH438">
        <v>2481</v>
      </c>
      <c r="BI438">
        <f>($BH$502-$BH$499)/200</f>
        <v>7.4999999999999997E-2</v>
      </c>
    </row>
    <row r="439" spans="1:61" x14ac:dyDescent="0.25">
      <c r="A439">
        <v>438</v>
      </c>
      <c r="B439">
        <v>203.72556600000001</v>
      </c>
      <c r="C439" s="5">
        <v>1</v>
      </c>
      <c r="F439">
        <v>186.31366199999999</v>
      </c>
      <c r="G439" s="3">
        <v>3</v>
      </c>
      <c r="H439">
        <v>187.81521100000001</v>
      </c>
      <c r="I439" s="4">
        <v>4</v>
      </c>
      <c r="P439">
        <v>3</v>
      </c>
      <c r="Q439" t="str">
        <f t="shared" si="7"/>
        <v>134</v>
      </c>
      <c r="R439">
        <v>4</v>
      </c>
      <c r="X439" t="s">
        <v>284</v>
      </c>
      <c r="Y439" t="s">
        <v>267</v>
      </c>
      <c r="BG439">
        <v>4</v>
      </c>
      <c r="BH439">
        <v>2488</v>
      </c>
      <c r="BI439">
        <f>($BH$503-$BH$500)/200</f>
        <v>0.105</v>
      </c>
    </row>
    <row r="440" spans="1:61" x14ac:dyDescent="0.25">
      <c r="A440">
        <v>439</v>
      </c>
      <c r="B440">
        <v>203.71118799999999</v>
      </c>
      <c r="C440" s="5">
        <v>1</v>
      </c>
      <c r="H440">
        <v>187.89397300000002</v>
      </c>
      <c r="I440" s="4">
        <v>4</v>
      </c>
      <c r="P440">
        <v>2</v>
      </c>
      <c r="Q440" t="str">
        <f t="shared" si="7"/>
        <v>14</v>
      </c>
      <c r="R440">
        <v>3</v>
      </c>
      <c r="X440" t="s">
        <v>285</v>
      </c>
      <c r="Y440" t="s">
        <v>268</v>
      </c>
      <c r="BG440">
        <v>3</v>
      </c>
      <c r="BH440">
        <v>2489</v>
      </c>
      <c r="BI440">
        <f>($BH$504-$BH$501)/200</f>
        <v>6.5000000000000002E-2</v>
      </c>
    </row>
    <row r="441" spans="1:61" x14ac:dyDescent="0.25">
      <c r="A441">
        <v>440</v>
      </c>
      <c r="B441">
        <v>203.742942</v>
      </c>
      <c r="C441" s="5">
        <v>1</v>
      </c>
      <c r="H441">
        <v>187.89397300000002</v>
      </c>
      <c r="I441" s="4">
        <v>4</v>
      </c>
      <c r="P441">
        <v>2</v>
      </c>
      <c r="Q441" t="str">
        <f t="shared" si="7"/>
        <v>14</v>
      </c>
      <c r="R441">
        <v>2</v>
      </c>
      <c r="X441" t="s">
        <v>285</v>
      </c>
      <c r="Y441" t="s">
        <v>269</v>
      </c>
      <c r="AB441" t="s">
        <v>283</v>
      </c>
      <c r="AC441" t="str">
        <f>CONCATENATE($R441,$R442,$R443,$R444)</f>
        <v>2143</v>
      </c>
      <c r="BG441">
        <v>2</v>
      </c>
      <c r="BH441">
        <v>2498</v>
      </c>
      <c r="BI441">
        <f>($BH$505-$BH$502)/200</f>
        <v>9.5000000000000001E-2</v>
      </c>
    </row>
    <row r="442" spans="1:61" x14ac:dyDescent="0.25">
      <c r="A442">
        <v>441</v>
      </c>
      <c r="B442">
        <v>203.70108300000001</v>
      </c>
      <c r="C442" s="5">
        <v>1</v>
      </c>
      <c r="P442">
        <v>1</v>
      </c>
      <c r="Q442" t="str">
        <f t="shared" si="7"/>
        <v>1</v>
      </c>
      <c r="R442">
        <v>1</v>
      </c>
      <c r="X442" t="s">
        <v>285</v>
      </c>
      <c r="Y442" t="s">
        <v>270</v>
      </c>
      <c r="BG442">
        <v>1</v>
      </c>
      <c r="BH442">
        <v>2505</v>
      </c>
      <c r="BI442">
        <f>($BH$506-$BH$503)/200</f>
        <v>0.09</v>
      </c>
    </row>
    <row r="443" spans="1:61" x14ac:dyDescent="0.25">
      <c r="A443">
        <v>442</v>
      </c>
      <c r="B443">
        <v>203.686598</v>
      </c>
      <c r="C443" s="5">
        <v>1</v>
      </c>
      <c r="P443">
        <v>1</v>
      </c>
      <c r="Q443" t="str">
        <f t="shared" si="7"/>
        <v>1</v>
      </c>
      <c r="R443">
        <v>4</v>
      </c>
      <c r="X443" t="s">
        <v>284</v>
      </c>
      <c r="Y443" t="s">
        <v>272</v>
      </c>
      <c r="BG443">
        <v>4</v>
      </c>
      <c r="BH443">
        <v>2512</v>
      </c>
      <c r="BI443">
        <f>($BH$507-$BH$504)/200</f>
        <v>0.12</v>
      </c>
    </row>
    <row r="444" spans="1:61" x14ac:dyDescent="0.25">
      <c r="A444">
        <v>443</v>
      </c>
      <c r="B444">
        <v>203.69598300000001</v>
      </c>
      <c r="C444" s="5">
        <v>1</v>
      </c>
      <c r="P444">
        <v>1</v>
      </c>
      <c r="Q444" t="str">
        <f t="shared" si="7"/>
        <v>1</v>
      </c>
      <c r="R444">
        <v>3</v>
      </c>
      <c r="X444" t="s">
        <v>283</v>
      </c>
      <c r="Y444" t="s">
        <v>266</v>
      </c>
      <c r="BG444">
        <v>3</v>
      </c>
      <c r="BH444">
        <v>2513</v>
      </c>
      <c r="BI444">
        <f>($BH$508-$BH$505)/200</f>
        <v>7.0000000000000007E-2</v>
      </c>
    </row>
    <row r="445" spans="1:61" x14ac:dyDescent="0.25">
      <c r="A445">
        <v>444</v>
      </c>
      <c r="B445">
        <v>203.72608400000001</v>
      </c>
      <c r="C445" s="5">
        <v>1</v>
      </c>
      <c r="D445">
        <v>208.7116</v>
      </c>
      <c r="E445" s="2">
        <v>2</v>
      </c>
      <c r="P445">
        <v>2</v>
      </c>
      <c r="Q445" t="str">
        <f t="shared" si="7"/>
        <v>12</v>
      </c>
      <c r="R445">
        <v>2</v>
      </c>
      <c r="X445" t="s">
        <v>283</v>
      </c>
      <c r="Y445" t="s">
        <v>263</v>
      </c>
      <c r="AB445" t="s">
        <v>283</v>
      </c>
      <c r="AC445" t="str">
        <f>CONCATENATE($R445,$R446,$R447,$R448)</f>
        <v>2143</v>
      </c>
      <c r="BG445">
        <v>2</v>
      </c>
      <c r="BH445">
        <v>2520</v>
      </c>
      <c r="BI445">
        <f>($BH$509-$BH$506)/200</f>
        <v>7.4999999999999997E-2</v>
      </c>
    </row>
    <row r="446" spans="1:61" x14ac:dyDescent="0.25">
      <c r="A446">
        <v>445</v>
      </c>
      <c r="B446">
        <v>203.72990300000001</v>
      </c>
      <c r="C446" s="5">
        <v>1</v>
      </c>
      <c r="D446">
        <v>208.83443700000001</v>
      </c>
      <c r="E446" s="2">
        <v>2</v>
      </c>
      <c r="P446">
        <v>2</v>
      </c>
      <c r="Q446" t="str">
        <f t="shared" si="7"/>
        <v>12</v>
      </c>
      <c r="R446">
        <v>1</v>
      </c>
      <c r="X446" t="s">
        <v>283</v>
      </c>
      <c r="Y446" t="s">
        <v>264</v>
      </c>
      <c r="BG446">
        <v>1</v>
      </c>
      <c r="BH446">
        <v>2527</v>
      </c>
      <c r="BI446">
        <f>($BH$510-$BH$507)/200</f>
        <v>0.08</v>
      </c>
    </row>
    <row r="447" spans="1:61" x14ac:dyDescent="0.25">
      <c r="A447">
        <v>446</v>
      </c>
      <c r="B447">
        <v>203.736087</v>
      </c>
      <c r="C447" s="5">
        <v>1</v>
      </c>
      <c r="D447">
        <v>208.73181</v>
      </c>
      <c r="E447" s="2">
        <v>2</v>
      </c>
      <c r="P447">
        <v>2</v>
      </c>
      <c r="Q447" t="str">
        <f t="shared" si="7"/>
        <v>12</v>
      </c>
      <c r="R447">
        <v>4</v>
      </c>
      <c r="X447" t="s">
        <v>283</v>
      </c>
      <c r="Y447" t="s">
        <v>265</v>
      </c>
      <c r="BG447">
        <v>4</v>
      </c>
      <c r="BH447">
        <v>2534</v>
      </c>
      <c r="BI447">
        <f>($BH$511-$BH$508)/200</f>
        <v>0.105</v>
      </c>
    </row>
    <row r="448" spans="1:61" x14ac:dyDescent="0.25">
      <c r="A448">
        <v>447</v>
      </c>
      <c r="B448">
        <v>203.720416</v>
      </c>
      <c r="C448" s="5">
        <v>1</v>
      </c>
      <c r="D448">
        <v>208.73614000000001</v>
      </c>
      <c r="E448" s="2">
        <v>2</v>
      </c>
      <c r="P448">
        <v>2</v>
      </c>
      <c r="Q448" t="str">
        <f t="shared" si="7"/>
        <v>12</v>
      </c>
      <c r="R448">
        <v>3</v>
      </c>
      <c r="X448" t="s">
        <v>283</v>
      </c>
      <c r="Y448" t="s">
        <v>266</v>
      </c>
      <c r="BG448">
        <v>3</v>
      </c>
      <c r="BH448">
        <v>2537</v>
      </c>
      <c r="BI448">
        <f>($BH$512-$BH$509)/200</f>
        <v>0.08</v>
      </c>
    </row>
    <row r="449" spans="1:61" x14ac:dyDescent="0.25">
      <c r="A449">
        <v>448</v>
      </c>
      <c r="B449">
        <v>203.73237499999999</v>
      </c>
      <c r="C449" s="5">
        <v>1</v>
      </c>
      <c r="D449">
        <v>208.71443400000001</v>
      </c>
      <c r="E449" s="2">
        <v>2</v>
      </c>
      <c r="P449">
        <v>2</v>
      </c>
      <c r="Q449" t="str">
        <f t="shared" si="7"/>
        <v>12</v>
      </c>
      <c r="R449">
        <v>2</v>
      </c>
      <c r="X449" t="s">
        <v>283</v>
      </c>
      <c r="Y449" t="s">
        <v>263</v>
      </c>
      <c r="BG449">
        <v>2</v>
      </c>
      <c r="BH449">
        <v>2541</v>
      </c>
      <c r="BI449">
        <f>($BH$513-$BH$510)/200</f>
        <v>8.5000000000000006E-2</v>
      </c>
    </row>
    <row r="450" spans="1:61" x14ac:dyDescent="0.25">
      <c r="A450">
        <v>449</v>
      </c>
      <c r="D450">
        <v>208.766291</v>
      </c>
      <c r="E450" s="2">
        <v>2</v>
      </c>
      <c r="P450">
        <v>1</v>
      </c>
      <c r="Q450" t="str">
        <f t="shared" ref="Q450:Q513" si="8">CONCATENATE(C450,E450,G450,I450)</f>
        <v>2</v>
      </c>
      <c r="R450">
        <v>1</v>
      </c>
      <c r="X450" t="s">
        <v>283</v>
      </c>
      <c r="Y450" t="s">
        <v>264</v>
      </c>
      <c r="BG450">
        <v>1</v>
      </c>
      <c r="BH450">
        <v>2550</v>
      </c>
      <c r="BI450">
        <f>($BH$514-$BH$511)/200</f>
        <v>0.09</v>
      </c>
    </row>
    <row r="451" spans="1:61" x14ac:dyDescent="0.25">
      <c r="A451">
        <v>450</v>
      </c>
      <c r="D451">
        <v>208.778559</v>
      </c>
      <c r="E451" s="2">
        <v>2</v>
      </c>
      <c r="P451">
        <v>1</v>
      </c>
      <c r="Q451" t="str">
        <f t="shared" si="8"/>
        <v>2</v>
      </c>
      <c r="R451" t="s">
        <v>22</v>
      </c>
      <c r="X451" t="s">
        <v>283</v>
      </c>
      <c r="Y451" t="s">
        <v>265</v>
      </c>
      <c r="BG451" t="s">
        <v>22</v>
      </c>
      <c r="BH451">
        <v>2556</v>
      </c>
      <c r="BI451">
        <f>($BH$515-$BH$512)/200</f>
        <v>0.115</v>
      </c>
    </row>
    <row r="452" spans="1:61" x14ac:dyDescent="0.25">
      <c r="A452">
        <v>451</v>
      </c>
      <c r="D452">
        <v>208.75654900000001</v>
      </c>
      <c r="E452" s="2">
        <v>2</v>
      </c>
      <c r="F452">
        <v>204.86453900000001</v>
      </c>
      <c r="G452" s="3">
        <v>3</v>
      </c>
      <c r="P452">
        <v>2</v>
      </c>
      <c r="Q452" t="str">
        <f t="shared" si="8"/>
        <v>23</v>
      </c>
      <c r="R452" t="s">
        <v>22</v>
      </c>
      <c r="X452" t="s">
        <v>283</v>
      </c>
      <c r="Y452" t="s">
        <v>266</v>
      </c>
      <c r="BG452" t="s">
        <v>22</v>
      </c>
      <c r="BH452">
        <v>2558</v>
      </c>
      <c r="BI452">
        <f>($BH$516-$BH$513)/200</f>
        <v>9.5000000000000001E-2</v>
      </c>
    </row>
    <row r="453" spans="1:61" x14ac:dyDescent="0.25">
      <c r="A453">
        <v>452</v>
      </c>
      <c r="D453">
        <v>208.78830199999999</v>
      </c>
      <c r="E453" s="2">
        <v>2</v>
      </c>
      <c r="F453">
        <v>204.88763299999999</v>
      </c>
      <c r="G453" s="3">
        <v>3</v>
      </c>
      <c r="P453">
        <v>2</v>
      </c>
      <c r="Q453" t="str">
        <f t="shared" si="8"/>
        <v>23</v>
      </c>
      <c r="R453">
        <v>1</v>
      </c>
      <c r="X453" t="s">
        <v>285</v>
      </c>
      <c r="Y453" t="s">
        <v>268</v>
      </c>
      <c r="AB453" t="s">
        <v>282</v>
      </c>
      <c r="AC453" t="str">
        <f>CONCATENATE($R453,$R454,$R455,$R456)</f>
        <v>1234</v>
      </c>
      <c r="BG453">
        <v>1</v>
      </c>
      <c r="BH453">
        <v>2559</v>
      </c>
      <c r="BI453">
        <f>($BH$522-$BH$519)/200</f>
        <v>0.04</v>
      </c>
    </row>
    <row r="454" spans="1:61" x14ac:dyDescent="0.25">
      <c r="A454">
        <v>453</v>
      </c>
      <c r="D454">
        <v>208.80309600000001</v>
      </c>
      <c r="E454" s="2">
        <v>2</v>
      </c>
      <c r="F454">
        <v>204.88737399999999</v>
      </c>
      <c r="G454" s="3">
        <v>3</v>
      </c>
      <c r="P454">
        <v>2</v>
      </c>
      <c r="Q454" t="str">
        <f t="shared" si="8"/>
        <v>23</v>
      </c>
      <c r="R454">
        <v>2</v>
      </c>
      <c r="X454" t="s">
        <v>285</v>
      </c>
      <c r="Y454" t="s">
        <v>269</v>
      </c>
      <c r="BG454">
        <v>2</v>
      </c>
      <c r="BH454">
        <v>2564</v>
      </c>
      <c r="BI454">
        <f>($BH$523-$BH$520)/200</f>
        <v>8.5000000000000006E-2</v>
      </c>
    </row>
    <row r="455" spans="1:61" x14ac:dyDescent="0.25">
      <c r="A455">
        <v>454</v>
      </c>
      <c r="D455">
        <v>208.7116</v>
      </c>
      <c r="E455" s="2">
        <v>2</v>
      </c>
      <c r="F455">
        <v>204.86768599999999</v>
      </c>
      <c r="G455" s="3">
        <v>3</v>
      </c>
      <c r="P455">
        <v>2</v>
      </c>
      <c r="Q455" t="str">
        <f t="shared" si="8"/>
        <v>23</v>
      </c>
      <c r="R455">
        <v>3</v>
      </c>
      <c r="X455" t="s">
        <v>285</v>
      </c>
      <c r="Y455" t="s">
        <v>270</v>
      </c>
      <c r="BG455">
        <v>3</v>
      </c>
      <c r="BH455">
        <v>2570</v>
      </c>
      <c r="BI455">
        <f>($BH$524-$BH$521)/200</f>
        <v>0.08</v>
      </c>
    </row>
    <row r="456" spans="1:61" x14ac:dyDescent="0.25">
      <c r="A456">
        <v>455</v>
      </c>
      <c r="D456">
        <v>208.7116</v>
      </c>
      <c r="E456" s="2">
        <v>2</v>
      </c>
      <c r="F456">
        <v>204.87752800000001</v>
      </c>
      <c r="G456" s="3">
        <v>3</v>
      </c>
      <c r="P456">
        <v>2</v>
      </c>
      <c r="Q456" t="str">
        <f t="shared" si="8"/>
        <v>23</v>
      </c>
      <c r="R456">
        <v>4</v>
      </c>
      <c r="X456" t="s">
        <v>285</v>
      </c>
      <c r="Y456" t="s">
        <v>271</v>
      </c>
      <c r="BG456">
        <v>4</v>
      </c>
      <c r="BH456">
        <v>2570</v>
      </c>
      <c r="BI456">
        <f>($BH$525-$BH$522)/200</f>
        <v>0.105</v>
      </c>
    </row>
    <row r="457" spans="1:61" x14ac:dyDescent="0.25">
      <c r="A457">
        <v>456</v>
      </c>
      <c r="F457">
        <v>204.933818</v>
      </c>
      <c r="G457" s="3">
        <v>3</v>
      </c>
      <c r="H457">
        <v>208.300467</v>
      </c>
      <c r="I457" s="4">
        <v>4</v>
      </c>
      <c r="P457">
        <v>2</v>
      </c>
      <c r="Q457" t="str">
        <f t="shared" si="8"/>
        <v>34</v>
      </c>
      <c r="R457">
        <v>2</v>
      </c>
      <c r="X457" t="s">
        <v>285</v>
      </c>
      <c r="Y457" t="s">
        <v>268</v>
      </c>
      <c r="AB457" t="s">
        <v>285</v>
      </c>
      <c r="AC457" t="str">
        <f>CONCATENATE($R457,$R458,$R459,$R460)</f>
        <v>2134</v>
      </c>
      <c r="BG457">
        <v>2</v>
      </c>
      <c r="BH457">
        <v>2584</v>
      </c>
      <c r="BI457">
        <f>($BH$526-$BH$523)/200</f>
        <v>4.4999999999999998E-2</v>
      </c>
    </row>
    <row r="458" spans="1:61" x14ac:dyDescent="0.25">
      <c r="A458">
        <v>457</v>
      </c>
      <c r="F458">
        <v>204.907996</v>
      </c>
      <c r="G458" s="3">
        <v>3</v>
      </c>
      <c r="H458">
        <v>208.46711999999999</v>
      </c>
      <c r="I458" s="4">
        <v>4</v>
      </c>
      <c r="P458">
        <v>2</v>
      </c>
      <c r="Q458" t="str">
        <f t="shared" si="8"/>
        <v>34</v>
      </c>
      <c r="R458">
        <v>1</v>
      </c>
      <c r="X458" t="s">
        <v>285</v>
      </c>
      <c r="Y458" t="s">
        <v>269</v>
      </c>
      <c r="BG458">
        <v>1</v>
      </c>
      <c r="BH458">
        <v>2587</v>
      </c>
      <c r="BI458">
        <f>($BH$527-$BH$524)/200</f>
        <v>9.5000000000000001E-2</v>
      </c>
    </row>
    <row r="459" spans="1:61" x14ac:dyDescent="0.25">
      <c r="A459">
        <v>458</v>
      </c>
      <c r="F459">
        <v>204.93417600000001</v>
      </c>
      <c r="G459" s="3">
        <v>3</v>
      </c>
      <c r="H459">
        <v>208.485209</v>
      </c>
      <c r="I459" s="4">
        <v>4</v>
      </c>
      <c r="P459">
        <v>2</v>
      </c>
      <c r="Q459" t="str">
        <f t="shared" si="8"/>
        <v>34</v>
      </c>
      <c r="R459">
        <v>3</v>
      </c>
      <c r="X459" t="s">
        <v>285</v>
      </c>
      <c r="Y459" t="s">
        <v>270</v>
      </c>
      <c r="BG459">
        <v>3</v>
      </c>
      <c r="BH459">
        <v>2592</v>
      </c>
      <c r="BI459">
        <f>($BH$528-$BH$525)/200</f>
        <v>0.08</v>
      </c>
    </row>
    <row r="460" spans="1:61" x14ac:dyDescent="0.25">
      <c r="A460">
        <v>459</v>
      </c>
      <c r="F460">
        <v>204.89969500000001</v>
      </c>
      <c r="G460" s="3">
        <v>3</v>
      </c>
      <c r="H460">
        <v>208.48541499999999</v>
      </c>
      <c r="I460" s="4">
        <v>4</v>
      </c>
      <c r="P460">
        <v>2</v>
      </c>
      <c r="Q460" t="str">
        <f t="shared" si="8"/>
        <v>34</v>
      </c>
      <c r="R460">
        <v>4</v>
      </c>
      <c r="X460" t="s">
        <v>285</v>
      </c>
      <c r="Y460" t="s">
        <v>271</v>
      </c>
      <c r="BG460">
        <v>4</v>
      </c>
      <c r="BH460">
        <v>2592</v>
      </c>
      <c r="BI460">
        <f>($BH$529-$BH$526)/200</f>
        <v>0.11</v>
      </c>
    </row>
    <row r="461" spans="1:61" x14ac:dyDescent="0.25">
      <c r="A461">
        <v>460</v>
      </c>
      <c r="F461">
        <v>204.866805</v>
      </c>
      <c r="G461" s="3">
        <v>3</v>
      </c>
      <c r="H461">
        <v>208.43175400000001</v>
      </c>
      <c r="I461" s="4">
        <v>4</v>
      </c>
      <c r="P461">
        <v>2</v>
      </c>
      <c r="Q461" t="str">
        <f t="shared" si="8"/>
        <v>34</v>
      </c>
      <c r="R461">
        <v>2</v>
      </c>
      <c r="X461" t="s">
        <v>285</v>
      </c>
      <c r="Y461" t="s">
        <v>268</v>
      </c>
      <c r="AB461" t="s">
        <v>285</v>
      </c>
      <c r="AC461" t="str">
        <f>CONCATENATE($R461,$R462,$R463,$R464)</f>
        <v>2134</v>
      </c>
      <c r="BG461">
        <v>2</v>
      </c>
      <c r="BH461">
        <v>2604</v>
      </c>
      <c r="BI461">
        <f>($BH$530-$BH$527)/200</f>
        <v>4.4999999999999998E-2</v>
      </c>
    </row>
    <row r="462" spans="1:61" x14ac:dyDescent="0.25">
      <c r="A462">
        <v>461</v>
      </c>
      <c r="B462">
        <v>221.36550800000001</v>
      </c>
      <c r="C462" s="5">
        <v>1</v>
      </c>
      <c r="F462">
        <v>204.86453900000001</v>
      </c>
      <c r="G462" s="3">
        <v>3</v>
      </c>
      <c r="H462">
        <v>208.35634099999999</v>
      </c>
      <c r="I462" s="4">
        <v>4</v>
      </c>
      <c r="P462">
        <v>3</v>
      </c>
      <c r="Q462" t="str">
        <f t="shared" si="8"/>
        <v>134</v>
      </c>
      <c r="R462">
        <v>1</v>
      </c>
      <c r="X462" t="s">
        <v>285</v>
      </c>
      <c r="Y462" t="s">
        <v>269</v>
      </c>
      <c r="BG462">
        <v>1</v>
      </c>
      <c r="BH462">
        <v>2607</v>
      </c>
      <c r="BI462">
        <f>($BH$531-$BH$528)/200</f>
        <v>9.5000000000000001E-2</v>
      </c>
    </row>
    <row r="463" spans="1:61" x14ac:dyDescent="0.25">
      <c r="A463">
        <v>462</v>
      </c>
      <c r="B463">
        <v>221.33045899999999</v>
      </c>
      <c r="C463" s="5">
        <v>1</v>
      </c>
      <c r="H463">
        <v>208.411811</v>
      </c>
      <c r="I463" s="4">
        <v>4</v>
      </c>
      <c r="P463">
        <v>2</v>
      </c>
      <c r="Q463" t="str">
        <f t="shared" si="8"/>
        <v>14</v>
      </c>
      <c r="R463">
        <v>3</v>
      </c>
      <c r="X463" t="s">
        <v>285</v>
      </c>
      <c r="Y463" t="s">
        <v>270</v>
      </c>
      <c r="BG463">
        <v>3</v>
      </c>
      <c r="BH463">
        <v>2613</v>
      </c>
      <c r="BI463">
        <f>($BH$532-$BH$529)/200</f>
        <v>7.4999999999999997E-2</v>
      </c>
    </row>
    <row r="464" spans="1:61" x14ac:dyDescent="0.25">
      <c r="A464">
        <v>463</v>
      </c>
      <c r="B464">
        <v>221.29280700000001</v>
      </c>
      <c r="C464" s="5">
        <v>1</v>
      </c>
      <c r="H464">
        <v>208.300467</v>
      </c>
      <c r="I464" s="4">
        <v>4</v>
      </c>
      <c r="P464">
        <v>2</v>
      </c>
      <c r="Q464" t="str">
        <f t="shared" si="8"/>
        <v>14</v>
      </c>
      <c r="R464">
        <v>4</v>
      </c>
      <c r="X464" t="s">
        <v>285</v>
      </c>
      <c r="Y464" t="s">
        <v>271</v>
      </c>
      <c r="BG464">
        <v>4</v>
      </c>
      <c r="BH464">
        <v>2613</v>
      </c>
      <c r="BI464">
        <f>($BH$533-$BH$530)/200</f>
        <v>0.105</v>
      </c>
    </row>
    <row r="465" spans="1:61" x14ac:dyDescent="0.25">
      <c r="A465">
        <v>464</v>
      </c>
      <c r="B465">
        <v>221.308266</v>
      </c>
      <c r="C465" s="5">
        <v>1</v>
      </c>
      <c r="H465">
        <v>208.300467</v>
      </c>
      <c r="I465" s="4">
        <v>4</v>
      </c>
      <c r="P465">
        <v>2</v>
      </c>
      <c r="Q465" t="str">
        <f t="shared" si="8"/>
        <v>14</v>
      </c>
      <c r="R465">
        <v>2</v>
      </c>
      <c r="X465" t="s">
        <v>285</v>
      </c>
      <c r="Y465" t="s">
        <v>268</v>
      </c>
      <c r="AB465" t="s">
        <v>285</v>
      </c>
      <c r="AC465" t="str">
        <f>CONCATENATE($R465,$R466,$R467,$R468)</f>
        <v>2134</v>
      </c>
      <c r="BG465">
        <v>2</v>
      </c>
      <c r="BH465">
        <v>2624</v>
      </c>
      <c r="BI465">
        <f>($BH$534-$BH$531)/200</f>
        <v>4.4999999999999998E-2</v>
      </c>
    </row>
    <row r="466" spans="1:61" x14ac:dyDescent="0.25">
      <c r="A466">
        <v>465</v>
      </c>
      <c r="B466">
        <v>221.326581</v>
      </c>
      <c r="C466" s="5">
        <v>1</v>
      </c>
      <c r="H466">
        <v>208.300467</v>
      </c>
      <c r="I466" s="4">
        <v>4</v>
      </c>
      <c r="P466">
        <v>2</v>
      </c>
      <c r="Q466" t="str">
        <f t="shared" si="8"/>
        <v>14</v>
      </c>
      <c r="R466">
        <v>1</v>
      </c>
      <c r="X466" t="s">
        <v>285</v>
      </c>
      <c r="Y466" t="s">
        <v>269</v>
      </c>
      <c r="BG466">
        <v>1</v>
      </c>
      <c r="BH466">
        <v>2628</v>
      </c>
      <c r="BI466">
        <f>($BH$535-$BH$532)/200</f>
        <v>0.09</v>
      </c>
    </row>
    <row r="467" spans="1:61" x14ac:dyDescent="0.25">
      <c r="A467">
        <v>466</v>
      </c>
      <c r="B467">
        <v>221.31137799999999</v>
      </c>
      <c r="C467" s="5">
        <v>1</v>
      </c>
      <c r="H467">
        <v>208.300467</v>
      </c>
      <c r="I467" s="4">
        <v>4</v>
      </c>
      <c r="P467">
        <v>2</v>
      </c>
      <c r="Q467" t="str">
        <f t="shared" si="8"/>
        <v>14</v>
      </c>
      <c r="R467">
        <v>3</v>
      </c>
      <c r="X467" t="s">
        <v>285</v>
      </c>
      <c r="Y467" t="s">
        <v>270</v>
      </c>
      <c r="BG467">
        <v>3</v>
      </c>
      <c r="BH467">
        <v>2634</v>
      </c>
      <c r="BI467">
        <f>($BH$536-$BH$533)/200</f>
        <v>7.4999999999999997E-2</v>
      </c>
    </row>
    <row r="468" spans="1:61" x14ac:dyDescent="0.25">
      <c r="A468">
        <v>467</v>
      </c>
      <c r="B468">
        <v>221.30387899999999</v>
      </c>
      <c r="C468" s="5">
        <v>1</v>
      </c>
      <c r="H468">
        <v>208.300467</v>
      </c>
      <c r="I468" s="4">
        <v>4</v>
      </c>
      <c r="P468">
        <v>2</v>
      </c>
      <c r="Q468" t="str">
        <f t="shared" si="8"/>
        <v>14</v>
      </c>
      <c r="R468">
        <v>4</v>
      </c>
      <c r="X468" t="s">
        <v>284</v>
      </c>
      <c r="Y468" t="s">
        <v>272</v>
      </c>
      <c r="BG468">
        <v>4</v>
      </c>
      <c r="BH468">
        <v>2635</v>
      </c>
      <c r="BI468">
        <f>($BH$537-$BH$534)/200</f>
        <v>0.105</v>
      </c>
    </row>
    <row r="469" spans="1:61" x14ac:dyDescent="0.25">
      <c r="A469">
        <v>468</v>
      </c>
      <c r="B469">
        <v>221.30331799999999</v>
      </c>
      <c r="C469" s="5">
        <v>1</v>
      </c>
      <c r="P469">
        <v>1</v>
      </c>
      <c r="Q469" t="str">
        <f t="shared" si="8"/>
        <v>1</v>
      </c>
      <c r="R469">
        <v>2</v>
      </c>
      <c r="X469" t="s">
        <v>283</v>
      </c>
      <c r="Y469" t="s">
        <v>266</v>
      </c>
      <c r="AB469" t="s">
        <v>285</v>
      </c>
      <c r="AC469" t="str">
        <f>CONCATENATE($R469,$R470,$R471,$R472)</f>
        <v>2134</v>
      </c>
      <c r="BG469">
        <v>2</v>
      </c>
      <c r="BH469">
        <v>2646</v>
      </c>
      <c r="BI469">
        <f>($BH$538-$BH$535)/200</f>
        <v>0.05</v>
      </c>
    </row>
    <row r="470" spans="1:61" x14ac:dyDescent="0.25">
      <c r="A470">
        <v>469</v>
      </c>
      <c r="B470">
        <v>221.30622500000001</v>
      </c>
      <c r="C470" s="5">
        <v>1</v>
      </c>
      <c r="P470">
        <v>1</v>
      </c>
      <c r="Q470" t="str">
        <f t="shared" si="8"/>
        <v>1</v>
      </c>
      <c r="R470">
        <v>1</v>
      </c>
      <c r="X470" t="s">
        <v>283</v>
      </c>
      <c r="Y470" t="s">
        <v>263</v>
      </c>
      <c r="BG470">
        <v>1</v>
      </c>
      <c r="BH470">
        <v>2649</v>
      </c>
      <c r="BI470">
        <f>($BH$539-$BH$536)/200</f>
        <v>8.5000000000000006E-2</v>
      </c>
    </row>
    <row r="471" spans="1:61" x14ac:dyDescent="0.25">
      <c r="A471">
        <v>470</v>
      </c>
      <c r="B471">
        <v>221.309541</v>
      </c>
      <c r="C471" s="5">
        <v>1</v>
      </c>
      <c r="P471">
        <v>1</v>
      </c>
      <c r="Q471" t="str">
        <f t="shared" si="8"/>
        <v>1</v>
      </c>
      <c r="R471">
        <v>3</v>
      </c>
      <c r="X471" t="s">
        <v>283</v>
      </c>
      <c r="Y471" t="s">
        <v>264</v>
      </c>
      <c r="BG471">
        <v>3</v>
      </c>
      <c r="BH471">
        <v>2655</v>
      </c>
      <c r="BI471">
        <f>($BH$540-$BH$537)/200</f>
        <v>7.4999999999999997E-2</v>
      </c>
    </row>
    <row r="472" spans="1:61" x14ac:dyDescent="0.25">
      <c r="A472">
        <v>471</v>
      </c>
      <c r="B472">
        <v>221.36550800000001</v>
      </c>
      <c r="C472" s="5">
        <v>1</v>
      </c>
      <c r="D472">
        <v>227.921798</v>
      </c>
      <c r="E472" s="2">
        <v>2</v>
      </c>
      <c r="P472">
        <v>2</v>
      </c>
      <c r="Q472" t="str">
        <f t="shared" si="8"/>
        <v>12</v>
      </c>
      <c r="R472">
        <v>4</v>
      </c>
      <c r="X472" t="s">
        <v>283</v>
      </c>
      <c r="Y472" t="s">
        <v>265</v>
      </c>
      <c r="BG472">
        <v>4</v>
      </c>
      <c r="BH472">
        <v>2656</v>
      </c>
      <c r="BI472">
        <f>($BH$541-$BH$538)/200</f>
        <v>0.105</v>
      </c>
    </row>
    <row r="473" spans="1:61" x14ac:dyDescent="0.25">
      <c r="A473">
        <v>472</v>
      </c>
      <c r="B473">
        <v>221.36550800000001</v>
      </c>
      <c r="C473" s="5">
        <v>1</v>
      </c>
      <c r="D473">
        <v>227.88414699999998</v>
      </c>
      <c r="E473" s="2">
        <v>2</v>
      </c>
      <c r="P473">
        <v>2</v>
      </c>
      <c r="Q473" t="str">
        <f t="shared" si="8"/>
        <v>12</v>
      </c>
      <c r="R473">
        <v>2</v>
      </c>
      <c r="X473" t="s">
        <v>283</v>
      </c>
      <c r="Y473" t="s">
        <v>266</v>
      </c>
      <c r="AB473" t="s">
        <v>285</v>
      </c>
      <c r="AC473" t="str">
        <f>CONCATENATE($R473,$R474,$R475,$R476)</f>
        <v>2134</v>
      </c>
      <c r="BG473">
        <v>2</v>
      </c>
      <c r="BH473">
        <v>2665</v>
      </c>
      <c r="BI473">
        <f>($BH$542-$BH$539)/200</f>
        <v>0.06</v>
      </c>
    </row>
    <row r="474" spans="1:61" x14ac:dyDescent="0.25">
      <c r="A474">
        <v>473</v>
      </c>
      <c r="B474">
        <v>221.36550800000001</v>
      </c>
      <c r="C474" s="5">
        <v>1</v>
      </c>
      <c r="D474">
        <v>227.88394299999999</v>
      </c>
      <c r="E474" s="2">
        <v>2</v>
      </c>
      <c r="P474">
        <v>2</v>
      </c>
      <c r="Q474" t="str">
        <f t="shared" si="8"/>
        <v>12</v>
      </c>
      <c r="R474">
        <v>1</v>
      </c>
      <c r="X474" t="s">
        <v>283</v>
      </c>
      <c r="Y474" t="s">
        <v>263</v>
      </c>
      <c r="BG474">
        <v>1</v>
      </c>
      <c r="BH474">
        <v>2668</v>
      </c>
      <c r="BI474">
        <f>($BH$543-$BH$540)/200</f>
        <v>8.5000000000000006E-2</v>
      </c>
    </row>
    <row r="475" spans="1:61" x14ac:dyDescent="0.25">
      <c r="A475">
        <v>474</v>
      </c>
      <c r="D475">
        <v>227.855322</v>
      </c>
      <c r="E475" s="2">
        <v>2</v>
      </c>
      <c r="P475">
        <v>1</v>
      </c>
      <c r="Q475" t="str">
        <f t="shared" si="8"/>
        <v>2</v>
      </c>
      <c r="R475">
        <v>3</v>
      </c>
      <c r="X475" t="s">
        <v>283</v>
      </c>
      <c r="Y475" t="s">
        <v>264</v>
      </c>
      <c r="BG475">
        <v>3</v>
      </c>
      <c r="BH475">
        <v>2676</v>
      </c>
      <c r="BI475">
        <f>($BH$544-$BH$541)/200</f>
        <v>0.08</v>
      </c>
    </row>
    <row r="476" spans="1:61" x14ac:dyDescent="0.25">
      <c r="A476">
        <v>475</v>
      </c>
      <c r="D476">
        <v>227.88557700000001</v>
      </c>
      <c r="E476" s="2">
        <v>2</v>
      </c>
      <c r="P476">
        <v>1</v>
      </c>
      <c r="Q476" t="str">
        <f t="shared" si="8"/>
        <v>2</v>
      </c>
      <c r="R476">
        <v>4</v>
      </c>
      <c r="X476" t="s">
        <v>283</v>
      </c>
      <c r="Y476" t="s">
        <v>265</v>
      </c>
      <c r="BG476">
        <v>4</v>
      </c>
      <c r="BH476">
        <v>2676</v>
      </c>
      <c r="BI476">
        <f>($BH$545-$BH$542)/200</f>
        <v>0.11</v>
      </c>
    </row>
    <row r="477" spans="1:61" x14ac:dyDescent="0.25">
      <c r="A477">
        <v>476</v>
      </c>
      <c r="D477">
        <v>227.852925</v>
      </c>
      <c r="E477" s="2">
        <v>2</v>
      </c>
      <c r="P477">
        <v>1</v>
      </c>
      <c r="Q477" t="str">
        <f t="shared" si="8"/>
        <v>2</v>
      </c>
      <c r="R477">
        <v>2</v>
      </c>
      <c r="X477" t="s">
        <v>283</v>
      </c>
      <c r="Y477" t="s">
        <v>266</v>
      </c>
      <c r="AB477" t="s">
        <v>283</v>
      </c>
      <c r="AC477" t="str">
        <f>CONCATENATE($R477,$R478,$R479,$R480)</f>
        <v>2143</v>
      </c>
      <c r="BG477">
        <v>2</v>
      </c>
      <c r="BH477">
        <v>2683</v>
      </c>
      <c r="BI477">
        <f>($BH$546-$BH$543)/200</f>
        <v>7.0000000000000007E-2</v>
      </c>
    </row>
    <row r="478" spans="1:61" x14ac:dyDescent="0.25">
      <c r="A478">
        <v>477</v>
      </c>
      <c r="D478">
        <v>227.81491600000001</v>
      </c>
      <c r="E478" s="2">
        <v>2</v>
      </c>
      <c r="F478">
        <v>223.33086399999999</v>
      </c>
      <c r="G478" s="3">
        <v>3</v>
      </c>
      <c r="P478">
        <v>2</v>
      </c>
      <c r="Q478" t="str">
        <f t="shared" si="8"/>
        <v>23</v>
      </c>
      <c r="R478">
        <v>1</v>
      </c>
      <c r="X478" t="s">
        <v>283</v>
      </c>
      <c r="Y478" t="s">
        <v>263</v>
      </c>
      <c r="BG478">
        <v>1</v>
      </c>
      <c r="BH478">
        <v>2691</v>
      </c>
      <c r="BI478">
        <f>($BH$547-$BH$544)/200</f>
        <v>7.4999999999999997E-2</v>
      </c>
    </row>
    <row r="479" spans="1:61" x14ac:dyDescent="0.25">
      <c r="A479">
        <v>478</v>
      </c>
      <c r="D479">
        <v>227.82603900000001</v>
      </c>
      <c r="E479" s="2">
        <v>2</v>
      </c>
      <c r="F479">
        <v>223.30510100000001</v>
      </c>
      <c r="G479" s="3">
        <v>3</v>
      </c>
      <c r="P479">
        <v>2</v>
      </c>
      <c r="Q479" t="str">
        <f t="shared" si="8"/>
        <v>23</v>
      </c>
      <c r="R479">
        <v>4</v>
      </c>
      <c r="X479" t="s">
        <v>283</v>
      </c>
      <c r="Y479" t="s">
        <v>264</v>
      </c>
      <c r="BG479">
        <v>4</v>
      </c>
      <c r="BH479">
        <v>2696</v>
      </c>
      <c r="BI479">
        <f>($BH$548-$BH$545)/200</f>
        <v>0.08</v>
      </c>
    </row>
    <row r="480" spans="1:61" x14ac:dyDescent="0.25">
      <c r="A480">
        <v>479</v>
      </c>
      <c r="D480">
        <v>227.88547399999999</v>
      </c>
      <c r="E480" s="2">
        <v>2</v>
      </c>
      <c r="F480">
        <v>223.27097000000001</v>
      </c>
      <c r="G480" s="3">
        <v>3</v>
      </c>
      <c r="P480">
        <v>2</v>
      </c>
      <c r="Q480" t="str">
        <f t="shared" si="8"/>
        <v>23</v>
      </c>
      <c r="R480">
        <v>3</v>
      </c>
      <c r="X480" t="s">
        <v>286</v>
      </c>
      <c r="Y480" t="s">
        <v>275</v>
      </c>
      <c r="BG480">
        <v>3</v>
      </c>
      <c r="BH480">
        <v>2699</v>
      </c>
      <c r="BI480">
        <f>($BH$554-$BH$551)/200</f>
        <v>0.09</v>
      </c>
    </row>
    <row r="481" spans="1:61" x14ac:dyDescent="0.25">
      <c r="A481">
        <v>480</v>
      </c>
      <c r="D481">
        <v>227.921798</v>
      </c>
      <c r="E481" s="2">
        <v>2</v>
      </c>
      <c r="F481">
        <v>223.22653299999999</v>
      </c>
      <c r="G481" s="3">
        <v>3</v>
      </c>
      <c r="P481">
        <v>2</v>
      </c>
      <c r="Q481" t="str">
        <f t="shared" si="8"/>
        <v>23</v>
      </c>
      <c r="R481">
        <v>2</v>
      </c>
      <c r="X481" t="s">
        <v>286</v>
      </c>
      <c r="Y481" t="s">
        <v>276</v>
      </c>
      <c r="BG481">
        <v>2</v>
      </c>
      <c r="BH481">
        <v>2704</v>
      </c>
      <c r="BI481">
        <f>($BH$555-$BH$552)/200</f>
        <v>0.16</v>
      </c>
    </row>
    <row r="482" spans="1:61" x14ac:dyDescent="0.25">
      <c r="A482">
        <v>481</v>
      </c>
      <c r="D482">
        <v>227.921798</v>
      </c>
      <c r="E482" s="2">
        <v>2</v>
      </c>
      <c r="F482">
        <v>223.194647</v>
      </c>
      <c r="G482" s="3">
        <v>3</v>
      </c>
      <c r="H482">
        <v>227.02199899999999</v>
      </c>
      <c r="I482" s="4">
        <v>4</v>
      </c>
      <c r="P482">
        <v>3</v>
      </c>
      <c r="Q482" t="str">
        <f t="shared" si="8"/>
        <v>234</v>
      </c>
      <c r="R482">
        <v>1</v>
      </c>
      <c r="X482" t="s">
        <v>286</v>
      </c>
      <c r="Y482" t="s">
        <v>277</v>
      </c>
      <c r="BG482">
        <v>1</v>
      </c>
      <c r="BH482">
        <v>2711</v>
      </c>
      <c r="BI482">
        <f>($BH$556-$BH$553)/200</f>
        <v>8.5000000000000006E-2</v>
      </c>
    </row>
    <row r="483" spans="1:61" x14ac:dyDescent="0.25">
      <c r="A483">
        <v>482</v>
      </c>
      <c r="F483">
        <v>223.19628</v>
      </c>
      <c r="G483" s="3">
        <v>3</v>
      </c>
      <c r="H483">
        <v>227.02587600000001</v>
      </c>
      <c r="I483" s="4">
        <v>4</v>
      </c>
      <c r="P483">
        <v>2</v>
      </c>
      <c r="Q483" t="str">
        <f t="shared" si="8"/>
        <v>34</v>
      </c>
      <c r="R483" t="s">
        <v>22</v>
      </c>
      <c r="X483" t="s">
        <v>284</v>
      </c>
      <c r="Y483" t="s">
        <v>281</v>
      </c>
      <c r="BG483" t="s">
        <v>22</v>
      </c>
      <c r="BH483">
        <v>2717</v>
      </c>
      <c r="BI483">
        <f>($BH$557-$BH$554)/200</f>
        <v>0.15</v>
      </c>
    </row>
    <row r="484" spans="1:61" x14ac:dyDescent="0.25">
      <c r="A484">
        <v>483</v>
      </c>
      <c r="F484">
        <v>223.18587299999999</v>
      </c>
      <c r="G484" s="3">
        <v>3</v>
      </c>
      <c r="H484">
        <v>227.03715099999999</v>
      </c>
      <c r="I484" s="4">
        <v>4</v>
      </c>
      <c r="P484">
        <v>2</v>
      </c>
      <c r="Q484" t="str">
        <f t="shared" si="8"/>
        <v>34</v>
      </c>
      <c r="R484" t="s">
        <v>22</v>
      </c>
      <c r="X484" t="s">
        <v>282</v>
      </c>
      <c r="Y484" t="s">
        <v>259</v>
      </c>
      <c r="BG484" t="s">
        <v>22</v>
      </c>
      <c r="BH484">
        <v>2719</v>
      </c>
      <c r="BI484">
        <f>($BH$558-$BH$555)/200</f>
        <v>8.5000000000000006E-2</v>
      </c>
    </row>
    <row r="485" spans="1:61" x14ac:dyDescent="0.25">
      <c r="A485">
        <v>484</v>
      </c>
      <c r="F485">
        <v>223.173832</v>
      </c>
      <c r="G485" s="3">
        <v>3</v>
      </c>
      <c r="H485">
        <v>227.01817199999999</v>
      </c>
      <c r="I485" s="4">
        <v>4</v>
      </c>
      <c r="P485">
        <v>2</v>
      </c>
      <c r="Q485" t="str">
        <f t="shared" si="8"/>
        <v>34</v>
      </c>
      <c r="R485">
        <v>2</v>
      </c>
      <c r="X485" t="s">
        <v>282</v>
      </c>
      <c r="Y485" t="s">
        <v>260</v>
      </c>
      <c r="AB485" t="s">
        <v>285</v>
      </c>
      <c r="AC485" t="str">
        <f>CONCATENATE($R485,$R486,$R487,$R488)</f>
        <v>2134</v>
      </c>
      <c r="BG485">
        <v>2</v>
      </c>
      <c r="BH485">
        <v>2720</v>
      </c>
      <c r="BI485">
        <f>($BH$559-$BH$556)/200</f>
        <v>0.14000000000000001</v>
      </c>
    </row>
    <row r="486" spans="1:61" x14ac:dyDescent="0.25">
      <c r="A486">
        <v>485</v>
      </c>
      <c r="F486">
        <v>223.33086399999999</v>
      </c>
      <c r="G486" s="3">
        <v>3</v>
      </c>
      <c r="H486">
        <v>226.99383699999998</v>
      </c>
      <c r="I486" s="4">
        <v>4</v>
      </c>
      <c r="P486">
        <v>2</v>
      </c>
      <c r="Q486" t="str">
        <f t="shared" si="8"/>
        <v>34</v>
      </c>
      <c r="R486">
        <v>1</v>
      </c>
      <c r="X486" t="s">
        <v>282</v>
      </c>
      <c r="Y486" t="s">
        <v>261</v>
      </c>
      <c r="BG486">
        <v>1</v>
      </c>
      <c r="BH486">
        <v>2724</v>
      </c>
      <c r="BI486">
        <f>($BH$560-$BH$557)/200</f>
        <v>0.1</v>
      </c>
    </row>
    <row r="487" spans="1:61" x14ac:dyDescent="0.25">
      <c r="A487">
        <v>486</v>
      </c>
      <c r="F487">
        <v>223.33086399999999</v>
      </c>
      <c r="G487" s="3">
        <v>3</v>
      </c>
      <c r="H487">
        <v>227.00072499999999</v>
      </c>
      <c r="I487" s="4">
        <v>4</v>
      </c>
      <c r="P487">
        <v>2</v>
      </c>
      <c r="Q487" t="str">
        <f t="shared" si="8"/>
        <v>34</v>
      </c>
      <c r="R487">
        <v>3</v>
      </c>
      <c r="X487" t="s">
        <v>282</v>
      </c>
      <c r="Y487" t="s">
        <v>262</v>
      </c>
      <c r="BG487">
        <v>3</v>
      </c>
      <c r="BH487">
        <v>2728</v>
      </c>
      <c r="BI487">
        <f>($BH$561-$BH$558)/200</f>
        <v>0.115</v>
      </c>
    </row>
    <row r="488" spans="1:61" x14ac:dyDescent="0.25">
      <c r="A488">
        <v>487</v>
      </c>
      <c r="B488">
        <v>242.33023</v>
      </c>
      <c r="C488" s="5">
        <v>1</v>
      </c>
      <c r="H488">
        <v>227.06684300000001</v>
      </c>
      <c r="I488" s="4">
        <v>4</v>
      </c>
      <c r="P488">
        <v>2</v>
      </c>
      <c r="Q488" t="str">
        <f t="shared" si="8"/>
        <v>14</v>
      </c>
      <c r="R488">
        <v>4</v>
      </c>
      <c r="X488" t="s">
        <v>282</v>
      </c>
      <c r="Y488" t="s">
        <v>259</v>
      </c>
      <c r="BG488">
        <v>4</v>
      </c>
      <c r="BH488">
        <v>2728</v>
      </c>
      <c r="BI488">
        <f>($BH$562-$BH$559)/200</f>
        <v>0.09</v>
      </c>
    </row>
    <row r="489" spans="1:61" x14ac:dyDescent="0.25">
      <c r="A489">
        <v>488</v>
      </c>
      <c r="B489">
        <v>242.295185</v>
      </c>
      <c r="C489" s="5">
        <v>1</v>
      </c>
      <c r="H489">
        <v>227.067609</v>
      </c>
      <c r="I489" s="4">
        <v>4</v>
      </c>
      <c r="P489">
        <v>2</v>
      </c>
      <c r="Q489" t="str">
        <f t="shared" si="8"/>
        <v>14</v>
      </c>
      <c r="R489">
        <v>2</v>
      </c>
      <c r="X489" t="s">
        <v>282</v>
      </c>
      <c r="Y489" t="s">
        <v>260</v>
      </c>
      <c r="AB489" t="s">
        <v>285</v>
      </c>
      <c r="AC489" t="str">
        <f>CONCATENATE($R489,$R490,$R491,$R492)</f>
        <v>2134</v>
      </c>
      <c r="BG489">
        <v>2</v>
      </c>
      <c r="BH489">
        <v>2742</v>
      </c>
      <c r="BI489">
        <f>($BH$563-$BH$560)/200</f>
        <v>0.115</v>
      </c>
    </row>
    <row r="490" spans="1:61" x14ac:dyDescent="0.25">
      <c r="A490">
        <v>489</v>
      </c>
      <c r="B490">
        <v>242.323701</v>
      </c>
      <c r="C490" s="5">
        <v>1</v>
      </c>
      <c r="H490">
        <v>227.02199899999999</v>
      </c>
      <c r="I490" s="4">
        <v>4</v>
      </c>
      <c r="P490">
        <v>2</v>
      </c>
      <c r="Q490" t="str">
        <f t="shared" si="8"/>
        <v>14</v>
      </c>
      <c r="R490">
        <v>1</v>
      </c>
      <c r="X490" t="s">
        <v>282</v>
      </c>
      <c r="Y490" t="s">
        <v>261</v>
      </c>
      <c r="BG490">
        <v>1</v>
      </c>
      <c r="BH490">
        <v>2746</v>
      </c>
      <c r="BI490">
        <f>($BH$564-$BH$561)/200</f>
        <v>0.11</v>
      </c>
    </row>
    <row r="491" spans="1:61" x14ac:dyDescent="0.25">
      <c r="A491">
        <v>490</v>
      </c>
      <c r="B491">
        <v>242.32003</v>
      </c>
      <c r="C491" s="5">
        <v>1</v>
      </c>
      <c r="H491">
        <v>227.02199899999999</v>
      </c>
      <c r="I491" s="4">
        <v>4</v>
      </c>
      <c r="P491">
        <v>2</v>
      </c>
      <c r="Q491" t="str">
        <f t="shared" si="8"/>
        <v>14</v>
      </c>
      <c r="R491">
        <v>3</v>
      </c>
      <c r="X491" t="s">
        <v>282</v>
      </c>
      <c r="Y491" t="s">
        <v>262</v>
      </c>
      <c r="BG491">
        <v>3</v>
      </c>
      <c r="BH491">
        <v>2752</v>
      </c>
      <c r="BI491">
        <f>($BH$565-$BH$562)/200</f>
        <v>0.1</v>
      </c>
    </row>
    <row r="492" spans="1:61" x14ac:dyDescent="0.25">
      <c r="A492">
        <v>491</v>
      </c>
      <c r="B492">
        <v>242.32150799999999</v>
      </c>
      <c r="C492" s="5">
        <v>1</v>
      </c>
      <c r="H492">
        <v>227.02199899999999</v>
      </c>
      <c r="I492" s="4">
        <v>4</v>
      </c>
      <c r="P492">
        <v>2</v>
      </c>
      <c r="Q492" t="str">
        <f t="shared" si="8"/>
        <v>14</v>
      </c>
      <c r="R492">
        <v>4</v>
      </c>
      <c r="X492" t="s">
        <v>282</v>
      </c>
      <c r="Y492" t="s">
        <v>259</v>
      </c>
      <c r="BG492">
        <v>4</v>
      </c>
      <c r="BH492">
        <v>2752</v>
      </c>
      <c r="BI492">
        <f>($BH$566-$BH$563)/200</f>
        <v>8.5000000000000006E-2</v>
      </c>
    </row>
    <row r="493" spans="1:61" x14ac:dyDescent="0.25">
      <c r="A493">
        <v>492</v>
      </c>
      <c r="B493">
        <v>242.31564299999999</v>
      </c>
      <c r="C493" s="5">
        <v>1</v>
      </c>
      <c r="P493">
        <v>1</v>
      </c>
      <c r="Q493" t="str">
        <f t="shared" si="8"/>
        <v>1</v>
      </c>
      <c r="R493">
        <v>2</v>
      </c>
      <c r="X493" t="s">
        <v>282</v>
      </c>
      <c r="Y493" t="s">
        <v>260</v>
      </c>
      <c r="AB493" t="s">
        <v>285</v>
      </c>
      <c r="AC493" t="str">
        <f>CONCATENATE($R493,$R494,$R495,$R496)</f>
        <v>2134</v>
      </c>
      <c r="BG493">
        <v>2</v>
      </c>
      <c r="BH493">
        <v>2762</v>
      </c>
      <c r="BI493">
        <f>($BH$567-$BH$564)/200</f>
        <v>0.105</v>
      </c>
    </row>
    <row r="494" spans="1:61" x14ac:dyDescent="0.25">
      <c r="A494">
        <v>493</v>
      </c>
      <c r="B494">
        <v>242.32727199999999</v>
      </c>
      <c r="C494" s="5">
        <v>1</v>
      </c>
      <c r="P494">
        <v>1</v>
      </c>
      <c r="Q494" t="str">
        <f t="shared" si="8"/>
        <v>1</v>
      </c>
      <c r="R494">
        <v>1</v>
      </c>
      <c r="X494" t="s">
        <v>282</v>
      </c>
      <c r="Y494" t="s">
        <v>261</v>
      </c>
      <c r="BG494">
        <v>1</v>
      </c>
      <c r="BH494">
        <v>2766</v>
      </c>
      <c r="BI494">
        <f>($BH$568-$BH$565)/200</f>
        <v>0.11</v>
      </c>
    </row>
    <row r="495" spans="1:61" x14ac:dyDescent="0.25">
      <c r="A495">
        <v>494</v>
      </c>
      <c r="B495">
        <v>242.32640599999999</v>
      </c>
      <c r="C495" s="5">
        <v>1</v>
      </c>
      <c r="P495">
        <v>1</v>
      </c>
      <c r="Q495" t="str">
        <f t="shared" si="8"/>
        <v>1</v>
      </c>
      <c r="R495">
        <v>3</v>
      </c>
      <c r="X495" t="s">
        <v>282</v>
      </c>
      <c r="Y495" t="s">
        <v>262</v>
      </c>
      <c r="BG495">
        <v>3</v>
      </c>
      <c r="BH495">
        <v>2773</v>
      </c>
      <c r="BI495">
        <f>($BH$569-$BH$566)/200</f>
        <v>0.09</v>
      </c>
    </row>
    <row r="496" spans="1:61" x14ac:dyDescent="0.25">
      <c r="A496">
        <v>495</v>
      </c>
      <c r="B496">
        <v>242.344516</v>
      </c>
      <c r="C496" s="5">
        <v>1</v>
      </c>
      <c r="P496">
        <v>1</v>
      </c>
      <c r="Q496" t="str">
        <f t="shared" si="8"/>
        <v>1</v>
      </c>
      <c r="R496">
        <v>4</v>
      </c>
      <c r="X496" t="s">
        <v>282</v>
      </c>
      <c r="Y496" t="s">
        <v>259</v>
      </c>
      <c r="BG496">
        <v>4</v>
      </c>
      <c r="BH496">
        <v>2773</v>
      </c>
      <c r="BI496">
        <f>($BH$570-$BH$567)/200</f>
        <v>0.09</v>
      </c>
    </row>
    <row r="497" spans="1:61" x14ac:dyDescent="0.25">
      <c r="A497">
        <v>496</v>
      </c>
      <c r="B497">
        <v>242.33023</v>
      </c>
      <c r="C497" s="5">
        <v>1</v>
      </c>
      <c r="D497">
        <v>250.66403299999999</v>
      </c>
      <c r="E497" s="2">
        <v>2</v>
      </c>
      <c r="P497">
        <v>2</v>
      </c>
      <c r="Q497" t="str">
        <f t="shared" si="8"/>
        <v>12</v>
      </c>
      <c r="R497">
        <v>2</v>
      </c>
      <c r="X497" t="s">
        <v>282</v>
      </c>
      <c r="Y497" t="s">
        <v>260</v>
      </c>
      <c r="AB497" t="s">
        <v>283</v>
      </c>
      <c r="AC497" t="str">
        <f>CONCATENATE($R497,$R498,$R499,$R500)</f>
        <v>2143</v>
      </c>
      <c r="BG497">
        <v>2</v>
      </c>
      <c r="BH497">
        <v>2784</v>
      </c>
      <c r="BI497">
        <f>($BH$571-$BH$568)/200</f>
        <v>0.09</v>
      </c>
    </row>
    <row r="498" spans="1:61" x14ac:dyDescent="0.25">
      <c r="A498">
        <v>497</v>
      </c>
      <c r="B498">
        <v>242.33023</v>
      </c>
      <c r="C498" s="5">
        <v>1</v>
      </c>
      <c r="D498">
        <v>250.67245199999999</v>
      </c>
      <c r="E498" s="2">
        <v>2</v>
      </c>
      <c r="P498">
        <v>2</v>
      </c>
      <c r="Q498" t="str">
        <f t="shared" si="8"/>
        <v>12</v>
      </c>
      <c r="R498">
        <v>1</v>
      </c>
      <c r="X498" t="s">
        <v>282</v>
      </c>
      <c r="Y498" t="s">
        <v>261</v>
      </c>
      <c r="BG498">
        <v>1</v>
      </c>
      <c r="BH498">
        <v>2790</v>
      </c>
      <c r="BI498">
        <f>($BH$572-$BH$569)/200</f>
        <v>0.115</v>
      </c>
    </row>
    <row r="499" spans="1:61" x14ac:dyDescent="0.25">
      <c r="A499">
        <v>498</v>
      </c>
      <c r="D499">
        <v>250.68239700000001</v>
      </c>
      <c r="E499" s="2">
        <v>2</v>
      </c>
      <c r="P499">
        <v>1</v>
      </c>
      <c r="Q499" t="str">
        <f t="shared" si="8"/>
        <v>2</v>
      </c>
      <c r="R499">
        <v>4</v>
      </c>
      <c r="X499" t="s">
        <v>282</v>
      </c>
      <c r="Y499" t="s">
        <v>262</v>
      </c>
      <c r="BG499">
        <v>4</v>
      </c>
      <c r="BH499">
        <v>2796</v>
      </c>
      <c r="BI499">
        <f>($BH$573-$BH$570)/200</f>
        <v>7.4999999999999997E-2</v>
      </c>
    </row>
    <row r="500" spans="1:61" x14ac:dyDescent="0.25">
      <c r="A500">
        <v>499</v>
      </c>
      <c r="D500">
        <v>250.647706</v>
      </c>
      <c r="E500" s="2">
        <v>2</v>
      </c>
      <c r="P500">
        <v>1</v>
      </c>
      <c r="Q500" t="str">
        <f t="shared" si="8"/>
        <v>2</v>
      </c>
      <c r="R500">
        <v>3</v>
      </c>
      <c r="X500" t="s">
        <v>282</v>
      </c>
      <c r="Y500" t="s">
        <v>259</v>
      </c>
      <c r="BG500">
        <v>3</v>
      </c>
      <c r="BH500">
        <v>2797</v>
      </c>
      <c r="BI500">
        <f>($BH$574-$BH$571)/200</f>
        <v>0.1</v>
      </c>
    </row>
    <row r="501" spans="1:61" x14ac:dyDescent="0.25">
      <c r="A501">
        <v>500</v>
      </c>
      <c r="D501">
        <v>250.661024</v>
      </c>
      <c r="E501" s="2">
        <v>2</v>
      </c>
      <c r="P501">
        <v>1</v>
      </c>
      <c r="Q501" t="str">
        <f t="shared" si="8"/>
        <v>2</v>
      </c>
      <c r="R501">
        <v>2</v>
      </c>
      <c r="X501" t="s">
        <v>282</v>
      </c>
      <c r="Y501" t="s">
        <v>260</v>
      </c>
      <c r="AB501" t="s">
        <v>285</v>
      </c>
      <c r="AC501" t="str">
        <f>CONCATENATE($R501,$R502,$R503,$R504)</f>
        <v>2134</v>
      </c>
      <c r="BG501">
        <v>2</v>
      </c>
      <c r="BH501">
        <v>2805</v>
      </c>
      <c r="BI501">
        <f>($BH$575-$BH$572)/200</f>
        <v>8.5000000000000006E-2</v>
      </c>
    </row>
    <row r="502" spans="1:61" x14ac:dyDescent="0.25">
      <c r="A502">
        <v>501</v>
      </c>
      <c r="D502">
        <v>250.651838</v>
      </c>
      <c r="E502" s="2">
        <v>2</v>
      </c>
      <c r="P502">
        <v>1</v>
      </c>
      <c r="Q502" t="str">
        <f t="shared" si="8"/>
        <v>2</v>
      </c>
      <c r="R502">
        <v>1</v>
      </c>
      <c r="X502" t="s">
        <v>282</v>
      </c>
      <c r="Y502" t="s">
        <v>261</v>
      </c>
      <c r="BG502">
        <v>1</v>
      </c>
      <c r="BH502">
        <v>2811</v>
      </c>
      <c r="BI502">
        <f>($BH$576-$BH$573)/200</f>
        <v>0.12</v>
      </c>
    </row>
    <row r="503" spans="1:61" x14ac:dyDescent="0.25">
      <c r="A503">
        <v>502</v>
      </c>
      <c r="D503">
        <v>250.65041099999999</v>
      </c>
      <c r="E503" s="2">
        <v>2</v>
      </c>
      <c r="P503">
        <v>1</v>
      </c>
      <c r="Q503" t="str">
        <f t="shared" si="8"/>
        <v>2</v>
      </c>
      <c r="R503">
        <v>3</v>
      </c>
      <c r="X503" t="s">
        <v>282</v>
      </c>
      <c r="Y503" t="s">
        <v>262</v>
      </c>
      <c r="BG503">
        <v>3</v>
      </c>
      <c r="BH503">
        <v>2818</v>
      </c>
      <c r="BI503">
        <f>($BH$577-$BH$574)/200</f>
        <v>6.5000000000000002E-2</v>
      </c>
    </row>
    <row r="504" spans="1:61" x14ac:dyDescent="0.25">
      <c r="A504">
        <v>503</v>
      </c>
      <c r="D504">
        <v>250.661584</v>
      </c>
      <c r="E504" s="2">
        <v>2</v>
      </c>
      <c r="F504">
        <v>244.939638</v>
      </c>
      <c r="G504" s="3">
        <v>3</v>
      </c>
      <c r="P504">
        <v>2</v>
      </c>
      <c r="Q504" t="str">
        <f t="shared" si="8"/>
        <v>23</v>
      </c>
      <c r="R504">
        <v>4</v>
      </c>
      <c r="X504" t="s">
        <v>284</v>
      </c>
      <c r="Y504" t="s">
        <v>273</v>
      </c>
      <c r="BG504">
        <v>4</v>
      </c>
      <c r="BH504">
        <v>2818</v>
      </c>
      <c r="BI504">
        <f>($BH$578-$BH$575)/200</f>
        <v>0.1</v>
      </c>
    </row>
    <row r="505" spans="1:61" x14ac:dyDescent="0.25">
      <c r="A505">
        <v>504</v>
      </c>
      <c r="D505">
        <v>250.639646</v>
      </c>
      <c r="E505" s="2">
        <v>2</v>
      </c>
      <c r="F505">
        <v>245.036214</v>
      </c>
      <c r="G505" s="3">
        <v>3</v>
      </c>
      <c r="P505">
        <v>2</v>
      </c>
      <c r="Q505" t="str">
        <f t="shared" si="8"/>
        <v>23</v>
      </c>
      <c r="R505">
        <v>2</v>
      </c>
      <c r="X505" t="s">
        <v>285</v>
      </c>
      <c r="Y505" t="s">
        <v>270</v>
      </c>
      <c r="AB505" t="s">
        <v>283</v>
      </c>
      <c r="AC505" t="str">
        <f>CONCATENATE($R505,$R506,$R507,$R508)</f>
        <v>2143</v>
      </c>
      <c r="BG505">
        <v>2</v>
      </c>
      <c r="BH505">
        <v>2830</v>
      </c>
      <c r="BI505">
        <f>($BH$579-$BH$576)/200</f>
        <v>7.4999999999999997E-2</v>
      </c>
    </row>
    <row r="506" spans="1:61" x14ac:dyDescent="0.25">
      <c r="A506">
        <v>505</v>
      </c>
      <c r="D506">
        <v>250.66403299999999</v>
      </c>
      <c r="E506" s="2">
        <v>2</v>
      </c>
      <c r="F506">
        <v>245.01999000000001</v>
      </c>
      <c r="G506" s="3">
        <v>3</v>
      </c>
      <c r="P506">
        <v>2</v>
      </c>
      <c r="Q506" t="str">
        <f t="shared" si="8"/>
        <v>23</v>
      </c>
      <c r="R506">
        <v>1</v>
      </c>
      <c r="X506" t="s">
        <v>285</v>
      </c>
      <c r="Y506" t="s">
        <v>271</v>
      </c>
      <c r="BG506">
        <v>1</v>
      </c>
      <c r="BH506">
        <v>2836</v>
      </c>
      <c r="BI506">
        <f>($BH$580-$BH$577)/200</f>
        <v>0.125</v>
      </c>
    </row>
    <row r="507" spans="1:61" x14ac:dyDescent="0.25">
      <c r="A507">
        <v>506</v>
      </c>
      <c r="D507">
        <v>250.66403299999999</v>
      </c>
      <c r="E507" s="2">
        <v>2</v>
      </c>
      <c r="F507">
        <v>245.011571</v>
      </c>
      <c r="G507" s="3">
        <v>3</v>
      </c>
      <c r="P507">
        <v>2</v>
      </c>
      <c r="Q507" t="str">
        <f t="shared" si="8"/>
        <v>23</v>
      </c>
      <c r="R507">
        <v>4</v>
      </c>
      <c r="X507" t="s">
        <v>285</v>
      </c>
      <c r="Y507" t="s">
        <v>268</v>
      </c>
      <c r="BG507">
        <v>4</v>
      </c>
      <c r="BH507">
        <v>2842</v>
      </c>
      <c r="BI507">
        <f>($BH$581-$BH$578)/200</f>
        <v>6.5000000000000002E-2</v>
      </c>
    </row>
    <row r="508" spans="1:61" x14ac:dyDescent="0.25">
      <c r="A508">
        <v>507</v>
      </c>
      <c r="F508">
        <v>244.934179</v>
      </c>
      <c r="G508" s="3">
        <v>3</v>
      </c>
      <c r="H508">
        <v>250.49633499999999</v>
      </c>
      <c r="I508" s="4">
        <v>4</v>
      </c>
      <c r="P508">
        <v>2</v>
      </c>
      <c r="Q508" t="str">
        <f t="shared" si="8"/>
        <v>34</v>
      </c>
      <c r="R508">
        <v>3</v>
      </c>
      <c r="X508" t="s">
        <v>285</v>
      </c>
      <c r="Y508" t="s">
        <v>269</v>
      </c>
      <c r="BG508">
        <v>3</v>
      </c>
      <c r="BH508">
        <v>2844</v>
      </c>
      <c r="BI508">
        <f>($BH$582-$BH$579)/200</f>
        <v>0.1</v>
      </c>
    </row>
    <row r="509" spans="1:61" x14ac:dyDescent="0.25">
      <c r="A509">
        <v>508</v>
      </c>
      <c r="F509">
        <v>244.94989200000001</v>
      </c>
      <c r="G509" s="3">
        <v>3</v>
      </c>
      <c r="H509">
        <v>250.46766400000001</v>
      </c>
      <c r="I509" s="4">
        <v>4</v>
      </c>
      <c r="P509">
        <v>2</v>
      </c>
      <c r="Q509" t="str">
        <f t="shared" si="8"/>
        <v>34</v>
      </c>
      <c r="R509">
        <v>2</v>
      </c>
      <c r="X509" t="s">
        <v>285</v>
      </c>
      <c r="Y509" t="s">
        <v>270</v>
      </c>
      <c r="AB509" t="s">
        <v>283</v>
      </c>
      <c r="AC509" t="str">
        <f>CONCATENATE($R509,$R510,$R511,$R512)</f>
        <v>2143</v>
      </c>
      <c r="BG509">
        <v>2</v>
      </c>
      <c r="BH509">
        <v>2851</v>
      </c>
      <c r="BI509">
        <f>($BH$583-$BH$580)/200</f>
        <v>8.5000000000000006E-2</v>
      </c>
    </row>
    <row r="510" spans="1:61" x14ac:dyDescent="0.25">
      <c r="A510">
        <v>509</v>
      </c>
      <c r="F510">
        <v>244.93009699999999</v>
      </c>
      <c r="G510" s="3">
        <v>3</v>
      </c>
      <c r="H510">
        <v>250.47485900000001</v>
      </c>
      <c r="I510" s="4">
        <v>4</v>
      </c>
      <c r="P510">
        <v>2</v>
      </c>
      <c r="Q510" t="str">
        <f t="shared" si="8"/>
        <v>34</v>
      </c>
      <c r="R510">
        <v>1</v>
      </c>
      <c r="X510" t="s">
        <v>284</v>
      </c>
      <c r="Y510" t="s">
        <v>272</v>
      </c>
      <c r="BG510">
        <v>1</v>
      </c>
      <c r="BH510">
        <v>2858</v>
      </c>
      <c r="BI510">
        <f>($BH$584-$BH$581)/200</f>
        <v>0.115</v>
      </c>
    </row>
    <row r="511" spans="1:61" x14ac:dyDescent="0.25">
      <c r="A511">
        <v>510</v>
      </c>
      <c r="B511">
        <v>264.47520200000002</v>
      </c>
      <c r="C511" s="5">
        <v>1</v>
      </c>
      <c r="F511">
        <v>244.95622</v>
      </c>
      <c r="G511" s="3">
        <v>3</v>
      </c>
      <c r="H511">
        <v>250.53072499999999</v>
      </c>
      <c r="I511" s="4">
        <v>4</v>
      </c>
      <c r="P511">
        <v>3</v>
      </c>
      <c r="Q511" t="str">
        <f t="shared" si="8"/>
        <v>134</v>
      </c>
      <c r="R511">
        <v>4</v>
      </c>
      <c r="X511" t="s">
        <v>283</v>
      </c>
      <c r="Y511" t="s">
        <v>266</v>
      </c>
      <c r="BG511">
        <v>4</v>
      </c>
      <c r="BH511">
        <v>2865</v>
      </c>
      <c r="BI511">
        <f>($BH$585-$BH$582)/200</f>
        <v>7.4999999999999997E-2</v>
      </c>
    </row>
    <row r="512" spans="1:61" x14ac:dyDescent="0.25">
      <c r="A512">
        <v>511</v>
      </c>
      <c r="B512">
        <v>264.45963799999998</v>
      </c>
      <c r="C512" s="5">
        <v>1</v>
      </c>
      <c r="F512">
        <v>244.973512</v>
      </c>
      <c r="G512" s="3">
        <v>3</v>
      </c>
      <c r="H512">
        <v>250.53123199999999</v>
      </c>
      <c r="I512" s="4">
        <v>4</v>
      </c>
      <c r="P512">
        <v>3</v>
      </c>
      <c r="Q512" t="str">
        <f t="shared" si="8"/>
        <v>134</v>
      </c>
      <c r="R512">
        <v>3</v>
      </c>
      <c r="X512" t="s">
        <v>283</v>
      </c>
      <c r="Y512" t="s">
        <v>263</v>
      </c>
      <c r="BG512">
        <v>3</v>
      </c>
      <c r="BH512">
        <v>2867</v>
      </c>
      <c r="BI512">
        <f>($BH$586-$BH$583)/200</f>
        <v>0.08</v>
      </c>
    </row>
    <row r="513" spans="1:61" x14ac:dyDescent="0.25">
      <c r="A513">
        <v>512</v>
      </c>
      <c r="B513">
        <v>264.44974300000001</v>
      </c>
      <c r="C513" s="5">
        <v>1</v>
      </c>
      <c r="F513">
        <v>244.939638</v>
      </c>
      <c r="G513" s="3">
        <v>3</v>
      </c>
      <c r="H513">
        <v>250.544141</v>
      </c>
      <c r="I513" s="4">
        <v>4</v>
      </c>
      <c r="P513">
        <v>3</v>
      </c>
      <c r="Q513" t="str">
        <f t="shared" si="8"/>
        <v>134</v>
      </c>
      <c r="R513">
        <v>2</v>
      </c>
      <c r="X513" t="s">
        <v>283</v>
      </c>
      <c r="Y513" t="s">
        <v>264</v>
      </c>
      <c r="AB513" t="s">
        <v>283</v>
      </c>
      <c r="AC513" t="str">
        <f>CONCATENATE($R513,$R514,$R515,$R516)</f>
        <v>2143</v>
      </c>
      <c r="BG513">
        <v>2</v>
      </c>
      <c r="BH513">
        <v>2875</v>
      </c>
      <c r="BI513">
        <f>($BH$587-$BH$584)/200</f>
        <v>9.5000000000000001E-2</v>
      </c>
    </row>
    <row r="514" spans="1:61" x14ac:dyDescent="0.25">
      <c r="A514">
        <v>513</v>
      </c>
      <c r="B514">
        <v>264.457651</v>
      </c>
      <c r="C514" s="5">
        <v>1</v>
      </c>
      <c r="H514">
        <v>250.56123099999999</v>
      </c>
      <c r="I514" s="4">
        <v>4</v>
      </c>
      <c r="P514">
        <v>2</v>
      </c>
      <c r="Q514" t="str">
        <f t="shared" ref="Q514:Q577" si="9">CONCATENATE(C514,E514,G514,I514)</f>
        <v>14</v>
      </c>
      <c r="R514">
        <v>1</v>
      </c>
      <c r="X514" t="s">
        <v>283</v>
      </c>
      <c r="Y514" t="s">
        <v>265</v>
      </c>
      <c r="BG514">
        <v>1</v>
      </c>
      <c r="BH514">
        <v>2883</v>
      </c>
      <c r="BI514">
        <f>($BH$588-$BH$585)/200</f>
        <v>0.105</v>
      </c>
    </row>
    <row r="515" spans="1:61" x14ac:dyDescent="0.25">
      <c r="A515">
        <v>514</v>
      </c>
      <c r="B515">
        <v>264.453416</v>
      </c>
      <c r="C515" s="5">
        <v>1</v>
      </c>
      <c r="H515">
        <v>250.56470200000001</v>
      </c>
      <c r="I515" s="4">
        <v>4</v>
      </c>
      <c r="P515">
        <v>2</v>
      </c>
      <c r="Q515" t="str">
        <f t="shared" si="9"/>
        <v>14</v>
      </c>
      <c r="R515">
        <v>4</v>
      </c>
      <c r="X515" t="s">
        <v>283</v>
      </c>
      <c r="Y515" t="s">
        <v>266</v>
      </c>
      <c r="BG515">
        <v>4</v>
      </c>
      <c r="BH515">
        <v>2890</v>
      </c>
      <c r="BI515">
        <f>($BH$589-$BH$586)/200</f>
        <v>8.5000000000000006E-2</v>
      </c>
    </row>
    <row r="516" spans="1:61" x14ac:dyDescent="0.25">
      <c r="A516">
        <v>515</v>
      </c>
      <c r="B516">
        <v>264.47825799999998</v>
      </c>
      <c r="C516" s="5">
        <v>1</v>
      </c>
      <c r="H516">
        <v>250.49633499999999</v>
      </c>
      <c r="I516" s="4">
        <v>4</v>
      </c>
      <c r="P516">
        <v>2</v>
      </c>
      <c r="Q516" t="str">
        <f t="shared" si="9"/>
        <v>14</v>
      </c>
      <c r="R516">
        <v>3</v>
      </c>
      <c r="X516" t="s">
        <v>283</v>
      </c>
      <c r="Y516" t="s">
        <v>263</v>
      </c>
      <c r="BG516">
        <v>3</v>
      </c>
      <c r="BH516">
        <v>2894</v>
      </c>
      <c r="BI516">
        <f>($BH$590-$BH$587)/200</f>
        <v>7.4999999999999997E-2</v>
      </c>
    </row>
    <row r="517" spans="1:61" x14ac:dyDescent="0.25">
      <c r="A517">
        <v>516</v>
      </c>
      <c r="B517">
        <v>264.47453400000001</v>
      </c>
      <c r="C517" s="5">
        <v>1</v>
      </c>
      <c r="H517">
        <v>250.49633499999999</v>
      </c>
      <c r="I517" s="4">
        <v>4</v>
      </c>
      <c r="P517">
        <v>2</v>
      </c>
      <c r="Q517" t="str">
        <f t="shared" si="9"/>
        <v>14</v>
      </c>
      <c r="R517" t="s">
        <v>22</v>
      </c>
      <c r="X517" t="s">
        <v>283</v>
      </c>
      <c r="Y517" t="s">
        <v>264</v>
      </c>
      <c r="BG517" t="s">
        <v>22</v>
      </c>
      <c r="BH517">
        <v>2896</v>
      </c>
      <c r="BI517">
        <f>($BH$591-$BH$588)/200</f>
        <v>0.105</v>
      </c>
    </row>
    <row r="518" spans="1:61" x14ac:dyDescent="0.25">
      <c r="A518">
        <v>517</v>
      </c>
      <c r="B518">
        <v>264.464742</v>
      </c>
      <c r="C518" s="5">
        <v>1</v>
      </c>
      <c r="H518">
        <v>250.49970400000001</v>
      </c>
      <c r="I518" s="4">
        <v>4</v>
      </c>
      <c r="P518">
        <v>2</v>
      </c>
      <c r="Q518" t="str">
        <f t="shared" si="9"/>
        <v>14</v>
      </c>
      <c r="R518" t="s">
        <v>22</v>
      </c>
      <c r="X518" t="s">
        <v>283</v>
      </c>
      <c r="Y518" t="s">
        <v>265</v>
      </c>
      <c r="BG518" t="s">
        <v>22</v>
      </c>
      <c r="BH518">
        <v>2898</v>
      </c>
      <c r="BI518">
        <f>($BH$592-$BH$589)/200</f>
        <v>0.11</v>
      </c>
    </row>
    <row r="519" spans="1:61" x14ac:dyDescent="0.25">
      <c r="A519">
        <v>518</v>
      </c>
      <c r="B519">
        <v>264.47520200000002</v>
      </c>
      <c r="C519" s="5">
        <v>1</v>
      </c>
      <c r="H519">
        <v>250.50103100000001</v>
      </c>
      <c r="I519" s="4">
        <v>4</v>
      </c>
      <c r="P519">
        <v>2</v>
      </c>
      <c r="Q519" t="str">
        <f t="shared" si="9"/>
        <v>14</v>
      </c>
      <c r="R519">
        <v>2</v>
      </c>
      <c r="X519" t="s">
        <v>283</v>
      </c>
      <c r="Y519" t="s">
        <v>266</v>
      </c>
      <c r="AB519" t="s">
        <v>285</v>
      </c>
      <c r="AC519" t="str">
        <f>CONCATENATE($R519,$R520,$R521,$R522)</f>
        <v>2134</v>
      </c>
      <c r="BG519">
        <v>2</v>
      </c>
      <c r="BH519">
        <v>2899</v>
      </c>
      <c r="BI519">
        <f>($BH$593-$BH$590)/200</f>
        <v>0.1</v>
      </c>
    </row>
    <row r="520" spans="1:61" x14ac:dyDescent="0.25">
      <c r="A520">
        <v>519</v>
      </c>
      <c r="B520">
        <v>264.47520200000002</v>
      </c>
      <c r="C520" s="5">
        <v>1</v>
      </c>
      <c r="H520">
        <v>250.56500800000001</v>
      </c>
      <c r="I520" s="4">
        <v>4</v>
      </c>
      <c r="P520">
        <v>2</v>
      </c>
      <c r="Q520" t="str">
        <f t="shared" si="9"/>
        <v>14</v>
      </c>
      <c r="R520">
        <v>1</v>
      </c>
      <c r="X520" t="s">
        <v>285</v>
      </c>
      <c r="Y520" t="s">
        <v>268</v>
      </c>
      <c r="BG520">
        <v>1</v>
      </c>
      <c r="BH520">
        <v>2903</v>
      </c>
      <c r="BI520">
        <f>($BH$599-$BH$596)/200</f>
        <v>0.04</v>
      </c>
    </row>
    <row r="521" spans="1:61" x14ac:dyDescent="0.25">
      <c r="A521">
        <v>520</v>
      </c>
      <c r="B521">
        <v>264.44270499999999</v>
      </c>
      <c r="C521" s="5">
        <v>1</v>
      </c>
      <c r="H521">
        <v>250.49633499999999</v>
      </c>
      <c r="I521" s="4">
        <v>4</v>
      </c>
      <c r="P521">
        <v>2</v>
      </c>
      <c r="Q521" t="str">
        <f t="shared" si="9"/>
        <v>14</v>
      </c>
      <c r="R521">
        <v>3</v>
      </c>
      <c r="X521" t="s">
        <v>285</v>
      </c>
      <c r="Y521" t="s">
        <v>269</v>
      </c>
      <c r="BG521">
        <v>3</v>
      </c>
      <c r="BH521">
        <v>2907</v>
      </c>
      <c r="BI521">
        <f>($BH$600-$BH$597)/200</f>
        <v>0.105</v>
      </c>
    </row>
    <row r="522" spans="1:61" x14ac:dyDescent="0.25">
      <c r="A522">
        <v>521</v>
      </c>
      <c r="B522">
        <v>264.45816200000002</v>
      </c>
      <c r="C522" s="5">
        <v>1</v>
      </c>
      <c r="P522">
        <v>1</v>
      </c>
      <c r="Q522" t="str">
        <f t="shared" si="9"/>
        <v>1</v>
      </c>
      <c r="R522">
        <v>4</v>
      </c>
      <c r="X522" t="s">
        <v>285</v>
      </c>
      <c r="Y522" t="s">
        <v>270</v>
      </c>
      <c r="BG522">
        <v>4</v>
      </c>
      <c r="BH522">
        <v>2907</v>
      </c>
      <c r="BI522">
        <f>($BH$601-$BH$598)/200</f>
        <v>0.09</v>
      </c>
    </row>
    <row r="523" spans="1:61" x14ac:dyDescent="0.25">
      <c r="A523">
        <v>522</v>
      </c>
      <c r="B523">
        <v>264.46290699999997</v>
      </c>
      <c r="C523" s="5">
        <v>1</v>
      </c>
      <c r="D523">
        <v>271.56406500000003</v>
      </c>
      <c r="E523" s="2">
        <v>2</v>
      </c>
      <c r="P523">
        <v>2</v>
      </c>
      <c r="Q523" t="str">
        <f t="shared" si="9"/>
        <v>12</v>
      </c>
      <c r="R523">
        <v>2</v>
      </c>
      <c r="X523" t="s">
        <v>285</v>
      </c>
      <c r="Y523" t="s">
        <v>271</v>
      </c>
      <c r="AB523" t="s">
        <v>285</v>
      </c>
      <c r="AC523" t="str">
        <f>CONCATENATE($R523,$R524,$R525,$R526)</f>
        <v>2134</v>
      </c>
      <c r="BG523">
        <v>2</v>
      </c>
      <c r="BH523">
        <v>2920</v>
      </c>
      <c r="BI523">
        <f>($BH$602-$BH$599)/200</f>
        <v>0.115</v>
      </c>
    </row>
    <row r="524" spans="1:61" x14ac:dyDescent="0.25">
      <c r="A524">
        <v>523</v>
      </c>
      <c r="B524">
        <v>264.480096</v>
      </c>
      <c r="C524" s="5">
        <v>1</v>
      </c>
      <c r="D524">
        <v>271.56406500000003</v>
      </c>
      <c r="E524" s="2">
        <v>2</v>
      </c>
      <c r="P524">
        <v>2</v>
      </c>
      <c r="Q524" t="str">
        <f t="shared" si="9"/>
        <v>12</v>
      </c>
      <c r="R524">
        <v>1</v>
      </c>
      <c r="X524" t="s">
        <v>285</v>
      </c>
      <c r="Y524" t="s">
        <v>268</v>
      </c>
      <c r="BG524">
        <v>1</v>
      </c>
      <c r="BH524">
        <v>2923</v>
      </c>
      <c r="BI524">
        <f>($BH$603-$BH$600)/200</f>
        <v>0.04</v>
      </c>
    </row>
    <row r="525" spans="1:61" x14ac:dyDescent="0.25">
      <c r="A525">
        <v>524</v>
      </c>
      <c r="B525">
        <v>264.50182899999999</v>
      </c>
      <c r="C525" s="5">
        <v>1</v>
      </c>
      <c r="D525">
        <v>271.56406500000003</v>
      </c>
      <c r="E525" s="2">
        <v>2</v>
      </c>
      <c r="P525">
        <v>2</v>
      </c>
      <c r="Q525" t="str">
        <f t="shared" si="9"/>
        <v>12</v>
      </c>
      <c r="R525">
        <v>3</v>
      </c>
      <c r="X525" t="s">
        <v>285</v>
      </c>
      <c r="Y525" t="s">
        <v>269</v>
      </c>
      <c r="BG525">
        <v>3</v>
      </c>
      <c r="BH525">
        <v>2928</v>
      </c>
      <c r="BI525">
        <f>($BH$604-$BH$601)/200</f>
        <v>0.09</v>
      </c>
    </row>
    <row r="526" spans="1:61" x14ac:dyDescent="0.25">
      <c r="A526">
        <v>525</v>
      </c>
      <c r="B526">
        <v>264.47520200000002</v>
      </c>
      <c r="C526" s="5">
        <v>1</v>
      </c>
      <c r="D526">
        <v>271.56406500000003</v>
      </c>
      <c r="E526" s="2">
        <v>2</v>
      </c>
      <c r="P526">
        <v>2</v>
      </c>
      <c r="Q526" t="str">
        <f t="shared" si="9"/>
        <v>12</v>
      </c>
      <c r="R526">
        <v>4</v>
      </c>
      <c r="X526" t="s">
        <v>285</v>
      </c>
      <c r="Y526" t="s">
        <v>270</v>
      </c>
      <c r="BG526">
        <v>4</v>
      </c>
      <c r="BH526">
        <v>2929</v>
      </c>
      <c r="BI526">
        <f>($BH$605-$BH$602)/200</f>
        <v>8.5000000000000006E-2</v>
      </c>
    </row>
    <row r="527" spans="1:61" x14ac:dyDescent="0.25">
      <c r="A527">
        <v>526</v>
      </c>
      <c r="D527">
        <v>271.56406500000003</v>
      </c>
      <c r="E527" s="2">
        <v>2</v>
      </c>
      <c r="P527">
        <v>1</v>
      </c>
      <c r="Q527" t="str">
        <f t="shared" si="9"/>
        <v>2</v>
      </c>
      <c r="R527">
        <v>2</v>
      </c>
      <c r="X527" t="s">
        <v>285</v>
      </c>
      <c r="Y527" t="s">
        <v>271</v>
      </c>
      <c r="AB527" t="s">
        <v>285</v>
      </c>
      <c r="AC527" t="str">
        <f>CONCATENATE($R527,$R528,$R529,$R530)</f>
        <v>2134</v>
      </c>
      <c r="BG527">
        <v>2</v>
      </c>
      <c r="BH527">
        <v>2942</v>
      </c>
      <c r="BI527">
        <f>($BH$606-$BH$603)/200</f>
        <v>0.11</v>
      </c>
    </row>
    <row r="528" spans="1:61" x14ac:dyDescent="0.25">
      <c r="A528">
        <v>527</v>
      </c>
      <c r="D528">
        <v>271.56406500000003</v>
      </c>
      <c r="E528" s="2">
        <v>2</v>
      </c>
      <c r="F528">
        <v>264.25847399999998</v>
      </c>
      <c r="G528" s="3">
        <v>3</v>
      </c>
      <c r="J528">
        <v>235.91219899999999</v>
      </c>
      <c r="K528" t="s">
        <v>22</v>
      </c>
      <c r="Q528" t="str">
        <f t="shared" si="9"/>
        <v>23</v>
      </c>
      <c r="R528">
        <v>1</v>
      </c>
      <c r="X528" t="s">
        <v>285</v>
      </c>
      <c r="Y528" t="s">
        <v>268</v>
      </c>
      <c r="BG528">
        <v>1</v>
      </c>
      <c r="BH528">
        <v>2944</v>
      </c>
      <c r="BI528">
        <f>($BH$607-$BH$604)/200</f>
        <v>0.05</v>
      </c>
    </row>
    <row r="529" spans="1:61" x14ac:dyDescent="0.25">
      <c r="A529">
        <v>528</v>
      </c>
      <c r="Q529" t="str">
        <f t="shared" si="9"/>
        <v/>
      </c>
      <c r="R529">
        <v>3</v>
      </c>
      <c r="X529" t="s">
        <v>285</v>
      </c>
      <c r="Y529" t="s">
        <v>269</v>
      </c>
      <c r="BG529">
        <v>3</v>
      </c>
      <c r="BH529">
        <v>2951</v>
      </c>
      <c r="BI529">
        <f>($BH$608-$BH$605)/200</f>
        <v>0.09</v>
      </c>
    </row>
    <row r="530" spans="1:61" x14ac:dyDescent="0.25">
      <c r="A530">
        <v>529</v>
      </c>
      <c r="J530">
        <v>236.219427</v>
      </c>
      <c r="K530" t="s">
        <v>22</v>
      </c>
      <c r="Q530" t="str">
        <f t="shared" si="9"/>
        <v/>
      </c>
      <c r="R530">
        <v>4</v>
      </c>
      <c r="X530" t="s">
        <v>285</v>
      </c>
      <c r="Y530" t="s">
        <v>270</v>
      </c>
      <c r="BG530">
        <v>4</v>
      </c>
      <c r="BH530">
        <v>2951</v>
      </c>
      <c r="BI530">
        <f>($BH$609-$BH$606)/200</f>
        <v>0.08</v>
      </c>
    </row>
    <row r="531" spans="1:61" x14ac:dyDescent="0.25">
      <c r="A531">
        <v>530</v>
      </c>
      <c r="B531">
        <v>246.25798600000002</v>
      </c>
      <c r="C531" s="5">
        <v>1</v>
      </c>
      <c r="P531">
        <v>1</v>
      </c>
      <c r="Q531" t="str">
        <f t="shared" si="9"/>
        <v>1</v>
      </c>
      <c r="R531">
        <v>2</v>
      </c>
      <c r="X531" t="s">
        <v>285</v>
      </c>
      <c r="Y531" t="s">
        <v>271</v>
      </c>
      <c r="AB531" t="s">
        <v>285</v>
      </c>
      <c r="AC531" t="str">
        <f>CONCATENATE($R531,$R532,$R533,$R534)</f>
        <v>2134</v>
      </c>
      <c r="BG531">
        <v>2</v>
      </c>
      <c r="BH531">
        <v>2963</v>
      </c>
      <c r="BI531">
        <f>($BH$610-$BH$607)/200</f>
        <v>0.11</v>
      </c>
    </row>
    <row r="532" spans="1:61" x14ac:dyDescent="0.25">
      <c r="A532">
        <v>531</v>
      </c>
      <c r="B532">
        <v>246.241456</v>
      </c>
      <c r="C532" s="5">
        <v>1</v>
      </c>
      <c r="P532">
        <v>1</v>
      </c>
      <c r="Q532" t="str">
        <f t="shared" si="9"/>
        <v>1</v>
      </c>
      <c r="R532">
        <v>1</v>
      </c>
      <c r="X532" t="s">
        <v>285</v>
      </c>
      <c r="Y532" t="s">
        <v>268</v>
      </c>
      <c r="BG532">
        <v>1</v>
      </c>
      <c r="BH532">
        <v>2966</v>
      </c>
      <c r="BI532">
        <f>($BH$611-$BH$608)/200</f>
        <v>0.05</v>
      </c>
    </row>
    <row r="533" spans="1:61" x14ac:dyDescent="0.25">
      <c r="A533">
        <v>532</v>
      </c>
      <c r="B533">
        <v>246.24023199999999</v>
      </c>
      <c r="C533" s="5">
        <v>1</v>
      </c>
      <c r="P533">
        <v>1</v>
      </c>
      <c r="Q533" t="str">
        <f t="shared" si="9"/>
        <v>1</v>
      </c>
      <c r="R533">
        <v>3</v>
      </c>
      <c r="X533" t="s">
        <v>285</v>
      </c>
      <c r="Y533" t="s">
        <v>269</v>
      </c>
      <c r="BG533">
        <v>3</v>
      </c>
      <c r="BH533">
        <v>2972</v>
      </c>
      <c r="BI533">
        <f>($BH$612-$BH$609)/200</f>
        <v>0.09</v>
      </c>
    </row>
    <row r="534" spans="1:61" x14ac:dyDescent="0.25">
      <c r="A534">
        <v>533</v>
      </c>
      <c r="B534">
        <v>246.219572</v>
      </c>
      <c r="C534" s="5">
        <v>1</v>
      </c>
      <c r="P534">
        <v>1</v>
      </c>
      <c r="Q534" t="str">
        <f t="shared" si="9"/>
        <v>1</v>
      </c>
      <c r="R534">
        <v>4</v>
      </c>
      <c r="X534" t="s">
        <v>285</v>
      </c>
      <c r="Y534" t="s">
        <v>270</v>
      </c>
      <c r="BG534">
        <v>4</v>
      </c>
      <c r="BH534">
        <v>2972</v>
      </c>
      <c r="BI534">
        <f>($BH$613-$BH$610)/200</f>
        <v>7.4999999999999997E-2</v>
      </c>
    </row>
    <row r="535" spans="1:61" x14ac:dyDescent="0.25">
      <c r="A535">
        <v>534</v>
      </c>
      <c r="B535">
        <v>246.21518499999999</v>
      </c>
      <c r="C535" s="5">
        <v>1</v>
      </c>
      <c r="H535">
        <v>256.49561499999999</v>
      </c>
      <c r="I535" s="4">
        <v>4</v>
      </c>
      <c r="P535">
        <v>2</v>
      </c>
      <c r="Q535" t="str">
        <f t="shared" si="9"/>
        <v>14</v>
      </c>
      <c r="R535">
        <v>2</v>
      </c>
      <c r="X535" t="s">
        <v>284</v>
      </c>
      <c r="Y535" t="s">
        <v>272</v>
      </c>
      <c r="AB535" t="s">
        <v>283</v>
      </c>
      <c r="AC535" t="str">
        <f>CONCATENATE($R535,$R536,$R537,$R538)</f>
        <v>2143</v>
      </c>
      <c r="BG535">
        <v>2</v>
      </c>
      <c r="BH535">
        <v>2984</v>
      </c>
      <c r="BI535">
        <f>($BH$614-$BH$611)/200</f>
        <v>0.105</v>
      </c>
    </row>
    <row r="536" spans="1:61" x14ac:dyDescent="0.25">
      <c r="A536">
        <v>535</v>
      </c>
      <c r="B536">
        <v>246.23048900000001</v>
      </c>
      <c r="C536" s="5">
        <v>1</v>
      </c>
      <c r="H536">
        <v>256.47735399999999</v>
      </c>
      <c r="I536" s="4">
        <v>4</v>
      </c>
      <c r="P536">
        <v>2</v>
      </c>
      <c r="Q536" t="str">
        <f t="shared" si="9"/>
        <v>14</v>
      </c>
      <c r="R536">
        <v>1</v>
      </c>
      <c r="X536" t="s">
        <v>283</v>
      </c>
      <c r="Y536" t="s">
        <v>266</v>
      </c>
      <c r="BG536">
        <v>1</v>
      </c>
      <c r="BH536">
        <v>2987</v>
      </c>
      <c r="BI536">
        <f>($BH$615-$BH$612)/200</f>
        <v>0.05</v>
      </c>
    </row>
    <row r="537" spans="1:61" x14ac:dyDescent="0.25">
      <c r="A537">
        <v>536</v>
      </c>
      <c r="B537">
        <v>246.201967</v>
      </c>
      <c r="C537" s="5">
        <v>1</v>
      </c>
      <c r="H537">
        <v>256.50046299999997</v>
      </c>
      <c r="I537" s="4">
        <v>4</v>
      </c>
      <c r="P537">
        <v>2</v>
      </c>
      <c r="Q537" t="str">
        <f t="shared" si="9"/>
        <v>14</v>
      </c>
      <c r="R537">
        <v>4</v>
      </c>
      <c r="X537" t="s">
        <v>283</v>
      </c>
      <c r="Y537" t="s">
        <v>263</v>
      </c>
      <c r="BG537">
        <v>4</v>
      </c>
      <c r="BH537">
        <v>2993</v>
      </c>
      <c r="BI537">
        <f>($BH$616-$BH$613)/200</f>
        <v>8.5000000000000006E-2</v>
      </c>
    </row>
    <row r="538" spans="1:61" x14ac:dyDescent="0.25">
      <c r="A538">
        <v>537</v>
      </c>
      <c r="B538">
        <v>246.20049</v>
      </c>
      <c r="C538" s="5">
        <v>1</v>
      </c>
      <c r="H538">
        <v>256.52999999999997</v>
      </c>
      <c r="I538" s="4">
        <v>4</v>
      </c>
      <c r="P538">
        <v>2</v>
      </c>
      <c r="Q538" t="str">
        <f t="shared" si="9"/>
        <v>14</v>
      </c>
      <c r="R538">
        <v>3</v>
      </c>
      <c r="X538" t="s">
        <v>283</v>
      </c>
      <c r="Y538" t="s">
        <v>264</v>
      </c>
      <c r="BG538">
        <v>3</v>
      </c>
      <c r="BH538">
        <v>2994</v>
      </c>
      <c r="BI538">
        <f>($BH$617-$BH$614)/200</f>
        <v>7.0000000000000007E-2</v>
      </c>
    </row>
    <row r="539" spans="1:61" x14ac:dyDescent="0.25">
      <c r="A539">
        <v>538</v>
      </c>
      <c r="B539">
        <v>246.204317</v>
      </c>
      <c r="C539" s="5">
        <v>1</v>
      </c>
      <c r="H539">
        <v>256.54765500000002</v>
      </c>
      <c r="I539" s="4">
        <v>4</v>
      </c>
      <c r="P539">
        <v>2</v>
      </c>
      <c r="Q539" t="str">
        <f t="shared" si="9"/>
        <v>14</v>
      </c>
      <c r="R539">
        <v>2</v>
      </c>
      <c r="X539" t="s">
        <v>284</v>
      </c>
      <c r="Y539" t="s">
        <v>267</v>
      </c>
      <c r="AB539" t="s">
        <v>283</v>
      </c>
      <c r="AC539" t="str">
        <f>CONCATENATE($R539,$R540,$R541,$R542)</f>
        <v>2143</v>
      </c>
      <c r="BG539">
        <v>2</v>
      </c>
      <c r="BH539">
        <v>3004</v>
      </c>
      <c r="BI539">
        <f>($BH$618-$BH$615)/200</f>
        <v>0.105</v>
      </c>
    </row>
    <row r="540" spans="1:61" x14ac:dyDescent="0.25">
      <c r="A540">
        <v>539</v>
      </c>
      <c r="B540">
        <v>246.159063</v>
      </c>
      <c r="C540" s="5">
        <v>1</v>
      </c>
      <c r="H540">
        <v>256.57464399999998</v>
      </c>
      <c r="I540" s="4">
        <v>4</v>
      </c>
      <c r="P540">
        <v>2</v>
      </c>
      <c r="Q540" t="str">
        <f t="shared" si="9"/>
        <v>14</v>
      </c>
      <c r="R540">
        <v>1</v>
      </c>
      <c r="X540" t="s">
        <v>285</v>
      </c>
      <c r="Y540" t="s">
        <v>268</v>
      </c>
      <c r="BG540">
        <v>1</v>
      </c>
      <c r="BH540">
        <v>3008</v>
      </c>
      <c r="BI540">
        <f>($BH$619-$BH$616)/200</f>
        <v>5.5E-2</v>
      </c>
    </row>
    <row r="541" spans="1:61" x14ac:dyDescent="0.25">
      <c r="A541">
        <v>540</v>
      </c>
      <c r="B541">
        <v>246.160135</v>
      </c>
      <c r="C541" s="5">
        <v>1</v>
      </c>
      <c r="H541">
        <v>256.590509</v>
      </c>
      <c r="I541" s="4">
        <v>4</v>
      </c>
      <c r="P541">
        <v>2</v>
      </c>
      <c r="Q541" t="str">
        <f t="shared" si="9"/>
        <v>14</v>
      </c>
      <c r="R541">
        <v>4</v>
      </c>
      <c r="X541" t="s">
        <v>285</v>
      </c>
      <c r="Y541" t="s">
        <v>269</v>
      </c>
      <c r="BG541">
        <v>4</v>
      </c>
      <c r="BH541">
        <v>3015</v>
      </c>
      <c r="BI541">
        <f>($BH$620-$BH$617)/200</f>
        <v>0.08</v>
      </c>
    </row>
    <row r="542" spans="1:61" x14ac:dyDescent="0.25">
      <c r="A542">
        <v>541</v>
      </c>
      <c r="B542">
        <v>246.17947100000001</v>
      </c>
      <c r="C542" s="5">
        <v>1</v>
      </c>
      <c r="H542">
        <v>256.57867199999998</v>
      </c>
      <c r="I542" s="4">
        <v>4</v>
      </c>
      <c r="P542">
        <v>2</v>
      </c>
      <c r="Q542" t="str">
        <f t="shared" si="9"/>
        <v>14</v>
      </c>
      <c r="R542">
        <v>3</v>
      </c>
      <c r="X542" t="s">
        <v>285</v>
      </c>
      <c r="Y542" t="s">
        <v>270</v>
      </c>
      <c r="BG542">
        <v>3</v>
      </c>
      <c r="BH542">
        <v>3016</v>
      </c>
      <c r="BI542">
        <f>($BH$621-$BH$618)/200</f>
        <v>7.4999999999999997E-2</v>
      </c>
    </row>
    <row r="543" spans="1:61" x14ac:dyDescent="0.25">
      <c r="A543">
        <v>542</v>
      </c>
      <c r="B543">
        <v>246.14472699999999</v>
      </c>
      <c r="C543" s="5">
        <v>1</v>
      </c>
      <c r="H543">
        <v>256.54494999999997</v>
      </c>
      <c r="I543" s="4">
        <v>4</v>
      </c>
      <c r="P543">
        <v>2</v>
      </c>
      <c r="Q543" t="str">
        <f t="shared" si="9"/>
        <v>14</v>
      </c>
      <c r="R543">
        <v>2</v>
      </c>
      <c r="X543" t="s">
        <v>284</v>
      </c>
      <c r="Y543" t="s">
        <v>272</v>
      </c>
      <c r="AB543" t="s">
        <v>283</v>
      </c>
      <c r="AC543" t="str">
        <f>CONCATENATE($R543,$R544,$R545,$R546)</f>
        <v>2143</v>
      </c>
      <c r="BG543">
        <v>2</v>
      </c>
      <c r="BH543">
        <v>3025</v>
      </c>
      <c r="BI543">
        <f>($BH$622-$BH$619)/200</f>
        <v>0.11</v>
      </c>
    </row>
    <row r="544" spans="1:61" x14ac:dyDescent="0.25">
      <c r="A544">
        <v>543</v>
      </c>
      <c r="B544">
        <v>246.161306</v>
      </c>
      <c r="C544" s="5">
        <v>1</v>
      </c>
      <c r="H544">
        <v>256.49561499999999</v>
      </c>
      <c r="I544" s="4">
        <v>4</v>
      </c>
      <c r="P544">
        <v>2</v>
      </c>
      <c r="Q544" t="str">
        <f t="shared" si="9"/>
        <v>14</v>
      </c>
      <c r="R544">
        <v>1</v>
      </c>
      <c r="X544" t="s">
        <v>283</v>
      </c>
      <c r="Y544" t="s">
        <v>266</v>
      </c>
      <c r="BG544">
        <v>1</v>
      </c>
      <c r="BH544">
        <v>3031</v>
      </c>
      <c r="BI544">
        <f>($BH$623-$BH$620)/200</f>
        <v>0.08</v>
      </c>
    </row>
    <row r="545" spans="1:61" x14ac:dyDescent="0.25">
      <c r="A545">
        <v>544</v>
      </c>
      <c r="B545">
        <v>246.25798600000002</v>
      </c>
      <c r="C545" s="5">
        <v>1</v>
      </c>
      <c r="H545">
        <v>256.49561499999999</v>
      </c>
      <c r="I545" s="4">
        <v>4</v>
      </c>
      <c r="P545">
        <v>2</v>
      </c>
      <c r="Q545" t="str">
        <f t="shared" si="9"/>
        <v>14</v>
      </c>
      <c r="R545">
        <v>4</v>
      </c>
      <c r="X545" t="s">
        <v>283</v>
      </c>
      <c r="Y545" t="s">
        <v>263</v>
      </c>
      <c r="BG545">
        <v>4</v>
      </c>
      <c r="BH545">
        <v>3038</v>
      </c>
      <c r="BI545">
        <f>($BH$624-$BH$621)/200</f>
        <v>7.4999999999999997E-2</v>
      </c>
    </row>
    <row r="546" spans="1:61" x14ac:dyDescent="0.25">
      <c r="A546">
        <v>545</v>
      </c>
      <c r="B546">
        <v>246.25798600000002</v>
      </c>
      <c r="C546" s="5">
        <v>1</v>
      </c>
      <c r="F546">
        <v>248.54077699999999</v>
      </c>
      <c r="G546" s="3">
        <v>3</v>
      </c>
      <c r="H546">
        <v>256.49561499999999</v>
      </c>
      <c r="I546" s="4">
        <v>4</v>
      </c>
      <c r="P546">
        <v>3</v>
      </c>
      <c r="Q546" t="str">
        <f t="shared" si="9"/>
        <v>134</v>
      </c>
      <c r="R546">
        <v>3</v>
      </c>
      <c r="X546" t="s">
        <v>283</v>
      </c>
      <c r="Y546" t="s">
        <v>264</v>
      </c>
      <c r="BG546">
        <v>3</v>
      </c>
      <c r="BH546">
        <v>3039</v>
      </c>
      <c r="BI546">
        <f>($BH$625-$BH$622)/200</f>
        <v>0.08</v>
      </c>
    </row>
    <row r="547" spans="1:61" x14ac:dyDescent="0.25">
      <c r="A547">
        <v>546</v>
      </c>
      <c r="F547">
        <v>248.51393999999999</v>
      </c>
      <c r="G547" s="3">
        <v>3</v>
      </c>
      <c r="H547">
        <v>256.49561499999999</v>
      </c>
      <c r="I547" s="4">
        <v>4</v>
      </c>
      <c r="P547">
        <v>2</v>
      </c>
      <c r="Q547" t="str">
        <f t="shared" si="9"/>
        <v>34</v>
      </c>
      <c r="R547">
        <v>2</v>
      </c>
      <c r="X547" t="s">
        <v>283</v>
      </c>
      <c r="Y547" t="s">
        <v>265</v>
      </c>
      <c r="BG547">
        <v>2</v>
      </c>
      <c r="BH547">
        <v>3046</v>
      </c>
      <c r="BI547">
        <f>($BH$626-$BH$623)/200</f>
        <v>0.105</v>
      </c>
    </row>
    <row r="548" spans="1:61" x14ac:dyDescent="0.25">
      <c r="A548">
        <v>547</v>
      </c>
      <c r="F548">
        <v>248.56913900000001</v>
      </c>
      <c r="G548" s="3">
        <v>3</v>
      </c>
      <c r="H548">
        <v>256.49561499999999</v>
      </c>
      <c r="I548" s="4">
        <v>4</v>
      </c>
      <c r="P548">
        <v>2</v>
      </c>
      <c r="Q548" t="str">
        <f t="shared" si="9"/>
        <v>34</v>
      </c>
      <c r="R548">
        <v>1</v>
      </c>
      <c r="X548" t="s">
        <v>283</v>
      </c>
      <c r="Y548" t="s">
        <v>266</v>
      </c>
      <c r="BG548">
        <v>1</v>
      </c>
      <c r="BH548">
        <v>3054</v>
      </c>
      <c r="BI548">
        <f>($BH$627-$BH$624)/200</f>
        <v>0.09</v>
      </c>
    </row>
    <row r="549" spans="1:61" x14ac:dyDescent="0.25">
      <c r="A549">
        <v>548</v>
      </c>
      <c r="D549">
        <v>234.91674</v>
      </c>
      <c r="E549" s="2">
        <v>2</v>
      </c>
      <c r="F549">
        <v>248.56562199999999</v>
      </c>
      <c r="G549" s="3">
        <v>3</v>
      </c>
      <c r="P549">
        <v>2</v>
      </c>
      <c r="Q549" t="str">
        <f t="shared" si="9"/>
        <v>23</v>
      </c>
      <c r="R549" t="s">
        <v>22</v>
      </c>
      <c r="BG549" t="s">
        <v>22</v>
      </c>
      <c r="BH549">
        <v>3057</v>
      </c>
    </row>
    <row r="550" spans="1:61" x14ac:dyDescent="0.25">
      <c r="A550">
        <v>549</v>
      </c>
      <c r="D550">
        <v>234.918781</v>
      </c>
      <c r="E550" s="2">
        <v>2</v>
      </c>
      <c r="F550">
        <v>248.54271499999999</v>
      </c>
      <c r="G550" s="3">
        <v>3</v>
      </c>
      <c r="P550">
        <v>2</v>
      </c>
      <c r="Q550" t="str">
        <f t="shared" si="9"/>
        <v>23</v>
      </c>
      <c r="R550" t="s">
        <v>22</v>
      </c>
      <c r="BG550" t="s">
        <v>22</v>
      </c>
      <c r="BH550">
        <v>3059</v>
      </c>
    </row>
    <row r="551" spans="1:61" x14ac:dyDescent="0.25">
      <c r="A551">
        <v>550</v>
      </c>
      <c r="D551">
        <v>234.97377900000001</v>
      </c>
      <c r="E551" s="2">
        <v>2</v>
      </c>
      <c r="F551">
        <v>248.55613099999999</v>
      </c>
      <c r="G551" s="3">
        <v>3</v>
      </c>
      <c r="P551">
        <v>2</v>
      </c>
      <c r="Q551" t="str">
        <f t="shared" si="9"/>
        <v>23</v>
      </c>
      <c r="R551">
        <v>2</v>
      </c>
      <c r="AB551" t="s">
        <v>286</v>
      </c>
      <c r="AC551" t="str">
        <f>CONCATENATE($R551,$R552,$R553,$R554)</f>
        <v>2314</v>
      </c>
      <c r="BG551">
        <v>2</v>
      </c>
      <c r="BH551">
        <v>3060</v>
      </c>
    </row>
    <row r="552" spans="1:61" x14ac:dyDescent="0.25">
      <c r="A552">
        <v>551</v>
      </c>
      <c r="D552">
        <v>234.971586</v>
      </c>
      <c r="E552" s="2">
        <v>2</v>
      </c>
      <c r="F552">
        <v>248.560621</v>
      </c>
      <c r="G552" s="3">
        <v>3</v>
      </c>
      <c r="P552">
        <v>2</v>
      </c>
      <c r="Q552" t="str">
        <f t="shared" si="9"/>
        <v>23</v>
      </c>
      <c r="R552">
        <v>3</v>
      </c>
      <c r="BG552">
        <v>3</v>
      </c>
      <c r="BH552">
        <v>3062</v>
      </c>
    </row>
    <row r="553" spans="1:61" x14ac:dyDescent="0.25">
      <c r="A553">
        <v>552</v>
      </c>
      <c r="D553">
        <v>234.935821</v>
      </c>
      <c r="E553" s="2">
        <v>2</v>
      </c>
      <c r="F553">
        <v>248.543531</v>
      </c>
      <c r="G553" s="3">
        <v>3</v>
      </c>
      <c r="P553">
        <v>2</v>
      </c>
      <c r="Q553" t="str">
        <f t="shared" si="9"/>
        <v>23</v>
      </c>
      <c r="R553">
        <v>1</v>
      </c>
      <c r="BG553">
        <v>1</v>
      </c>
      <c r="BH553">
        <v>3078</v>
      </c>
    </row>
    <row r="554" spans="1:61" x14ac:dyDescent="0.25">
      <c r="A554">
        <v>553</v>
      </c>
      <c r="D554">
        <v>234.93474900000001</v>
      </c>
      <c r="E554" s="2">
        <v>2</v>
      </c>
      <c r="F554">
        <v>248.500574</v>
      </c>
      <c r="G554" s="3">
        <v>3</v>
      </c>
      <c r="P554">
        <v>2</v>
      </c>
      <c r="Q554" t="str">
        <f t="shared" si="9"/>
        <v>23</v>
      </c>
      <c r="R554">
        <v>4</v>
      </c>
      <c r="BG554">
        <v>4</v>
      </c>
      <c r="BH554">
        <v>3078</v>
      </c>
    </row>
    <row r="555" spans="1:61" x14ac:dyDescent="0.25">
      <c r="A555">
        <v>554</v>
      </c>
      <c r="D555">
        <v>234.93321900000001</v>
      </c>
      <c r="E555" s="2">
        <v>2</v>
      </c>
      <c r="F555">
        <v>248.51598100000001</v>
      </c>
      <c r="G555" s="3">
        <v>3</v>
      </c>
      <c r="P555">
        <v>2</v>
      </c>
      <c r="Q555" t="str">
        <f t="shared" si="9"/>
        <v>23</v>
      </c>
      <c r="R555">
        <v>2</v>
      </c>
      <c r="AB555" t="s">
        <v>282</v>
      </c>
      <c r="AC555" t="str">
        <f>CONCATENATE($R555,$R556,$R557,$R558)</f>
        <v>2341</v>
      </c>
      <c r="BG555">
        <v>2</v>
      </c>
      <c r="BH555">
        <v>3094</v>
      </c>
    </row>
    <row r="556" spans="1:61" x14ac:dyDescent="0.25">
      <c r="A556">
        <v>555</v>
      </c>
      <c r="D556">
        <v>234.93934000000002</v>
      </c>
      <c r="E556" s="2">
        <v>2</v>
      </c>
      <c r="F556">
        <v>248.54077699999999</v>
      </c>
      <c r="G556" s="3">
        <v>3</v>
      </c>
      <c r="P556">
        <v>2</v>
      </c>
      <c r="Q556" t="str">
        <f t="shared" si="9"/>
        <v>23</v>
      </c>
      <c r="R556">
        <v>3</v>
      </c>
      <c r="BG556">
        <v>3</v>
      </c>
      <c r="BH556">
        <v>3095</v>
      </c>
    </row>
    <row r="557" spans="1:61" x14ac:dyDescent="0.25">
      <c r="A557">
        <v>556</v>
      </c>
      <c r="D557">
        <v>234.94786199999999</v>
      </c>
      <c r="E557" s="2">
        <v>2</v>
      </c>
      <c r="F557">
        <v>248.54077699999999</v>
      </c>
      <c r="G557" s="3">
        <v>3</v>
      </c>
      <c r="P557">
        <v>2</v>
      </c>
      <c r="Q557" t="str">
        <f t="shared" si="9"/>
        <v>23</v>
      </c>
      <c r="R557">
        <v>4</v>
      </c>
      <c r="BG557">
        <v>4</v>
      </c>
      <c r="BH557">
        <v>3108</v>
      </c>
    </row>
    <row r="558" spans="1:61" x14ac:dyDescent="0.25">
      <c r="A558">
        <v>557</v>
      </c>
      <c r="D558">
        <v>234.94296399999999</v>
      </c>
      <c r="E558" s="2">
        <v>2</v>
      </c>
      <c r="F558">
        <v>248.54077699999999</v>
      </c>
      <c r="G558" s="3">
        <v>3</v>
      </c>
      <c r="P558">
        <v>2</v>
      </c>
      <c r="Q558" t="str">
        <f t="shared" si="9"/>
        <v>23</v>
      </c>
      <c r="R558">
        <v>1</v>
      </c>
      <c r="BG558">
        <v>1</v>
      </c>
      <c r="BH558">
        <v>3111</v>
      </c>
    </row>
    <row r="559" spans="1:61" x14ac:dyDescent="0.25">
      <c r="A559">
        <v>558</v>
      </c>
      <c r="D559">
        <v>234.950616</v>
      </c>
      <c r="E559" s="2">
        <v>2</v>
      </c>
      <c r="F559">
        <v>248.54077699999999</v>
      </c>
      <c r="G559" s="3">
        <v>3</v>
      </c>
      <c r="P559">
        <v>2</v>
      </c>
      <c r="Q559" t="str">
        <f t="shared" si="9"/>
        <v>23</v>
      </c>
      <c r="R559">
        <v>2</v>
      </c>
      <c r="AB559" t="s">
        <v>282</v>
      </c>
      <c r="AC559" t="str">
        <f>CONCATENATE($R559,$R560,$R561,$R562)</f>
        <v>2341</v>
      </c>
      <c r="BG559">
        <v>2</v>
      </c>
      <c r="BH559">
        <v>3123</v>
      </c>
    </row>
    <row r="560" spans="1:61" x14ac:dyDescent="0.25">
      <c r="A560">
        <v>559</v>
      </c>
      <c r="D560">
        <v>234.952505</v>
      </c>
      <c r="E560" s="2">
        <v>2</v>
      </c>
      <c r="F560">
        <v>248.54077699999999</v>
      </c>
      <c r="G560" s="3">
        <v>3</v>
      </c>
      <c r="P560">
        <v>2</v>
      </c>
      <c r="Q560" t="str">
        <f t="shared" si="9"/>
        <v>23</v>
      </c>
      <c r="R560">
        <v>3</v>
      </c>
      <c r="BG560">
        <v>3</v>
      </c>
      <c r="BH560">
        <v>3128</v>
      </c>
    </row>
    <row r="561" spans="1:60" x14ac:dyDescent="0.25">
      <c r="A561">
        <v>560</v>
      </c>
      <c r="D561">
        <v>234.869855</v>
      </c>
      <c r="E561" s="2">
        <v>2</v>
      </c>
      <c r="P561">
        <v>1</v>
      </c>
      <c r="Q561" t="str">
        <f t="shared" si="9"/>
        <v>2</v>
      </c>
      <c r="R561">
        <v>4</v>
      </c>
      <c r="BG561">
        <v>4</v>
      </c>
      <c r="BH561">
        <v>3134</v>
      </c>
    </row>
    <row r="562" spans="1:60" x14ac:dyDescent="0.25">
      <c r="A562">
        <v>561</v>
      </c>
      <c r="D562">
        <v>234.89898600000001</v>
      </c>
      <c r="E562" s="2">
        <v>2</v>
      </c>
      <c r="P562">
        <v>1</v>
      </c>
      <c r="Q562" t="str">
        <f t="shared" si="9"/>
        <v>2</v>
      </c>
      <c r="R562">
        <v>1</v>
      </c>
      <c r="BG562">
        <v>1</v>
      </c>
      <c r="BH562">
        <v>3141</v>
      </c>
    </row>
    <row r="563" spans="1:60" x14ac:dyDescent="0.25">
      <c r="A563">
        <v>562</v>
      </c>
      <c r="B563">
        <v>225.84241700000001</v>
      </c>
      <c r="C563" s="5">
        <v>1</v>
      </c>
      <c r="D563">
        <v>234.91674</v>
      </c>
      <c r="E563" s="2">
        <v>2</v>
      </c>
      <c r="P563">
        <v>2</v>
      </c>
      <c r="Q563" t="str">
        <f t="shared" si="9"/>
        <v>12</v>
      </c>
      <c r="R563">
        <v>2</v>
      </c>
      <c r="AB563" t="s">
        <v>282</v>
      </c>
      <c r="AC563" t="str">
        <f>CONCATENATE($R563,$R564,$R565,$R566)</f>
        <v>2341</v>
      </c>
      <c r="BG563">
        <v>2</v>
      </c>
      <c r="BH563">
        <v>3151</v>
      </c>
    </row>
    <row r="564" spans="1:60" x14ac:dyDescent="0.25">
      <c r="A564">
        <v>563</v>
      </c>
      <c r="B564">
        <v>225.9117</v>
      </c>
      <c r="C564" s="5">
        <v>1</v>
      </c>
      <c r="P564">
        <v>1</v>
      </c>
      <c r="Q564" t="str">
        <f t="shared" si="9"/>
        <v>1</v>
      </c>
      <c r="R564">
        <v>3</v>
      </c>
      <c r="BG564">
        <v>3</v>
      </c>
      <c r="BH564">
        <v>3156</v>
      </c>
    </row>
    <row r="565" spans="1:60" x14ac:dyDescent="0.25">
      <c r="A565">
        <v>564</v>
      </c>
      <c r="B565">
        <v>225.88741400000001</v>
      </c>
      <c r="C565" s="5">
        <v>1</v>
      </c>
      <c r="P565">
        <v>1</v>
      </c>
      <c r="Q565" t="str">
        <f t="shared" si="9"/>
        <v>1</v>
      </c>
      <c r="R565">
        <v>4</v>
      </c>
      <c r="BG565">
        <v>4</v>
      </c>
      <c r="BH565">
        <v>3161</v>
      </c>
    </row>
    <row r="566" spans="1:60" x14ac:dyDescent="0.25">
      <c r="A566">
        <v>565</v>
      </c>
      <c r="B566">
        <v>225.86241699999999</v>
      </c>
      <c r="C566" s="5">
        <v>1</v>
      </c>
      <c r="H566">
        <v>235.629358</v>
      </c>
      <c r="I566" s="4">
        <v>4</v>
      </c>
      <c r="P566">
        <v>2</v>
      </c>
      <c r="Q566" t="str">
        <f t="shared" si="9"/>
        <v>14</v>
      </c>
      <c r="R566">
        <v>1</v>
      </c>
      <c r="BG566">
        <v>1</v>
      </c>
      <c r="BH566">
        <v>3168</v>
      </c>
    </row>
    <row r="567" spans="1:60" x14ac:dyDescent="0.25">
      <c r="A567">
        <v>566</v>
      </c>
      <c r="B567">
        <v>225.87261999999998</v>
      </c>
      <c r="C567" s="5">
        <v>1</v>
      </c>
      <c r="H567">
        <v>235.63869199999999</v>
      </c>
      <c r="I567" s="4">
        <v>4</v>
      </c>
      <c r="P567">
        <v>2</v>
      </c>
      <c r="Q567" t="str">
        <f t="shared" si="9"/>
        <v>14</v>
      </c>
      <c r="R567">
        <v>2</v>
      </c>
      <c r="AB567" t="s">
        <v>282</v>
      </c>
      <c r="AC567" t="str">
        <f>CONCATENATE($R567,$R568,$R569,$R570)</f>
        <v>2341</v>
      </c>
      <c r="BG567">
        <v>2</v>
      </c>
      <c r="BH567">
        <v>3177</v>
      </c>
    </row>
    <row r="568" spans="1:60" x14ac:dyDescent="0.25">
      <c r="A568">
        <v>567</v>
      </c>
      <c r="B568">
        <v>225.89369099999999</v>
      </c>
      <c r="C568" s="5">
        <v>1</v>
      </c>
      <c r="H568">
        <v>235.662927</v>
      </c>
      <c r="I568" s="4">
        <v>4</v>
      </c>
      <c r="P568">
        <v>2</v>
      </c>
      <c r="Q568" t="str">
        <f t="shared" si="9"/>
        <v>14</v>
      </c>
      <c r="R568">
        <v>3</v>
      </c>
      <c r="BG568">
        <v>3</v>
      </c>
      <c r="BH568">
        <v>3183</v>
      </c>
    </row>
    <row r="569" spans="1:60" x14ac:dyDescent="0.25">
      <c r="A569">
        <v>568</v>
      </c>
      <c r="B569">
        <v>225.898741</v>
      </c>
      <c r="C569" s="5">
        <v>1</v>
      </c>
      <c r="H569">
        <v>235.688333</v>
      </c>
      <c r="I569" s="4">
        <v>4</v>
      </c>
      <c r="P569">
        <v>2</v>
      </c>
      <c r="Q569" t="str">
        <f t="shared" si="9"/>
        <v>14</v>
      </c>
      <c r="R569">
        <v>4</v>
      </c>
      <c r="BG569">
        <v>4</v>
      </c>
      <c r="BH569">
        <v>3186</v>
      </c>
    </row>
    <row r="570" spans="1:60" x14ac:dyDescent="0.25">
      <c r="A570">
        <v>569</v>
      </c>
      <c r="B570">
        <v>225.913127</v>
      </c>
      <c r="C570" s="5">
        <v>1</v>
      </c>
      <c r="H570">
        <v>235.69843399999999</v>
      </c>
      <c r="I570" s="4">
        <v>4</v>
      </c>
      <c r="P570">
        <v>2</v>
      </c>
      <c r="Q570" t="str">
        <f t="shared" si="9"/>
        <v>14</v>
      </c>
      <c r="R570">
        <v>1</v>
      </c>
      <c r="BG570">
        <v>1</v>
      </c>
      <c r="BH570">
        <v>3195</v>
      </c>
    </row>
    <row r="571" spans="1:60" x14ac:dyDescent="0.25">
      <c r="A571">
        <v>570</v>
      </c>
      <c r="B571">
        <v>225.88221099999998</v>
      </c>
      <c r="C571" s="5">
        <v>1</v>
      </c>
      <c r="H571">
        <v>235.735984</v>
      </c>
      <c r="I571" s="4">
        <v>4</v>
      </c>
      <c r="P571">
        <v>2</v>
      </c>
      <c r="Q571" t="str">
        <f t="shared" si="9"/>
        <v>14</v>
      </c>
      <c r="R571">
        <v>2</v>
      </c>
      <c r="AB571" t="s">
        <v>282</v>
      </c>
      <c r="AC571" t="str">
        <f>CONCATENATE($R571,$R572,$R573,$R574)</f>
        <v>2341</v>
      </c>
      <c r="BG571">
        <v>2</v>
      </c>
      <c r="BH571">
        <v>3201</v>
      </c>
    </row>
    <row r="572" spans="1:60" x14ac:dyDescent="0.25">
      <c r="A572">
        <v>571</v>
      </c>
      <c r="B572">
        <v>225.889252</v>
      </c>
      <c r="C572" s="5">
        <v>1</v>
      </c>
      <c r="H572">
        <v>235.71348499999999</v>
      </c>
      <c r="I572" s="4">
        <v>4</v>
      </c>
      <c r="P572">
        <v>2</v>
      </c>
      <c r="Q572" t="str">
        <f t="shared" si="9"/>
        <v>14</v>
      </c>
      <c r="R572">
        <v>3</v>
      </c>
      <c r="BG572">
        <v>3</v>
      </c>
      <c r="BH572">
        <v>3209</v>
      </c>
    </row>
    <row r="573" spans="1:60" x14ac:dyDescent="0.25">
      <c r="A573">
        <v>572</v>
      </c>
      <c r="B573">
        <v>225.90292500000001</v>
      </c>
      <c r="C573" s="5">
        <v>1</v>
      </c>
      <c r="H573">
        <v>235.71236199999998</v>
      </c>
      <c r="I573" s="4">
        <v>4</v>
      </c>
      <c r="P573">
        <v>2</v>
      </c>
      <c r="Q573" t="str">
        <f t="shared" si="9"/>
        <v>14</v>
      </c>
      <c r="R573">
        <v>4</v>
      </c>
      <c r="BG573">
        <v>4</v>
      </c>
      <c r="BH573">
        <v>3210</v>
      </c>
    </row>
    <row r="574" spans="1:60" x14ac:dyDescent="0.25">
      <c r="A574">
        <v>573</v>
      </c>
      <c r="B574">
        <v>225.781094</v>
      </c>
      <c r="C574" s="5">
        <v>1</v>
      </c>
      <c r="H574">
        <v>235.67261999999999</v>
      </c>
      <c r="I574" s="4">
        <v>4</v>
      </c>
      <c r="P574">
        <v>2</v>
      </c>
      <c r="Q574" t="str">
        <f t="shared" si="9"/>
        <v>14</v>
      </c>
      <c r="R574">
        <v>1</v>
      </c>
      <c r="BG574">
        <v>1</v>
      </c>
      <c r="BH574">
        <v>3221</v>
      </c>
    </row>
    <row r="575" spans="1:60" x14ac:dyDescent="0.25">
      <c r="A575">
        <v>574</v>
      </c>
      <c r="B575">
        <v>225.80930799999999</v>
      </c>
      <c r="C575" s="5">
        <v>1</v>
      </c>
      <c r="H575">
        <v>235.63486599999999</v>
      </c>
      <c r="I575" s="4">
        <v>4</v>
      </c>
      <c r="P575">
        <v>2</v>
      </c>
      <c r="Q575" t="str">
        <f t="shared" si="9"/>
        <v>14</v>
      </c>
      <c r="R575">
        <v>2</v>
      </c>
      <c r="BG575">
        <v>2</v>
      </c>
      <c r="BH575">
        <v>3226</v>
      </c>
    </row>
    <row r="576" spans="1:60" x14ac:dyDescent="0.25">
      <c r="A576">
        <v>575</v>
      </c>
      <c r="B576">
        <v>225.84241700000001</v>
      </c>
      <c r="C576" s="5">
        <v>1</v>
      </c>
      <c r="F576">
        <v>228.74425600000001</v>
      </c>
      <c r="G576" s="3">
        <v>3</v>
      </c>
      <c r="H576">
        <v>235.629358</v>
      </c>
      <c r="I576" s="4">
        <v>4</v>
      </c>
      <c r="P576">
        <v>3</v>
      </c>
      <c r="Q576" t="str">
        <f t="shared" si="9"/>
        <v>134</v>
      </c>
      <c r="R576">
        <v>3</v>
      </c>
      <c r="AB576" t="s">
        <v>285</v>
      </c>
      <c r="AC576" t="str">
        <f>CONCATENATE($R576,$R577,$R578,$R579)</f>
        <v>3421</v>
      </c>
      <c r="BG576">
        <v>3</v>
      </c>
      <c r="BH576">
        <v>3234</v>
      </c>
    </row>
    <row r="577" spans="1:60" x14ac:dyDescent="0.25">
      <c r="A577">
        <v>576</v>
      </c>
      <c r="F577">
        <v>228.70451299999999</v>
      </c>
      <c r="G577" s="3">
        <v>3</v>
      </c>
      <c r="H577">
        <v>235.629358</v>
      </c>
      <c r="I577" s="4">
        <v>4</v>
      </c>
      <c r="P577">
        <v>2</v>
      </c>
      <c r="Q577" t="str">
        <f t="shared" si="9"/>
        <v>34</v>
      </c>
      <c r="R577">
        <v>4</v>
      </c>
      <c r="BG577">
        <v>4</v>
      </c>
      <c r="BH577">
        <v>3234</v>
      </c>
    </row>
    <row r="578" spans="1:60" x14ac:dyDescent="0.25">
      <c r="A578">
        <v>577</v>
      </c>
      <c r="F578">
        <v>228.74410399999999</v>
      </c>
      <c r="G578" s="3">
        <v>3</v>
      </c>
      <c r="H578">
        <v>235.629358</v>
      </c>
      <c r="I578" s="4">
        <v>4</v>
      </c>
      <c r="P578">
        <v>2</v>
      </c>
      <c r="Q578" t="str">
        <f t="shared" ref="Q578:Q641" si="10">CONCATENATE(C578,E578,G578,I578)</f>
        <v>34</v>
      </c>
      <c r="R578">
        <v>2</v>
      </c>
      <c r="BG578">
        <v>2</v>
      </c>
      <c r="BH578">
        <v>3246</v>
      </c>
    </row>
    <row r="579" spans="1:60" x14ac:dyDescent="0.25">
      <c r="A579">
        <v>578</v>
      </c>
      <c r="D579">
        <v>216.214348</v>
      </c>
      <c r="E579" s="2">
        <v>2</v>
      </c>
      <c r="F579">
        <v>228.77547799999999</v>
      </c>
      <c r="G579" s="3">
        <v>3</v>
      </c>
      <c r="P579">
        <v>2</v>
      </c>
      <c r="Q579" t="str">
        <f t="shared" si="10"/>
        <v>23</v>
      </c>
      <c r="R579">
        <v>1</v>
      </c>
      <c r="BG579">
        <v>1</v>
      </c>
      <c r="BH579">
        <v>3249</v>
      </c>
    </row>
    <row r="580" spans="1:60" x14ac:dyDescent="0.25">
      <c r="A580">
        <v>579</v>
      </c>
      <c r="D580">
        <v>216.10537400000001</v>
      </c>
      <c r="E580" s="2">
        <v>2</v>
      </c>
      <c r="F580">
        <v>228.73588899999999</v>
      </c>
      <c r="G580" s="3">
        <v>3</v>
      </c>
      <c r="P580">
        <v>2</v>
      </c>
      <c r="Q580" t="str">
        <f t="shared" si="10"/>
        <v>23</v>
      </c>
      <c r="R580">
        <v>3</v>
      </c>
      <c r="AB580" t="s">
        <v>285</v>
      </c>
      <c r="AC580" t="str">
        <f>CONCATENATE($R580,$R581,$R582,$R583)</f>
        <v>3421</v>
      </c>
      <c r="BG580">
        <v>3</v>
      </c>
      <c r="BH580">
        <v>3259</v>
      </c>
    </row>
    <row r="581" spans="1:60" x14ac:dyDescent="0.25">
      <c r="A581">
        <v>580</v>
      </c>
      <c r="D581">
        <v>216.10568000000001</v>
      </c>
      <c r="E581" s="2">
        <v>2</v>
      </c>
      <c r="F581">
        <v>228.754154</v>
      </c>
      <c r="G581" s="3">
        <v>3</v>
      </c>
      <c r="P581">
        <v>2</v>
      </c>
      <c r="Q581" t="str">
        <f t="shared" si="10"/>
        <v>23</v>
      </c>
      <c r="R581">
        <v>4</v>
      </c>
      <c r="BG581">
        <v>4</v>
      </c>
      <c r="BH581">
        <v>3259</v>
      </c>
    </row>
    <row r="582" spans="1:60" x14ac:dyDescent="0.25">
      <c r="A582">
        <v>581</v>
      </c>
      <c r="D582">
        <v>216.15603400000001</v>
      </c>
      <c r="E582" s="2">
        <v>2</v>
      </c>
      <c r="F582">
        <v>228.76262199999999</v>
      </c>
      <c r="G582" s="3">
        <v>3</v>
      </c>
      <c r="P582">
        <v>2</v>
      </c>
      <c r="Q582" t="str">
        <f t="shared" si="10"/>
        <v>23</v>
      </c>
      <c r="R582">
        <v>2</v>
      </c>
      <c r="BG582">
        <v>2</v>
      </c>
      <c r="BH582">
        <v>3269</v>
      </c>
    </row>
    <row r="583" spans="1:60" x14ac:dyDescent="0.25">
      <c r="A583">
        <v>582</v>
      </c>
      <c r="D583">
        <v>216.115476</v>
      </c>
      <c r="E583" s="2">
        <v>2</v>
      </c>
      <c r="F583">
        <v>228.73191</v>
      </c>
      <c r="G583" s="3">
        <v>3</v>
      </c>
      <c r="P583">
        <v>2</v>
      </c>
      <c r="Q583" t="str">
        <f t="shared" si="10"/>
        <v>23</v>
      </c>
      <c r="R583">
        <v>1</v>
      </c>
      <c r="BG583">
        <v>1</v>
      </c>
      <c r="BH583">
        <v>3276</v>
      </c>
    </row>
    <row r="584" spans="1:60" x14ac:dyDescent="0.25">
      <c r="A584">
        <v>583</v>
      </c>
      <c r="D584">
        <v>216.162463</v>
      </c>
      <c r="E584" s="2">
        <v>2</v>
      </c>
      <c r="F584">
        <v>228.67660699999999</v>
      </c>
      <c r="G584" s="3">
        <v>3</v>
      </c>
      <c r="P584">
        <v>2</v>
      </c>
      <c r="Q584" t="str">
        <f t="shared" si="10"/>
        <v>23</v>
      </c>
      <c r="R584">
        <v>4</v>
      </c>
      <c r="AB584" t="s">
        <v>283</v>
      </c>
      <c r="AC584" t="str">
        <f>CONCATENATE($R584,$R585,$R586,$R587)</f>
        <v>4321</v>
      </c>
      <c r="BG584">
        <v>4</v>
      </c>
      <c r="BH584">
        <v>3282</v>
      </c>
    </row>
    <row r="585" spans="1:60" x14ac:dyDescent="0.25">
      <c r="A585">
        <v>584</v>
      </c>
      <c r="D585">
        <v>216.16414599999999</v>
      </c>
      <c r="E585" s="2">
        <v>2</v>
      </c>
      <c r="F585">
        <v>228.624416</v>
      </c>
      <c r="G585" s="3">
        <v>3</v>
      </c>
      <c r="P585">
        <v>2</v>
      </c>
      <c r="Q585" t="str">
        <f t="shared" si="10"/>
        <v>23</v>
      </c>
      <c r="R585">
        <v>3</v>
      </c>
      <c r="BG585">
        <v>3</v>
      </c>
      <c r="BH585">
        <v>3284</v>
      </c>
    </row>
    <row r="586" spans="1:60" x14ac:dyDescent="0.25">
      <c r="A586">
        <v>585</v>
      </c>
      <c r="D586">
        <v>216.16455500000001</v>
      </c>
      <c r="E586" s="2">
        <v>2</v>
      </c>
      <c r="F586">
        <v>228.74425600000001</v>
      </c>
      <c r="G586" s="3">
        <v>3</v>
      </c>
      <c r="P586">
        <v>2</v>
      </c>
      <c r="Q586" t="str">
        <f t="shared" si="10"/>
        <v>23</v>
      </c>
      <c r="R586">
        <v>2</v>
      </c>
      <c r="BG586">
        <v>2</v>
      </c>
      <c r="BH586">
        <v>3292</v>
      </c>
    </row>
    <row r="587" spans="1:60" x14ac:dyDescent="0.25">
      <c r="A587">
        <v>586</v>
      </c>
      <c r="D587">
        <v>216.18934899999999</v>
      </c>
      <c r="E587" s="2">
        <v>2</v>
      </c>
      <c r="F587">
        <v>228.74425600000001</v>
      </c>
      <c r="G587" s="3">
        <v>3</v>
      </c>
      <c r="P587">
        <v>2</v>
      </c>
      <c r="Q587" t="str">
        <f t="shared" si="10"/>
        <v>23</v>
      </c>
      <c r="R587">
        <v>1</v>
      </c>
      <c r="BG587">
        <v>1</v>
      </c>
      <c r="BH587">
        <v>3301</v>
      </c>
    </row>
    <row r="588" spans="1:60" x14ac:dyDescent="0.25">
      <c r="A588">
        <v>587</v>
      </c>
      <c r="D588">
        <v>216.18802299999999</v>
      </c>
      <c r="E588" s="2">
        <v>2</v>
      </c>
      <c r="P588">
        <v>1</v>
      </c>
      <c r="Q588" t="str">
        <f t="shared" si="10"/>
        <v>2</v>
      </c>
      <c r="R588">
        <v>4</v>
      </c>
      <c r="AB588" t="s">
        <v>283</v>
      </c>
      <c r="AC588" t="str">
        <f>CONCATENATE($R588,$R589,$R590,$R591)</f>
        <v>4321</v>
      </c>
      <c r="BG588">
        <v>4</v>
      </c>
      <c r="BH588">
        <v>3305</v>
      </c>
    </row>
    <row r="589" spans="1:60" x14ac:dyDescent="0.25">
      <c r="A589">
        <v>588</v>
      </c>
      <c r="D589">
        <v>216.245622</v>
      </c>
      <c r="E589" s="2">
        <v>2</v>
      </c>
      <c r="P589">
        <v>1</v>
      </c>
      <c r="Q589" t="str">
        <f t="shared" si="10"/>
        <v>2</v>
      </c>
      <c r="R589">
        <v>3</v>
      </c>
      <c r="BG589">
        <v>3</v>
      </c>
      <c r="BH589">
        <v>3309</v>
      </c>
    </row>
    <row r="590" spans="1:60" x14ac:dyDescent="0.25">
      <c r="A590">
        <v>589</v>
      </c>
      <c r="D590">
        <v>216.21419499999999</v>
      </c>
      <c r="E590" s="2">
        <v>2</v>
      </c>
      <c r="P590">
        <v>1</v>
      </c>
      <c r="Q590" t="str">
        <f t="shared" si="10"/>
        <v>2</v>
      </c>
      <c r="R590">
        <v>2</v>
      </c>
      <c r="BG590">
        <v>2</v>
      </c>
      <c r="BH590">
        <v>3316</v>
      </c>
    </row>
    <row r="591" spans="1:60" x14ac:dyDescent="0.25">
      <c r="A591">
        <v>590</v>
      </c>
      <c r="D591">
        <v>216.19868500000001</v>
      </c>
      <c r="E591" s="2">
        <v>2</v>
      </c>
      <c r="P591">
        <v>1</v>
      </c>
      <c r="Q591" t="str">
        <f t="shared" si="10"/>
        <v>2</v>
      </c>
      <c r="R591">
        <v>1</v>
      </c>
      <c r="BG591">
        <v>1</v>
      </c>
      <c r="BH591">
        <v>3326</v>
      </c>
    </row>
    <row r="592" spans="1:60" x14ac:dyDescent="0.25">
      <c r="A592">
        <v>591</v>
      </c>
      <c r="D592">
        <v>216.214348</v>
      </c>
      <c r="E592" s="2">
        <v>2</v>
      </c>
      <c r="P592">
        <v>1</v>
      </c>
      <c r="Q592" t="str">
        <f t="shared" si="10"/>
        <v>2</v>
      </c>
      <c r="R592">
        <v>4</v>
      </c>
      <c r="BG592">
        <v>4</v>
      </c>
      <c r="BH592">
        <v>3331</v>
      </c>
    </row>
    <row r="593" spans="1:60" x14ac:dyDescent="0.25">
      <c r="A593">
        <v>592</v>
      </c>
      <c r="B593">
        <v>206.82134500000001</v>
      </c>
      <c r="C593" s="5">
        <v>1</v>
      </c>
      <c r="P593">
        <v>1</v>
      </c>
      <c r="Q593" t="str">
        <f t="shared" si="10"/>
        <v>1</v>
      </c>
      <c r="R593">
        <v>3</v>
      </c>
      <c r="BG593">
        <v>3</v>
      </c>
      <c r="BH593">
        <v>3336</v>
      </c>
    </row>
    <row r="594" spans="1:60" x14ac:dyDescent="0.25">
      <c r="A594">
        <v>593</v>
      </c>
      <c r="B594">
        <v>206.79907900000001</v>
      </c>
      <c r="C594" s="5">
        <v>1</v>
      </c>
      <c r="H594">
        <v>216.46882400000001</v>
      </c>
      <c r="I594" s="4">
        <v>4</v>
      </c>
      <c r="P594">
        <v>2</v>
      </c>
      <c r="Q594" t="str">
        <f t="shared" si="10"/>
        <v>14</v>
      </c>
      <c r="R594" t="s">
        <v>22</v>
      </c>
      <c r="BG594" t="s">
        <v>22</v>
      </c>
      <c r="BH594">
        <v>3340</v>
      </c>
    </row>
    <row r="595" spans="1:60" x14ac:dyDescent="0.25">
      <c r="A595">
        <v>594</v>
      </c>
      <c r="B595">
        <v>206.82690700000001</v>
      </c>
      <c r="C595" s="5">
        <v>1</v>
      </c>
      <c r="H595">
        <v>216.35735</v>
      </c>
      <c r="I595" s="4">
        <v>4</v>
      </c>
      <c r="P595">
        <v>2</v>
      </c>
      <c r="Q595" t="str">
        <f t="shared" si="10"/>
        <v>14</v>
      </c>
      <c r="R595" t="s">
        <v>22</v>
      </c>
      <c r="BG595" t="s">
        <v>22</v>
      </c>
      <c r="BH595">
        <v>3342</v>
      </c>
    </row>
    <row r="596" spans="1:60" x14ac:dyDescent="0.25">
      <c r="A596">
        <v>595</v>
      </c>
      <c r="B596">
        <v>206.85129000000001</v>
      </c>
      <c r="C596" s="5">
        <v>1</v>
      </c>
      <c r="H596">
        <v>216.38086999999999</v>
      </c>
      <c r="I596" s="4">
        <v>4</v>
      </c>
      <c r="P596">
        <v>2</v>
      </c>
      <c r="Q596" t="str">
        <f t="shared" si="10"/>
        <v>14</v>
      </c>
      <c r="R596">
        <v>2</v>
      </c>
      <c r="AB596" t="s">
        <v>285</v>
      </c>
      <c r="AC596" t="str">
        <f>CONCATENATE($R596,$R597,$R598,$R599)</f>
        <v>2134</v>
      </c>
      <c r="BG596">
        <v>2</v>
      </c>
      <c r="BH596">
        <v>3343</v>
      </c>
    </row>
    <row r="597" spans="1:60" x14ac:dyDescent="0.25">
      <c r="A597">
        <v>596</v>
      </c>
      <c r="B597">
        <v>206.82288600000001</v>
      </c>
      <c r="C597" s="5">
        <v>1</v>
      </c>
      <c r="H597">
        <v>216.397246</v>
      </c>
      <c r="I597" s="4">
        <v>4</v>
      </c>
      <c r="P597">
        <v>2</v>
      </c>
      <c r="Q597" t="str">
        <f t="shared" si="10"/>
        <v>14</v>
      </c>
      <c r="R597">
        <v>1</v>
      </c>
      <c r="BG597">
        <v>1</v>
      </c>
      <c r="BH597">
        <v>3346</v>
      </c>
    </row>
    <row r="598" spans="1:60" x14ac:dyDescent="0.25">
      <c r="A598">
        <v>597</v>
      </c>
      <c r="B598">
        <v>206.820674</v>
      </c>
      <c r="C598" s="5">
        <v>1</v>
      </c>
      <c r="H598">
        <v>216.41413299999999</v>
      </c>
      <c r="I598" s="4">
        <v>4</v>
      </c>
      <c r="P598">
        <v>2</v>
      </c>
      <c r="Q598" t="str">
        <f t="shared" si="10"/>
        <v>14</v>
      </c>
      <c r="R598">
        <v>3</v>
      </c>
      <c r="BG598">
        <v>3</v>
      </c>
      <c r="BH598">
        <v>3351</v>
      </c>
    </row>
    <row r="599" spans="1:60" x14ac:dyDescent="0.25">
      <c r="A599">
        <v>598</v>
      </c>
      <c r="B599">
        <v>206.837996</v>
      </c>
      <c r="C599" s="5">
        <v>1</v>
      </c>
      <c r="H599">
        <v>216.479997</v>
      </c>
      <c r="I599" s="4">
        <v>4</v>
      </c>
      <c r="P599">
        <v>2</v>
      </c>
      <c r="Q599" t="str">
        <f t="shared" si="10"/>
        <v>14</v>
      </c>
      <c r="R599">
        <v>4</v>
      </c>
      <c r="BG599">
        <v>4</v>
      </c>
      <c r="BH599">
        <v>3351</v>
      </c>
    </row>
    <row r="600" spans="1:60" x14ac:dyDescent="0.25">
      <c r="A600">
        <v>599</v>
      </c>
      <c r="B600">
        <v>206.87072599999999</v>
      </c>
      <c r="C600" s="5">
        <v>1</v>
      </c>
      <c r="H600">
        <v>216.45030499999999</v>
      </c>
      <c r="I600" s="4">
        <v>4</v>
      </c>
      <c r="P600">
        <v>2</v>
      </c>
      <c r="Q600" t="str">
        <f t="shared" si="10"/>
        <v>14</v>
      </c>
      <c r="R600">
        <v>2</v>
      </c>
      <c r="AB600" t="s">
        <v>285</v>
      </c>
      <c r="AC600" t="str">
        <f>CONCATENATE($R600,$R601,$R602,$R603)</f>
        <v>2134</v>
      </c>
      <c r="BG600">
        <v>2</v>
      </c>
      <c r="BH600">
        <v>3367</v>
      </c>
    </row>
    <row r="601" spans="1:60" x14ac:dyDescent="0.25">
      <c r="A601">
        <v>600</v>
      </c>
      <c r="B601">
        <v>206.87402600000001</v>
      </c>
      <c r="C601" s="5">
        <v>1</v>
      </c>
      <c r="H601">
        <v>216.44561099999999</v>
      </c>
      <c r="I601" s="4">
        <v>4</v>
      </c>
      <c r="P601">
        <v>2</v>
      </c>
      <c r="Q601" t="str">
        <f t="shared" si="10"/>
        <v>14</v>
      </c>
      <c r="R601">
        <v>1</v>
      </c>
      <c r="BG601">
        <v>1</v>
      </c>
      <c r="BH601">
        <v>3369</v>
      </c>
    </row>
    <row r="602" spans="1:60" x14ac:dyDescent="0.25">
      <c r="A602">
        <v>601</v>
      </c>
      <c r="B602">
        <v>206.82134500000001</v>
      </c>
      <c r="C602" s="5">
        <v>1</v>
      </c>
      <c r="H602">
        <v>216.41826599999999</v>
      </c>
      <c r="I602" s="4">
        <v>4</v>
      </c>
      <c r="P602">
        <v>2</v>
      </c>
      <c r="Q602" t="str">
        <f t="shared" si="10"/>
        <v>14</v>
      </c>
      <c r="R602">
        <v>3</v>
      </c>
      <c r="BG602">
        <v>3</v>
      </c>
      <c r="BH602">
        <v>3374</v>
      </c>
    </row>
    <row r="603" spans="1:60" x14ac:dyDescent="0.25">
      <c r="A603">
        <v>602</v>
      </c>
      <c r="B603">
        <v>206.82134500000001</v>
      </c>
      <c r="C603" s="5">
        <v>1</v>
      </c>
      <c r="H603">
        <v>216.46882400000001</v>
      </c>
      <c r="I603" s="4">
        <v>4</v>
      </c>
      <c r="P603">
        <v>2</v>
      </c>
      <c r="Q603" t="str">
        <f t="shared" si="10"/>
        <v>14</v>
      </c>
      <c r="R603">
        <v>4</v>
      </c>
      <c r="BG603">
        <v>4</v>
      </c>
      <c r="BH603">
        <v>3375</v>
      </c>
    </row>
    <row r="604" spans="1:60" x14ac:dyDescent="0.25">
      <c r="A604">
        <v>603</v>
      </c>
      <c r="F604">
        <v>208.906859</v>
      </c>
      <c r="G604" s="3">
        <v>3</v>
      </c>
      <c r="H604">
        <v>216.46882400000001</v>
      </c>
      <c r="I604" s="4">
        <v>4</v>
      </c>
      <c r="P604">
        <v>2</v>
      </c>
      <c r="Q604" t="str">
        <f t="shared" si="10"/>
        <v>34</v>
      </c>
      <c r="R604">
        <v>2</v>
      </c>
      <c r="AB604" t="s">
        <v>285</v>
      </c>
      <c r="AC604" t="str">
        <f>CONCATENATE($R604,$R605,$R606,$R607)</f>
        <v>2134</v>
      </c>
      <c r="BG604">
        <v>2</v>
      </c>
      <c r="BH604">
        <v>3387</v>
      </c>
    </row>
    <row r="605" spans="1:60" x14ac:dyDescent="0.25">
      <c r="A605">
        <v>604</v>
      </c>
      <c r="F605">
        <v>208.893767</v>
      </c>
      <c r="G605" s="3">
        <v>3</v>
      </c>
      <c r="P605">
        <v>1</v>
      </c>
      <c r="Q605" t="str">
        <f t="shared" si="10"/>
        <v>3</v>
      </c>
      <c r="R605">
        <v>1</v>
      </c>
      <c r="BG605">
        <v>1</v>
      </c>
      <c r="BH605">
        <v>3391</v>
      </c>
    </row>
    <row r="606" spans="1:60" x14ac:dyDescent="0.25">
      <c r="A606">
        <v>605</v>
      </c>
      <c r="F606">
        <v>208.893664</v>
      </c>
      <c r="G606" s="3">
        <v>3</v>
      </c>
      <c r="P606">
        <v>1</v>
      </c>
      <c r="Q606" t="str">
        <f t="shared" si="10"/>
        <v>3</v>
      </c>
      <c r="R606">
        <v>3</v>
      </c>
      <c r="BG606">
        <v>3</v>
      </c>
      <c r="BH606">
        <v>3397</v>
      </c>
    </row>
    <row r="607" spans="1:60" x14ac:dyDescent="0.25">
      <c r="A607">
        <v>606</v>
      </c>
      <c r="D607">
        <v>194.84768199999999</v>
      </c>
      <c r="E607" s="2">
        <v>2</v>
      </c>
      <c r="F607">
        <v>208.896807</v>
      </c>
      <c r="G607" s="3">
        <v>3</v>
      </c>
      <c r="P607">
        <v>2</v>
      </c>
      <c r="Q607" t="str">
        <f t="shared" si="10"/>
        <v>23</v>
      </c>
      <c r="R607">
        <v>4</v>
      </c>
      <c r="BG607">
        <v>4</v>
      </c>
      <c r="BH607">
        <v>3397</v>
      </c>
    </row>
    <row r="608" spans="1:60" x14ac:dyDescent="0.25">
      <c r="A608">
        <v>607</v>
      </c>
      <c r="D608">
        <v>194.908354</v>
      </c>
      <c r="E608" s="2">
        <v>2</v>
      </c>
      <c r="F608">
        <v>208.88716400000001</v>
      </c>
      <c r="G608" s="3">
        <v>3</v>
      </c>
      <c r="P608">
        <v>2</v>
      </c>
      <c r="Q608" t="str">
        <f t="shared" si="10"/>
        <v>23</v>
      </c>
      <c r="R608">
        <v>2</v>
      </c>
      <c r="AB608" t="s">
        <v>285</v>
      </c>
      <c r="AC608" t="str">
        <f>CONCATENATE($R608,$R609,$R610,$R611)</f>
        <v>2134</v>
      </c>
      <c r="BG608">
        <v>2</v>
      </c>
      <c r="BH608">
        <v>3409</v>
      </c>
    </row>
    <row r="609" spans="1:60" x14ac:dyDescent="0.25">
      <c r="A609">
        <v>608</v>
      </c>
      <c r="D609">
        <v>194.873198</v>
      </c>
      <c r="E609" s="2">
        <v>2</v>
      </c>
      <c r="F609">
        <v>208.93866199999999</v>
      </c>
      <c r="G609" s="3">
        <v>3</v>
      </c>
      <c r="P609">
        <v>2</v>
      </c>
      <c r="Q609" t="str">
        <f t="shared" si="10"/>
        <v>23</v>
      </c>
      <c r="R609">
        <v>1</v>
      </c>
      <c r="BG609">
        <v>1</v>
      </c>
      <c r="BH609">
        <v>3413</v>
      </c>
    </row>
    <row r="610" spans="1:60" x14ac:dyDescent="0.25">
      <c r="A610">
        <v>609</v>
      </c>
      <c r="D610">
        <v>194.856909</v>
      </c>
      <c r="E610" s="2">
        <v>2</v>
      </c>
      <c r="F610">
        <v>208.909335</v>
      </c>
      <c r="G610" s="3">
        <v>3</v>
      </c>
      <c r="P610">
        <v>2</v>
      </c>
      <c r="Q610" t="str">
        <f t="shared" si="10"/>
        <v>23</v>
      </c>
      <c r="R610">
        <v>3</v>
      </c>
      <c r="BG610">
        <v>3</v>
      </c>
      <c r="BH610">
        <v>3419</v>
      </c>
    </row>
    <row r="611" spans="1:60" x14ac:dyDescent="0.25">
      <c r="A611">
        <v>610</v>
      </c>
      <c r="D611">
        <v>194.84984800000001</v>
      </c>
      <c r="E611" s="2">
        <v>2</v>
      </c>
      <c r="F611">
        <v>208.906859</v>
      </c>
      <c r="G611" s="3">
        <v>3</v>
      </c>
      <c r="P611">
        <v>2</v>
      </c>
      <c r="Q611" t="str">
        <f t="shared" si="10"/>
        <v>23</v>
      </c>
      <c r="R611">
        <v>4</v>
      </c>
      <c r="BG611">
        <v>4</v>
      </c>
      <c r="BH611">
        <v>3419</v>
      </c>
    </row>
    <row r="612" spans="1:60" x14ac:dyDescent="0.25">
      <c r="A612">
        <v>611</v>
      </c>
      <c r="D612">
        <v>194.84082699999999</v>
      </c>
      <c r="E612" s="2">
        <v>2</v>
      </c>
      <c r="F612">
        <v>208.906859</v>
      </c>
      <c r="G612" s="3">
        <v>3</v>
      </c>
      <c r="P612">
        <v>2</v>
      </c>
      <c r="Q612" t="str">
        <f t="shared" si="10"/>
        <v>23</v>
      </c>
      <c r="R612">
        <v>2</v>
      </c>
      <c r="AB612" t="s">
        <v>283</v>
      </c>
      <c r="AC612" t="str">
        <f>CONCATENATE($R612,$R613,$R614,$R615)</f>
        <v>2143</v>
      </c>
      <c r="BG612">
        <v>2</v>
      </c>
      <c r="BH612">
        <v>3431</v>
      </c>
    </row>
    <row r="613" spans="1:60" x14ac:dyDescent="0.25">
      <c r="A613">
        <v>612</v>
      </c>
      <c r="D613">
        <v>194.838561</v>
      </c>
      <c r="E613" s="2">
        <v>2</v>
      </c>
      <c r="P613">
        <v>1</v>
      </c>
      <c r="Q613" t="str">
        <f t="shared" si="10"/>
        <v>2</v>
      </c>
      <c r="R613">
        <v>1</v>
      </c>
      <c r="BG613">
        <v>1</v>
      </c>
      <c r="BH613">
        <v>3434</v>
      </c>
    </row>
    <row r="614" spans="1:60" x14ac:dyDescent="0.25">
      <c r="A614">
        <v>613</v>
      </c>
      <c r="D614">
        <v>194.79268500000001</v>
      </c>
      <c r="E614" s="2">
        <v>2</v>
      </c>
      <c r="P614">
        <v>1</v>
      </c>
      <c r="Q614" t="str">
        <f t="shared" si="10"/>
        <v>2</v>
      </c>
      <c r="R614">
        <v>4</v>
      </c>
      <c r="BG614">
        <v>4</v>
      </c>
      <c r="BH614">
        <v>3440</v>
      </c>
    </row>
    <row r="615" spans="1:60" x14ac:dyDescent="0.25">
      <c r="A615">
        <v>614</v>
      </c>
      <c r="D615">
        <v>194.76469299999999</v>
      </c>
      <c r="E615" s="2">
        <v>2</v>
      </c>
      <c r="P615">
        <v>1</v>
      </c>
      <c r="Q615" t="str">
        <f t="shared" si="10"/>
        <v>2</v>
      </c>
      <c r="R615">
        <v>3</v>
      </c>
      <c r="BG615">
        <v>3</v>
      </c>
      <c r="BH615">
        <v>3441</v>
      </c>
    </row>
    <row r="616" spans="1:60" x14ac:dyDescent="0.25">
      <c r="A616">
        <v>615</v>
      </c>
      <c r="D616">
        <v>194.84768199999999</v>
      </c>
      <c r="E616" s="2">
        <v>2</v>
      </c>
      <c r="P616">
        <v>1</v>
      </c>
      <c r="Q616" t="str">
        <f t="shared" si="10"/>
        <v>2</v>
      </c>
      <c r="R616">
        <v>2</v>
      </c>
      <c r="AB616" t="s">
        <v>285</v>
      </c>
      <c r="AC616" t="str">
        <f>CONCATENATE($R616,$R617,$R618,$R619)</f>
        <v>2134</v>
      </c>
      <c r="BG616">
        <v>2</v>
      </c>
      <c r="BH616">
        <v>3451</v>
      </c>
    </row>
    <row r="617" spans="1:60" x14ac:dyDescent="0.25">
      <c r="A617">
        <v>616</v>
      </c>
      <c r="B617">
        <v>185.20629400000001</v>
      </c>
      <c r="C617" s="5">
        <v>1</v>
      </c>
      <c r="D617">
        <v>194.84768199999999</v>
      </c>
      <c r="E617" s="2">
        <v>2</v>
      </c>
      <c r="P617">
        <v>2</v>
      </c>
      <c r="Q617" t="str">
        <f t="shared" si="10"/>
        <v>12</v>
      </c>
      <c r="R617">
        <v>1</v>
      </c>
      <c r="BG617">
        <v>1</v>
      </c>
      <c r="BH617">
        <v>3454</v>
      </c>
    </row>
    <row r="618" spans="1:60" x14ac:dyDescent="0.25">
      <c r="A618">
        <v>617</v>
      </c>
      <c r="B618">
        <v>185.19943900000001</v>
      </c>
      <c r="C618" s="5">
        <v>1</v>
      </c>
      <c r="P618">
        <v>1</v>
      </c>
      <c r="Q618" t="str">
        <f t="shared" si="10"/>
        <v>1</v>
      </c>
      <c r="R618">
        <v>3</v>
      </c>
      <c r="BG618">
        <v>3</v>
      </c>
      <c r="BH618">
        <v>3462</v>
      </c>
    </row>
    <row r="619" spans="1:60" x14ac:dyDescent="0.25">
      <c r="A619">
        <v>618</v>
      </c>
      <c r="B619">
        <v>185.16773900000001</v>
      </c>
      <c r="C619" s="5">
        <v>1</v>
      </c>
      <c r="P619">
        <v>1</v>
      </c>
      <c r="Q619" t="str">
        <f t="shared" si="10"/>
        <v>1</v>
      </c>
      <c r="R619">
        <v>4</v>
      </c>
      <c r="BG619">
        <v>4</v>
      </c>
      <c r="BH619">
        <v>3462</v>
      </c>
    </row>
    <row r="620" spans="1:60" x14ac:dyDescent="0.25">
      <c r="A620">
        <v>619</v>
      </c>
      <c r="B620">
        <v>185.21588</v>
      </c>
      <c r="C620" s="5">
        <v>1</v>
      </c>
      <c r="P620">
        <v>1</v>
      </c>
      <c r="Q620" t="str">
        <f t="shared" si="10"/>
        <v>1</v>
      </c>
      <c r="R620">
        <v>2</v>
      </c>
      <c r="AB620" t="s">
        <v>283</v>
      </c>
      <c r="AC620" t="str">
        <f>CONCATENATE($R620,$R621,$R622,$R623)</f>
        <v>2143</v>
      </c>
      <c r="BG620">
        <v>2</v>
      </c>
      <c r="BH620">
        <v>3470</v>
      </c>
    </row>
    <row r="621" spans="1:60" x14ac:dyDescent="0.25">
      <c r="A621">
        <v>620</v>
      </c>
      <c r="B621">
        <v>185.283614</v>
      </c>
      <c r="C621" s="5">
        <v>1</v>
      </c>
      <c r="H621">
        <v>193.09521000000001</v>
      </c>
      <c r="I621" s="4">
        <v>4</v>
      </c>
      <c r="P621">
        <v>2</v>
      </c>
      <c r="Q621" t="str">
        <f t="shared" si="10"/>
        <v>14</v>
      </c>
      <c r="R621">
        <v>1</v>
      </c>
      <c r="BG621">
        <v>1</v>
      </c>
      <c r="BH621">
        <v>3477</v>
      </c>
    </row>
    <row r="622" spans="1:60" x14ac:dyDescent="0.25">
      <c r="A622">
        <v>621</v>
      </c>
      <c r="B622">
        <v>185.201346</v>
      </c>
      <c r="C622" s="5">
        <v>1</v>
      </c>
      <c r="H622">
        <v>193.17201499999999</v>
      </c>
      <c r="I622" s="4">
        <v>4</v>
      </c>
      <c r="P622">
        <v>2</v>
      </c>
      <c r="Q622" t="str">
        <f t="shared" si="10"/>
        <v>14</v>
      </c>
      <c r="R622">
        <v>4</v>
      </c>
      <c r="BG622">
        <v>4</v>
      </c>
      <c r="BH622">
        <v>3484</v>
      </c>
    </row>
    <row r="623" spans="1:60" x14ac:dyDescent="0.25">
      <c r="A623">
        <v>622</v>
      </c>
      <c r="B623">
        <v>185.180262</v>
      </c>
      <c r="C623" s="5">
        <v>1</v>
      </c>
      <c r="H623">
        <v>193.20144500000001</v>
      </c>
      <c r="I623" s="4">
        <v>4</v>
      </c>
      <c r="P623">
        <v>2</v>
      </c>
      <c r="Q623" t="str">
        <f t="shared" si="10"/>
        <v>14</v>
      </c>
      <c r="R623">
        <v>3</v>
      </c>
      <c r="BG623">
        <v>3</v>
      </c>
      <c r="BH623">
        <v>3486</v>
      </c>
    </row>
    <row r="624" spans="1:60" x14ac:dyDescent="0.25">
      <c r="A624">
        <v>623</v>
      </c>
      <c r="B624">
        <v>185.146086</v>
      </c>
      <c r="C624" s="5">
        <v>1</v>
      </c>
      <c r="F624">
        <v>190.296603</v>
      </c>
      <c r="G624" s="3">
        <v>3</v>
      </c>
      <c r="H624">
        <v>193.21593000000001</v>
      </c>
      <c r="I624" s="4">
        <v>4</v>
      </c>
      <c r="P624">
        <v>3</v>
      </c>
      <c r="Q624" t="str">
        <f t="shared" si="10"/>
        <v>134</v>
      </c>
      <c r="R624">
        <v>2</v>
      </c>
      <c r="AB624" t="s">
        <v>283</v>
      </c>
      <c r="AC624" t="str">
        <f>CONCATENATE($R624,$R625,$R626,$R627)</f>
        <v>2143</v>
      </c>
      <c r="BG624">
        <v>2</v>
      </c>
      <c r="BH624">
        <v>3492</v>
      </c>
    </row>
    <row r="625" spans="1:60" x14ac:dyDescent="0.25">
      <c r="A625">
        <v>624</v>
      </c>
      <c r="B625">
        <v>185.20629400000001</v>
      </c>
      <c r="C625" s="5">
        <v>1</v>
      </c>
      <c r="F625">
        <v>190.34680800000001</v>
      </c>
      <c r="G625" s="3">
        <v>3</v>
      </c>
      <c r="H625">
        <v>193.23557199999999</v>
      </c>
      <c r="I625" s="4">
        <v>4</v>
      </c>
      <c r="P625">
        <v>3</v>
      </c>
      <c r="Q625" t="str">
        <f t="shared" si="10"/>
        <v>134</v>
      </c>
      <c r="R625">
        <v>1</v>
      </c>
      <c r="BG625">
        <v>1</v>
      </c>
      <c r="BH625">
        <v>3500</v>
      </c>
    </row>
    <row r="626" spans="1:60" x14ac:dyDescent="0.25">
      <c r="A626">
        <v>625</v>
      </c>
      <c r="B626">
        <v>185.20629400000001</v>
      </c>
      <c r="C626" s="5">
        <v>1</v>
      </c>
      <c r="F626">
        <v>190.31021000000001</v>
      </c>
      <c r="G626" s="3">
        <v>3</v>
      </c>
      <c r="H626">
        <v>193.182322</v>
      </c>
      <c r="I626" s="4">
        <v>4</v>
      </c>
      <c r="P626">
        <v>3</v>
      </c>
      <c r="Q626" t="str">
        <f t="shared" si="10"/>
        <v>134</v>
      </c>
      <c r="R626">
        <v>4</v>
      </c>
      <c r="BG626">
        <v>4</v>
      </c>
      <c r="BH626">
        <v>3507</v>
      </c>
    </row>
    <row r="627" spans="1:60" x14ac:dyDescent="0.25">
      <c r="A627">
        <v>626</v>
      </c>
      <c r="F627">
        <v>190.35232400000001</v>
      </c>
      <c r="G627" s="3">
        <v>3</v>
      </c>
      <c r="H627">
        <v>193.24578</v>
      </c>
      <c r="I627" s="4">
        <v>4</v>
      </c>
      <c r="P627">
        <v>2</v>
      </c>
      <c r="Q627" t="str">
        <f t="shared" si="10"/>
        <v>34</v>
      </c>
      <c r="R627">
        <v>3</v>
      </c>
      <c r="BG627">
        <v>3</v>
      </c>
      <c r="BH627">
        <v>3510</v>
      </c>
    </row>
    <row r="628" spans="1:60" x14ac:dyDescent="0.25">
      <c r="A628">
        <v>627</v>
      </c>
      <c r="F628">
        <v>190.381396</v>
      </c>
      <c r="G628" s="3">
        <v>3</v>
      </c>
      <c r="H628">
        <v>193.243098</v>
      </c>
      <c r="I628" s="4">
        <v>4</v>
      </c>
      <c r="P628">
        <v>2</v>
      </c>
      <c r="Q628" t="str">
        <f t="shared" si="10"/>
        <v>34</v>
      </c>
      <c r="R628" t="s">
        <v>22</v>
      </c>
      <c r="BG628" t="s">
        <v>22</v>
      </c>
      <c r="BH628">
        <v>3511</v>
      </c>
    </row>
    <row r="629" spans="1:60" x14ac:dyDescent="0.25">
      <c r="A629">
        <v>628</v>
      </c>
      <c r="F629">
        <v>190.35356000000002</v>
      </c>
      <c r="G629" s="3">
        <v>3</v>
      </c>
      <c r="H629">
        <v>193.09521000000001</v>
      </c>
      <c r="I629" s="4">
        <v>4</v>
      </c>
      <c r="P629">
        <v>2</v>
      </c>
      <c r="Q629" t="str">
        <f t="shared" si="10"/>
        <v>34</v>
      </c>
    </row>
    <row r="630" spans="1:60" x14ac:dyDescent="0.25">
      <c r="A630">
        <v>629</v>
      </c>
      <c r="F630">
        <v>190.32655199999999</v>
      </c>
      <c r="G630" s="3">
        <v>3</v>
      </c>
      <c r="H630">
        <v>193.09521000000001</v>
      </c>
      <c r="I630" s="4">
        <v>4</v>
      </c>
      <c r="P630">
        <v>2</v>
      </c>
      <c r="Q630" t="str">
        <f t="shared" si="10"/>
        <v>34</v>
      </c>
    </row>
    <row r="631" spans="1:60" x14ac:dyDescent="0.25">
      <c r="A631">
        <v>630</v>
      </c>
      <c r="F631">
        <v>190.316756</v>
      </c>
      <c r="G631" s="3">
        <v>3</v>
      </c>
      <c r="P631">
        <v>1</v>
      </c>
      <c r="Q631" t="str">
        <f t="shared" si="10"/>
        <v>3</v>
      </c>
    </row>
    <row r="632" spans="1:60" x14ac:dyDescent="0.25">
      <c r="A632">
        <v>631</v>
      </c>
      <c r="F632">
        <v>190.31309400000001</v>
      </c>
      <c r="G632" s="3">
        <v>3</v>
      </c>
      <c r="P632">
        <v>1</v>
      </c>
      <c r="Q632" t="str">
        <f t="shared" si="10"/>
        <v>3</v>
      </c>
    </row>
    <row r="633" spans="1:60" x14ac:dyDescent="0.25">
      <c r="A633">
        <v>632</v>
      </c>
      <c r="F633">
        <v>190.296603</v>
      </c>
      <c r="G633" s="3">
        <v>3</v>
      </c>
      <c r="P633">
        <v>1</v>
      </c>
      <c r="Q633" t="str">
        <f t="shared" si="10"/>
        <v>3</v>
      </c>
    </row>
    <row r="634" spans="1:60" x14ac:dyDescent="0.25">
      <c r="A634">
        <v>633</v>
      </c>
      <c r="D634">
        <v>169.69624199999998</v>
      </c>
      <c r="E634" s="2">
        <v>2</v>
      </c>
      <c r="P634">
        <v>1</v>
      </c>
      <c r="Q634" t="str">
        <f t="shared" si="10"/>
        <v>2</v>
      </c>
    </row>
    <row r="635" spans="1:60" x14ac:dyDescent="0.25">
      <c r="A635">
        <v>634</v>
      </c>
      <c r="D635">
        <v>169.68484899999999</v>
      </c>
      <c r="E635" s="2">
        <v>2</v>
      </c>
      <c r="P635">
        <v>1</v>
      </c>
      <c r="Q635" t="str">
        <f t="shared" si="10"/>
        <v>2</v>
      </c>
    </row>
    <row r="636" spans="1:60" x14ac:dyDescent="0.25">
      <c r="A636">
        <v>635</v>
      </c>
      <c r="D636">
        <v>169.701449</v>
      </c>
      <c r="E636" s="2">
        <v>2</v>
      </c>
      <c r="P636">
        <v>1</v>
      </c>
      <c r="Q636" t="str">
        <f t="shared" si="10"/>
        <v>2</v>
      </c>
    </row>
    <row r="637" spans="1:60" x14ac:dyDescent="0.25">
      <c r="A637">
        <v>636</v>
      </c>
      <c r="D637">
        <v>169.693871</v>
      </c>
      <c r="E637" s="2">
        <v>2</v>
      </c>
      <c r="P637">
        <v>1</v>
      </c>
      <c r="Q637" t="str">
        <f t="shared" si="10"/>
        <v>2</v>
      </c>
    </row>
    <row r="638" spans="1:60" x14ac:dyDescent="0.25">
      <c r="A638">
        <v>637</v>
      </c>
      <c r="D638">
        <v>169.705264</v>
      </c>
      <c r="E638" s="2">
        <v>2</v>
      </c>
      <c r="P638">
        <v>1</v>
      </c>
      <c r="Q638" t="str">
        <f t="shared" si="10"/>
        <v>2</v>
      </c>
    </row>
    <row r="639" spans="1:60" x14ac:dyDescent="0.25">
      <c r="A639">
        <v>638</v>
      </c>
      <c r="D639">
        <v>169.63629400000002</v>
      </c>
      <c r="E639" s="2">
        <v>2</v>
      </c>
      <c r="P639">
        <v>1</v>
      </c>
      <c r="Q639" t="str">
        <f t="shared" si="10"/>
        <v>2</v>
      </c>
    </row>
    <row r="640" spans="1:60" x14ac:dyDescent="0.25">
      <c r="A640">
        <v>639</v>
      </c>
      <c r="B640">
        <v>164.15046899999999</v>
      </c>
      <c r="C640" s="5">
        <v>1</v>
      </c>
      <c r="D640">
        <v>169.59098299999999</v>
      </c>
      <c r="E640" s="2">
        <v>2</v>
      </c>
      <c r="P640">
        <v>2</v>
      </c>
      <c r="Q640" t="str">
        <f t="shared" si="10"/>
        <v>12</v>
      </c>
    </row>
    <row r="641" spans="1:17" x14ac:dyDescent="0.25">
      <c r="A641">
        <v>640</v>
      </c>
      <c r="B641">
        <v>164.07799499999999</v>
      </c>
      <c r="C641" s="5">
        <v>1</v>
      </c>
      <c r="D641">
        <v>169.55119000000002</v>
      </c>
      <c r="E641" s="2">
        <v>2</v>
      </c>
      <c r="P641">
        <v>2</v>
      </c>
      <c r="Q641" t="str">
        <f t="shared" si="10"/>
        <v>12</v>
      </c>
    </row>
    <row r="642" spans="1:17" x14ac:dyDescent="0.25">
      <c r="A642">
        <v>641</v>
      </c>
      <c r="B642">
        <v>164.13954000000001</v>
      </c>
      <c r="C642" s="5">
        <v>1</v>
      </c>
      <c r="D642">
        <v>169.54113799999999</v>
      </c>
      <c r="E642" s="2">
        <v>2</v>
      </c>
      <c r="P642">
        <v>2</v>
      </c>
      <c r="Q642" t="str">
        <f t="shared" ref="Q642:Q705" si="11">CONCATENATE(C642,E642,G642,I642)</f>
        <v>12</v>
      </c>
    </row>
    <row r="643" spans="1:17" x14ac:dyDescent="0.25">
      <c r="A643">
        <v>642</v>
      </c>
      <c r="B643">
        <v>164.161036</v>
      </c>
      <c r="C643" s="5">
        <v>1</v>
      </c>
      <c r="D643">
        <v>169.69624199999998</v>
      </c>
      <c r="E643" s="2">
        <v>2</v>
      </c>
      <c r="P643">
        <v>2</v>
      </c>
      <c r="Q643" t="str">
        <f t="shared" si="11"/>
        <v>12</v>
      </c>
    </row>
    <row r="644" spans="1:17" x14ac:dyDescent="0.25">
      <c r="A644">
        <v>643</v>
      </c>
      <c r="B644">
        <v>164.171088</v>
      </c>
      <c r="C644" s="5">
        <v>1</v>
      </c>
      <c r="P644">
        <v>1</v>
      </c>
      <c r="Q644" t="str">
        <f t="shared" si="11"/>
        <v>1</v>
      </c>
    </row>
    <row r="645" spans="1:17" x14ac:dyDescent="0.25">
      <c r="A645">
        <v>644</v>
      </c>
      <c r="B645">
        <v>164.14186000000001</v>
      </c>
      <c r="C645" s="5">
        <v>1</v>
      </c>
      <c r="P645">
        <v>1</v>
      </c>
      <c r="Q645" t="str">
        <f t="shared" si="11"/>
        <v>1</v>
      </c>
    </row>
    <row r="646" spans="1:17" x14ac:dyDescent="0.25">
      <c r="A646">
        <v>645</v>
      </c>
      <c r="B646">
        <v>164.139231</v>
      </c>
      <c r="C646" s="5">
        <v>1</v>
      </c>
      <c r="F646">
        <v>168.07036500000001</v>
      </c>
      <c r="G646" s="3">
        <v>3</v>
      </c>
      <c r="H646">
        <v>167.99216899999999</v>
      </c>
      <c r="I646" s="4">
        <v>4</v>
      </c>
      <c r="P646">
        <v>3</v>
      </c>
      <c r="Q646" t="str">
        <f t="shared" si="11"/>
        <v>134</v>
      </c>
    </row>
    <row r="647" spans="1:17" x14ac:dyDescent="0.25">
      <c r="A647">
        <v>646</v>
      </c>
      <c r="B647">
        <v>164.15046899999999</v>
      </c>
      <c r="C647" s="5">
        <v>1</v>
      </c>
      <c r="F647">
        <v>168.082841</v>
      </c>
      <c r="G647" s="3">
        <v>3</v>
      </c>
      <c r="H647">
        <v>167.95041700000002</v>
      </c>
      <c r="I647" s="4">
        <v>4</v>
      </c>
      <c r="P647">
        <v>3</v>
      </c>
      <c r="Q647" t="str">
        <f t="shared" si="11"/>
        <v>134</v>
      </c>
    </row>
    <row r="648" spans="1:17" x14ac:dyDescent="0.25">
      <c r="A648">
        <v>647</v>
      </c>
      <c r="B648">
        <v>164.15046899999999</v>
      </c>
      <c r="C648" s="5">
        <v>1</v>
      </c>
      <c r="F648">
        <v>168.04907700000001</v>
      </c>
      <c r="G648" s="3">
        <v>3</v>
      </c>
      <c r="H648">
        <v>167.94490100000002</v>
      </c>
      <c r="I648" s="4">
        <v>4</v>
      </c>
      <c r="P648">
        <v>3</v>
      </c>
      <c r="Q648" t="str">
        <f t="shared" si="11"/>
        <v>134</v>
      </c>
    </row>
    <row r="649" spans="1:17" x14ac:dyDescent="0.25">
      <c r="A649">
        <v>648</v>
      </c>
      <c r="F649">
        <v>168.068974</v>
      </c>
      <c r="G649" s="3">
        <v>3</v>
      </c>
      <c r="H649">
        <v>167.95479800000001</v>
      </c>
      <c r="I649" s="4">
        <v>4</v>
      </c>
      <c r="P649">
        <v>2</v>
      </c>
      <c r="Q649" t="str">
        <f t="shared" si="11"/>
        <v>34</v>
      </c>
    </row>
    <row r="650" spans="1:17" x14ac:dyDescent="0.25">
      <c r="A650">
        <v>649</v>
      </c>
      <c r="F650">
        <v>168.103251</v>
      </c>
      <c r="G650" s="3">
        <v>3</v>
      </c>
      <c r="H650">
        <v>168.01294200000001</v>
      </c>
      <c r="I650" s="4">
        <v>4</v>
      </c>
      <c r="P650">
        <v>2</v>
      </c>
      <c r="Q650" t="str">
        <f t="shared" si="11"/>
        <v>34</v>
      </c>
    </row>
    <row r="651" spans="1:17" x14ac:dyDescent="0.25">
      <c r="A651">
        <v>650</v>
      </c>
      <c r="F651">
        <v>168.11005699999998</v>
      </c>
      <c r="G651" s="3">
        <v>3</v>
      </c>
      <c r="H651">
        <v>168.03747800000002</v>
      </c>
      <c r="I651" s="4">
        <v>4</v>
      </c>
      <c r="P651">
        <v>2</v>
      </c>
      <c r="Q651" t="str">
        <f t="shared" si="11"/>
        <v>34</v>
      </c>
    </row>
    <row r="652" spans="1:17" x14ac:dyDescent="0.25">
      <c r="A652">
        <v>651</v>
      </c>
      <c r="F652">
        <v>168.199748</v>
      </c>
      <c r="G652" s="3">
        <v>3</v>
      </c>
      <c r="H652">
        <v>168.050366</v>
      </c>
      <c r="I652" s="4">
        <v>4</v>
      </c>
      <c r="P652">
        <v>2</v>
      </c>
      <c r="Q652" t="str">
        <f t="shared" si="11"/>
        <v>34</v>
      </c>
    </row>
    <row r="653" spans="1:17" x14ac:dyDescent="0.25">
      <c r="A653">
        <v>652</v>
      </c>
      <c r="F653">
        <v>168.108767</v>
      </c>
      <c r="G653" s="3">
        <v>3</v>
      </c>
      <c r="H653">
        <v>167.99216899999999</v>
      </c>
      <c r="I653" s="4">
        <v>4</v>
      </c>
      <c r="P653">
        <v>2</v>
      </c>
      <c r="Q653" t="str">
        <f t="shared" si="11"/>
        <v>34</v>
      </c>
    </row>
    <row r="654" spans="1:17" x14ac:dyDescent="0.25">
      <c r="A654">
        <v>653</v>
      </c>
      <c r="F654">
        <v>168.07036500000001</v>
      </c>
      <c r="G654" s="3">
        <v>3</v>
      </c>
      <c r="P654">
        <v>1</v>
      </c>
      <c r="Q654" t="str">
        <f t="shared" si="11"/>
        <v>3</v>
      </c>
    </row>
    <row r="655" spans="1:17" x14ac:dyDescent="0.25">
      <c r="A655">
        <v>654</v>
      </c>
      <c r="P655">
        <v>0</v>
      </c>
      <c r="Q655" t="str">
        <f t="shared" si="11"/>
        <v/>
      </c>
    </row>
    <row r="656" spans="1:17" x14ac:dyDescent="0.25">
      <c r="A656">
        <v>655</v>
      </c>
      <c r="P656">
        <v>0</v>
      </c>
      <c r="Q656" t="str">
        <f t="shared" si="11"/>
        <v/>
      </c>
    </row>
    <row r="657" spans="1:17" x14ac:dyDescent="0.25">
      <c r="A657">
        <v>656</v>
      </c>
      <c r="D657">
        <v>150.43052</v>
      </c>
      <c r="E657" s="2">
        <v>2</v>
      </c>
      <c r="P657">
        <v>1</v>
      </c>
      <c r="Q657" t="str">
        <f t="shared" si="11"/>
        <v>2</v>
      </c>
    </row>
    <row r="658" spans="1:17" x14ac:dyDescent="0.25">
      <c r="A658">
        <v>657</v>
      </c>
      <c r="D658">
        <v>150.43052</v>
      </c>
      <c r="E658" s="2">
        <v>2</v>
      </c>
      <c r="P658">
        <v>1</v>
      </c>
      <c r="Q658" t="str">
        <f t="shared" si="11"/>
        <v>2</v>
      </c>
    </row>
    <row r="659" spans="1:17" x14ac:dyDescent="0.25">
      <c r="A659">
        <v>658</v>
      </c>
      <c r="D659">
        <v>150.43052</v>
      </c>
      <c r="E659" s="2">
        <v>2</v>
      </c>
      <c r="P659">
        <v>1</v>
      </c>
      <c r="Q659" t="str">
        <f t="shared" si="11"/>
        <v>2</v>
      </c>
    </row>
    <row r="660" spans="1:17" x14ac:dyDescent="0.25">
      <c r="A660">
        <v>659</v>
      </c>
      <c r="D660">
        <v>150.43052</v>
      </c>
      <c r="E660" s="2">
        <v>2</v>
      </c>
      <c r="P660">
        <v>1</v>
      </c>
      <c r="Q660" t="str">
        <f t="shared" si="11"/>
        <v>2</v>
      </c>
    </row>
    <row r="661" spans="1:17" x14ac:dyDescent="0.25">
      <c r="A661">
        <v>660</v>
      </c>
      <c r="D661">
        <v>150.43052</v>
      </c>
      <c r="E661" s="2">
        <v>2</v>
      </c>
      <c r="P661">
        <v>1</v>
      </c>
      <c r="Q661" t="str">
        <f t="shared" si="11"/>
        <v>2</v>
      </c>
    </row>
    <row r="662" spans="1:17" x14ac:dyDescent="0.25">
      <c r="A662">
        <v>661</v>
      </c>
      <c r="B662">
        <v>134.30916400000001</v>
      </c>
      <c r="C662" s="5">
        <v>1</v>
      </c>
      <c r="D662">
        <v>150.43052</v>
      </c>
      <c r="E662" s="2">
        <v>2</v>
      </c>
      <c r="P662">
        <v>2</v>
      </c>
      <c r="Q662" t="str">
        <f t="shared" si="11"/>
        <v>12</v>
      </c>
    </row>
    <row r="663" spans="1:17" x14ac:dyDescent="0.25">
      <c r="A663">
        <v>662</v>
      </c>
      <c r="B663">
        <v>134.30916400000001</v>
      </c>
      <c r="C663" s="5">
        <v>1</v>
      </c>
      <c r="D663">
        <v>150.43052</v>
      </c>
      <c r="E663" s="2">
        <v>2</v>
      </c>
      <c r="P663">
        <v>2</v>
      </c>
      <c r="Q663" t="str">
        <f t="shared" si="11"/>
        <v>12</v>
      </c>
    </row>
    <row r="664" spans="1:17" x14ac:dyDescent="0.25">
      <c r="A664">
        <v>663</v>
      </c>
      <c r="B664">
        <v>134.30916400000001</v>
      </c>
      <c r="C664" s="5">
        <v>1</v>
      </c>
      <c r="D664">
        <v>150.43052</v>
      </c>
      <c r="E664" s="2">
        <v>2</v>
      </c>
      <c r="P664">
        <v>2</v>
      </c>
      <c r="Q664" t="str">
        <f t="shared" si="11"/>
        <v>12</v>
      </c>
    </row>
    <row r="665" spans="1:17" x14ac:dyDescent="0.25">
      <c r="A665">
        <v>664</v>
      </c>
      <c r="B665">
        <v>134.30916400000001</v>
      </c>
      <c r="C665" s="5">
        <v>1</v>
      </c>
      <c r="D665">
        <v>150.43052</v>
      </c>
      <c r="E665" s="2">
        <v>2</v>
      </c>
      <c r="P665">
        <v>2</v>
      </c>
      <c r="Q665" t="str">
        <f t="shared" si="11"/>
        <v>12</v>
      </c>
    </row>
    <row r="666" spans="1:17" x14ac:dyDescent="0.25">
      <c r="A666">
        <v>665</v>
      </c>
      <c r="B666">
        <v>134.30916400000001</v>
      </c>
      <c r="C666" s="5">
        <v>1</v>
      </c>
      <c r="D666">
        <v>150.43052</v>
      </c>
      <c r="E666" s="2">
        <v>2</v>
      </c>
      <c r="P666">
        <v>2</v>
      </c>
      <c r="Q666" t="str">
        <f t="shared" si="11"/>
        <v>12</v>
      </c>
    </row>
    <row r="667" spans="1:17" x14ac:dyDescent="0.25">
      <c r="A667">
        <v>666</v>
      </c>
      <c r="B667">
        <v>134.30916400000001</v>
      </c>
      <c r="C667" s="5">
        <v>1</v>
      </c>
      <c r="P667">
        <v>1</v>
      </c>
      <c r="Q667" t="str">
        <f t="shared" si="11"/>
        <v>1</v>
      </c>
    </row>
    <row r="668" spans="1:17" x14ac:dyDescent="0.25">
      <c r="A668">
        <v>667</v>
      </c>
      <c r="B668">
        <v>134.30916400000001</v>
      </c>
      <c r="C668" s="5">
        <v>1</v>
      </c>
      <c r="F668">
        <v>149.28624200000002</v>
      </c>
      <c r="G668" s="3">
        <v>3</v>
      </c>
      <c r="H668">
        <v>149.067892</v>
      </c>
      <c r="I668" s="4">
        <v>4</v>
      </c>
      <c r="P668">
        <v>3</v>
      </c>
      <c r="Q668" t="str">
        <f t="shared" si="11"/>
        <v>134</v>
      </c>
    </row>
    <row r="669" spans="1:17" x14ac:dyDescent="0.25">
      <c r="A669">
        <v>668</v>
      </c>
      <c r="B669">
        <v>134.30916400000001</v>
      </c>
      <c r="C669" s="5">
        <v>1</v>
      </c>
      <c r="F669">
        <v>149.28624200000002</v>
      </c>
      <c r="G669" s="3">
        <v>3</v>
      </c>
      <c r="H669">
        <v>149.067892</v>
      </c>
      <c r="I669" s="4">
        <v>4</v>
      </c>
      <c r="P669">
        <v>3</v>
      </c>
      <c r="Q669" t="str">
        <f t="shared" si="11"/>
        <v>134</v>
      </c>
    </row>
    <row r="670" spans="1:17" x14ac:dyDescent="0.25">
      <c r="A670">
        <v>669</v>
      </c>
      <c r="F670">
        <v>149.28624200000002</v>
      </c>
      <c r="G670" s="3">
        <v>3</v>
      </c>
      <c r="H670">
        <v>149.067892</v>
      </c>
      <c r="I670" s="4">
        <v>4</v>
      </c>
      <c r="P670">
        <v>2</v>
      </c>
      <c r="Q670" t="str">
        <f t="shared" si="11"/>
        <v>34</v>
      </c>
    </row>
    <row r="671" spans="1:17" x14ac:dyDescent="0.25">
      <c r="A671">
        <v>670</v>
      </c>
      <c r="F671">
        <v>149.28624200000002</v>
      </c>
      <c r="G671" s="3">
        <v>3</v>
      </c>
      <c r="H671">
        <v>149.067892</v>
      </c>
      <c r="I671" s="4">
        <v>4</v>
      </c>
      <c r="P671">
        <v>2</v>
      </c>
      <c r="Q671" t="str">
        <f t="shared" si="11"/>
        <v>34</v>
      </c>
    </row>
    <row r="672" spans="1:17" x14ac:dyDescent="0.25">
      <c r="A672">
        <v>671</v>
      </c>
      <c r="F672">
        <v>149.28624200000002</v>
      </c>
      <c r="G672" s="3">
        <v>3</v>
      </c>
      <c r="H672">
        <v>149.067892</v>
      </c>
      <c r="I672" s="4">
        <v>4</v>
      </c>
      <c r="P672">
        <v>2</v>
      </c>
      <c r="Q672" t="str">
        <f t="shared" si="11"/>
        <v>34</v>
      </c>
    </row>
    <row r="673" spans="1:17" x14ac:dyDescent="0.25">
      <c r="A673">
        <v>672</v>
      </c>
      <c r="F673">
        <v>149.28624200000002</v>
      </c>
      <c r="G673" s="3">
        <v>3</v>
      </c>
      <c r="H673">
        <v>149.067892</v>
      </c>
      <c r="I673" s="4">
        <v>4</v>
      </c>
      <c r="P673">
        <v>2</v>
      </c>
      <c r="Q673" t="str">
        <f t="shared" si="11"/>
        <v>34</v>
      </c>
    </row>
    <row r="674" spans="1:17" x14ac:dyDescent="0.25">
      <c r="A674">
        <v>673</v>
      </c>
      <c r="F674">
        <v>149.28624200000002</v>
      </c>
      <c r="G674" s="3">
        <v>3</v>
      </c>
      <c r="H674">
        <v>149.067892</v>
      </c>
      <c r="I674" s="4">
        <v>4</v>
      </c>
      <c r="P674">
        <v>2</v>
      </c>
      <c r="Q674" t="str">
        <f t="shared" si="11"/>
        <v>34</v>
      </c>
    </row>
    <row r="675" spans="1:17" x14ac:dyDescent="0.25">
      <c r="A675">
        <v>674</v>
      </c>
      <c r="F675">
        <v>149.28624200000002</v>
      </c>
      <c r="G675" s="3">
        <v>3</v>
      </c>
      <c r="H675">
        <v>149.067892</v>
      </c>
      <c r="I675" s="4">
        <v>4</v>
      </c>
      <c r="P675">
        <v>2</v>
      </c>
      <c r="Q675" t="str">
        <f t="shared" si="11"/>
        <v>34</v>
      </c>
    </row>
    <row r="676" spans="1:17" x14ac:dyDescent="0.25">
      <c r="A676">
        <v>675</v>
      </c>
      <c r="F676">
        <v>149.30077800000001</v>
      </c>
      <c r="G676" s="3">
        <v>3</v>
      </c>
      <c r="H676">
        <v>149.067892</v>
      </c>
      <c r="I676" s="4">
        <v>4</v>
      </c>
      <c r="P676">
        <v>2</v>
      </c>
      <c r="Q676" t="str">
        <f t="shared" si="11"/>
        <v>34</v>
      </c>
    </row>
    <row r="677" spans="1:17" x14ac:dyDescent="0.25">
      <c r="A677">
        <v>676</v>
      </c>
      <c r="D677">
        <v>119.94725600000001</v>
      </c>
      <c r="E677" s="2">
        <v>2</v>
      </c>
      <c r="P677">
        <v>1</v>
      </c>
      <c r="Q677" t="str">
        <f t="shared" si="11"/>
        <v>2</v>
      </c>
    </row>
    <row r="678" spans="1:17" x14ac:dyDescent="0.25">
      <c r="A678">
        <v>677</v>
      </c>
      <c r="D678">
        <v>119.98735600000001</v>
      </c>
      <c r="E678" s="2">
        <v>2</v>
      </c>
      <c r="P678">
        <v>1</v>
      </c>
      <c r="Q678" t="str">
        <f t="shared" si="11"/>
        <v>2</v>
      </c>
    </row>
    <row r="679" spans="1:17" x14ac:dyDescent="0.25">
      <c r="A679">
        <v>678</v>
      </c>
      <c r="D679">
        <v>119.97256300000001</v>
      </c>
      <c r="E679" s="2">
        <v>2</v>
      </c>
      <c r="P679">
        <v>1</v>
      </c>
      <c r="Q679" t="str">
        <f t="shared" si="11"/>
        <v>2</v>
      </c>
    </row>
    <row r="680" spans="1:17" x14ac:dyDescent="0.25">
      <c r="A680">
        <v>679</v>
      </c>
      <c r="D680">
        <v>119.935011</v>
      </c>
      <c r="E680" s="2">
        <v>2</v>
      </c>
      <c r="P680">
        <v>1</v>
      </c>
      <c r="Q680" t="str">
        <f t="shared" si="11"/>
        <v>2</v>
      </c>
    </row>
    <row r="681" spans="1:17" x14ac:dyDescent="0.25">
      <c r="A681">
        <v>680</v>
      </c>
      <c r="D681">
        <v>119.94751200000002</v>
      </c>
      <c r="E681" s="2">
        <v>2</v>
      </c>
      <c r="P681">
        <v>1</v>
      </c>
      <c r="Q681" t="str">
        <f t="shared" si="11"/>
        <v>2</v>
      </c>
    </row>
    <row r="682" spans="1:17" x14ac:dyDescent="0.25">
      <c r="A682">
        <v>681</v>
      </c>
      <c r="D682">
        <v>119.96536900000001</v>
      </c>
      <c r="E682" s="2">
        <v>2</v>
      </c>
      <c r="P682">
        <v>1</v>
      </c>
      <c r="Q682" t="str">
        <f t="shared" si="11"/>
        <v>2</v>
      </c>
    </row>
    <row r="683" spans="1:17" x14ac:dyDescent="0.25">
      <c r="A683">
        <v>682</v>
      </c>
      <c r="D683">
        <v>119.979906</v>
      </c>
      <c r="E683" s="2">
        <v>2</v>
      </c>
      <c r="P683">
        <v>1</v>
      </c>
      <c r="Q683" t="str">
        <f t="shared" si="11"/>
        <v>2</v>
      </c>
    </row>
    <row r="684" spans="1:17" x14ac:dyDescent="0.25">
      <c r="A684">
        <v>683</v>
      </c>
      <c r="B684">
        <v>114.10154200000001</v>
      </c>
      <c r="C684" s="5">
        <v>1</v>
      </c>
      <c r="D684">
        <v>119.97342900000001</v>
      </c>
      <c r="E684" s="2">
        <v>2</v>
      </c>
      <c r="P684">
        <v>2</v>
      </c>
      <c r="Q684" t="str">
        <f t="shared" si="11"/>
        <v>12</v>
      </c>
    </row>
    <row r="685" spans="1:17" x14ac:dyDescent="0.25">
      <c r="A685">
        <v>684</v>
      </c>
      <c r="B685">
        <v>114.05409500000002</v>
      </c>
      <c r="C685" s="5">
        <v>1</v>
      </c>
      <c r="D685">
        <v>119.968737</v>
      </c>
      <c r="E685" s="2">
        <v>2</v>
      </c>
      <c r="P685">
        <v>2</v>
      </c>
      <c r="Q685" t="str">
        <f t="shared" si="11"/>
        <v>12</v>
      </c>
    </row>
    <row r="686" spans="1:17" x14ac:dyDescent="0.25">
      <c r="A686">
        <v>685</v>
      </c>
      <c r="B686">
        <v>114.06730900000001</v>
      </c>
      <c r="C686" s="5">
        <v>1</v>
      </c>
      <c r="D686">
        <v>119.94725600000001</v>
      </c>
      <c r="E686" s="2">
        <v>2</v>
      </c>
      <c r="P686">
        <v>2</v>
      </c>
      <c r="Q686" t="str">
        <f t="shared" si="11"/>
        <v>12</v>
      </c>
    </row>
    <row r="687" spans="1:17" x14ac:dyDescent="0.25">
      <c r="A687">
        <v>686</v>
      </c>
      <c r="B687">
        <v>114.06909400000001</v>
      </c>
      <c r="C687" s="5">
        <v>1</v>
      </c>
      <c r="D687">
        <v>119.94725600000001</v>
      </c>
      <c r="E687" s="2">
        <v>2</v>
      </c>
      <c r="P687">
        <v>2</v>
      </c>
      <c r="Q687" t="str">
        <f t="shared" si="11"/>
        <v>12</v>
      </c>
    </row>
    <row r="688" spans="1:17" x14ac:dyDescent="0.25">
      <c r="A688">
        <v>687</v>
      </c>
      <c r="B688">
        <v>114.08373500000002</v>
      </c>
      <c r="C688" s="5">
        <v>1</v>
      </c>
      <c r="P688">
        <v>1</v>
      </c>
      <c r="Q688" t="str">
        <f t="shared" si="11"/>
        <v>1</v>
      </c>
    </row>
    <row r="689" spans="1:17" x14ac:dyDescent="0.25">
      <c r="A689">
        <v>688</v>
      </c>
      <c r="B689">
        <v>114.042563</v>
      </c>
      <c r="C689" s="5">
        <v>1</v>
      </c>
      <c r="P689">
        <v>1</v>
      </c>
      <c r="Q689" t="str">
        <f t="shared" si="11"/>
        <v>1</v>
      </c>
    </row>
    <row r="690" spans="1:17" x14ac:dyDescent="0.25">
      <c r="A690">
        <v>689</v>
      </c>
      <c r="B690">
        <v>114.01833200000002</v>
      </c>
      <c r="C690" s="5">
        <v>1</v>
      </c>
      <c r="F690">
        <v>117.236582</v>
      </c>
      <c r="G690" s="3">
        <v>3</v>
      </c>
      <c r="H690">
        <v>117.49217800000001</v>
      </c>
      <c r="I690" s="4">
        <v>4</v>
      </c>
      <c r="P690">
        <v>3</v>
      </c>
      <c r="Q690" t="str">
        <f t="shared" si="11"/>
        <v>134</v>
      </c>
    </row>
    <row r="691" spans="1:17" x14ac:dyDescent="0.25">
      <c r="A691">
        <v>690</v>
      </c>
      <c r="B691">
        <v>114.05450300000001</v>
      </c>
      <c r="C691" s="5">
        <v>1</v>
      </c>
      <c r="F691">
        <v>117.2801</v>
      </c>
      <c r="G691" s="3">
        <v>3</v>
      </c>
      <c r="H691">
        <v>117.43636500000001</v>
      </c>
      <c r="I691" s="4">
        <v>4</v>
      </c>
      <c r="P691">
        <v>3</v>
      </c>
      <c r="Q691" t="str">
        <f t="shared" si="11"/>
        <v>134</v>
      </c>
    </row>
    <row r="692" spans="1:17" x14ac:dyDescent="0.25">
      <c r="A692">
        <v>691</v>
      </c>
      <c r="B692">
        <v>114.08225900000001</v>
      </c>
      <c r="C692" s="5">
        <v>1</v>
      </c>
      <c r="F692">
        <v>117.27902800000001</v>
      </c>
      <c r="G692" s="3">
        <v>3</v>
      </c>
      <c r="H692">
        <v>117.43371400000001</v>
      </c>
      <c r="I692" s="4">
        <v>4</v>
      </c>
      <c r="P692">
        <v>3</v>
      </c>
      <c r="Q692" t="str">
        <f t="shared" si="11"/>
        <v>134</v>
      </c>
    </row>
    <row r="693" spans="1:17" x14ac:dyDescent="0.25">
      <c r="A693">
        <v>692</v>
      </c>
      <c r="F693">
        <v>117.29346700000001</v>
      </c>
      <c r="G693" s="3">
        <v>3</v>
      </c>
      <c r="H693">
        <v>117.46794700000001</v>
      </c>
      <c r="I693" s="4">
        <v>4</v>
      </c>
      <c r="P693">
        <v>2</v>
      </c>
      <c r="Q693" t="str">
        <f t="shared" si="11"/>
        <v>34</v>
      </c>
    </row>
    <row r="694" spans="1:17" x14ac:dyDescent="0.25">
      <c r="A694">
        <v>693</v>
      </c>
      <c r="F694">
        <v>117.28948800000001</v>
      </c>
      <c r="G694" s="3">
        <v>3</v>
      </c>
      <c r="H694">
        <v>117.49131200000001</v>
      </c>
      <c r="I694" s="4">
        <v>4</v>
      </c>
      <c r="P694">
        <v>2</v>
      </c>
      <c r="Q694" t="str">
        <f t="shared" si="11"/>
        <v>34</v>
      </c>
    </row>
    <row r="695" spans="1:17" x14ac:dyDescent="0.25">
      <c r="A695">
        <v>694</v>
      </c>
      <c r="F695">
        <v>117.25765100000001</v>
      </c>
      <c r="G695" s="3">
        <v>3</v>
      </c>
      <c r="H695">
        <v>117.473151</v>
      </c>
      <c r="I695" s="4">
        <v>4</v>
      </c>
      <c r="P695">
        <v>2</v>
      </c>
      <c r="Q695" t="str">
        <f t="shared" si="11"/>
        <v>34</v>
      </c>
    </row>
    <row r="696" spans="1:17" x14ac:dyDescent="0.25">
      <c r="A696">
        <v>695</v>
      </c>
      <c r="F696">
        <v>117.22867400000001</v>
      </c>
      <c r="G696" s="3">
        <v>3</v>
      </c>
      <c r="H696">
        <v>117.48381600000002</v>
      </c>
      <c r="I696" s="4">
        <v>4</v>
      </c>
      <c r="P696">
        <v>2</v>
      </c>
      <c r="Q696" t="str">
        <f t="shared" si="11"/>
        <v>34</v>
      </c>
    </row>
    <row r="697" spans="1:17" x14ac:dyDescent="0.25">
      <c r="A697">
        <v>696</v>
      </c>
      <c r="F697">
        <v>117.16597200000001</v>
      </c>
      <c r="G697" s="3">
        <v>3</v>
      </c>
      <c r="H697">
        <v>117.44162200000001</v>
      </c>
      <c r="I697" s="4">
        <v>4</v>
      </c>
      <c r="P697">
        <v>2</v>
      </c>
      <c r="Q697" t="str">
        <f t="shared" si="11"/>
        <v>34</v>
      </c>
    </row>
    <row r="698" spans="1:17" x14ac:dyDescent="0.25">
      <c r="A698">
        <v>697</v>
      </c>
      <c r="F698">
        <v>117.236582</v>
      </c>
      <c r="G698" s="3">
        <v>3</v>
      </c>
      <c r="H698">
        <v>117.49217800000001</v>
      </c>
      <c r="I698" s="4">
        <v>4</v>
      </c>
      <c r="P698">
        <v>2</v>
      </c>
      <c r="Q698" t="str">
        <f t="shared" si="11"/>
        <v>34</v>
      </c>
    </row>
    <row r="699" spans="1:17" x14ac:dyDescent="0.25">
      <c r="A699">
        <v>698</v>
      </c>
      <c r="F699">
        <v>117.236582</v>
      </c>
      <c r="G699" s="3">
        <v>3</v>
      </c>
      <c r="P699">
        <v>1</v>
      </c>
      <c r="Q699" t="str">
        <f t="shared" si="11"/>
        <v>3</v>
      </c>
    </row>
    <row r="700" spans="1:17" x14ac:dyDescent="0.25">
      <c r="A700">
        <v>699</v>
      </c>
      <c r="P700">
        <v>0</v>
      </c>
      <c r="Q700" t="str">
        <f t="shared" si="11"/>
        <v/>
      </c>
    </row>
    <row r="701" spans="1:17" x14ac:dyDescent="0.25">
      <c r="A701">
        <v>700</v>
      </c>
      <c r="D701">
        <v>95.970139000000017</v>
      </c>
      <c r="E701" s="2">
        <v>2</v>
      </c>
      <c r="P701">
        <v>1</v>
      </c>
      <c r="Q701" t="str">
        <f t="shared" si="11"/>
        <v>2</v>
      </c>
    </row>
    <row r="702" spans="1:17" x14ac:dyDescent="0.25">
      <c r="A702">
        <v>701</v>
      </c>
      <c r="D702">
        <v>95.940804000000014</v>
      </c>
      <c r="E702" s="2">
        <v>2</v>
      </c>
      <c r="P702">
        <v>1</v>
      </c>
      <c r="Q702" t="str">
        <f t="shared" si="11"/>
        <v>2</v>
      </c>
    </row>
    <row r="703" spans="1:17" x14ac:dyDescent="0.25">
      <c r="A703">
        <v>702</v>
      </c>
      <c r="D703">
        <v>95.970803000000004</v>
      </c>
      <c r="E703" s="2">
        <v>2</v>
      </c>
      <c r="P703">
        <v>1</v>
      </c>
      <c r="Q703" t="str">
        <f t="shared" si="11"/>
        <v>2</v>
      </c>
    </row>
    <row r="704" spans="1:17" x14ac:dyDescent="0.25">
      <c r="A704">
        <v>703</v>
      </c>
      <c r="D704">
        <v>95.964272000000008</v>
      </c>
      <c r="E704" s="2">
        <v>2</v>
      </c>
      <c r="P704">
        <v>1</v>
      </c>
      <c r="Q704" t="str">
        <f t="shared" si="11"/>
        <v>2</v>
      </c>
    </row>
    <row r="705" spans="1:17" x14ac:dyDescent="0.25">
      <c r="A705">
        <v>704</v>
      </c>
      <c r="D705">
        <v>95.940956</v>
      </c>
      <c r="E705" s="2">
        <v>2</v>
      </c>
      <c r="P705">
        <v>1</v>
      </c>
      <c r="Q705" t="str">
        <f t="shared" si="11"/>
        <v>2</v>
      </c>
    </row>
    <row r="706" spans="1:17" x14ac:dyDescent="0.25">
      <c r="A706">
        <v>705</v>
      </c>
      <c r="D706">
        <v>95.942946000000006</v>
      </c>
      <c r="E706" s="2">
        <v>2</v>
      </c>
      <c r="P706">
        <v>1</v>
      </c>
      <c r="Q706" t="str">
        <f t="shared" ref="Q706:Q769" si="12">CONCATENATE(C706,E706,G706,I706)</f>
        <v>2</v>
      </c>
    </row>
    <row r="707" spans="1:17" x14ac:dyDescent="0.25">
      <c r="A707">
        <v>706</v>
      </c>
      <c r="D707">
        <v>95.916060000000016</v>
      </c>
      <c r="E707" s="2">
        <v>2</v>
      </c>
      <c r="P707">
        <v>1</v>
      </c>
      <c r="Q707" t="str">
        <f t="shared" si="12"/>
        <v>2</v>
      </c>
    </row>
    <row r="708" spans="1:17" x14ac:dyDescent="0.25">
      <c r="A708">
        <v>707</v>
      </c>
      <c r="B708">
        <v>89.274365000000017</v>
      </c>
      <c r="C708" s="5">
        <v>1</v>
      </c>
      <c r="D708">
        <v>95.894072000000008</v>
      </c>
      <c r="E708" s="2">
        <v>2</v>
      </c>
      <c r="P708">
        <v>2</v>
      </c>
      <c r="Q708" t="str">
        <f t="shared" si="12"/>
        <v>12</v>
      </c>
    </row>
    <row r="709" spans="1:17" x14ac:dyDescent="0.25">
      <c r="A709">
        <v>708</v>
      </c>
      <c r="B709">
        <v>89.252274</v>
      </c>
      <c r="C709" s="5">
        <v>1</v>
      </c>
      <c r="D709">
        <v>95.852236000000005</v>
      </c>
      <c r="E709" s="2">
        <v>2</v>
      </c>
      <c r="P709">
        <v>2</v>
      </c>
      <c r="Q709" t="str">
        <f t="shared" si="12"/>
        <v>12</v>
      </c>
    </row>
    <row r="710" spans="1:17" x14ac:dyDescent="0.25">
      <c r="A710">
        <v>709</v>
      </c>
      <c r="B710">
        <v>89.237225000000009</v>
      </c>
      <c r="C710" s="5">
        <v>1</v>
      </c>
      <c r="D710">
        <v>95.838717000000003</v>
      </c>
      <c r="E710" s="2">
        <v>2</v>
      </c>
      <c r="P710">
        <v>2</v>
      </c>
      <c r="Q710" t="str">
        <f t="shared" si="12"/>
        <v>12</v>
      </c>
    </row>
    <row r="711" spans="1:17" x14ac:dyDescent="0.25">
      <c r="A711">
        <v>710</v>
      </c>
      <c r="B711">
        <v>89.255335000000002</v>
      </c>
      <c r="C711" s="5">
        <v>1</v>
      </c>
      <c r="D711">
        <v>95.970139000000017</v>
      </c>
      <c r="E711" s="2">
        <v>2</v>
      </c>
      <c r="P711">
        <v>2</v>
      </c>
      <c r="Q711" t="str">
        <f t="shared" si="12"/>
        <v>12</v>
      </c>
    </row>
    <row r="712" spans="1:17" x14ac:dyDescent="0.25">
      <c r="A712">
        <v>711</v>
      </c>
      <c r="B712">
        <v>89.284621000000016</v>
      </c>
      <c r="C712" s="5">
        <v>1</v>
      </c>
      <c r="H712">
        <v>94.041820999999999</v>
      </c>
      <c r="I712" s="4">
        <v>4</v>
      </c>
      <c r="P712">
        <v>2</v>
      </c>
      <c r="Q712" t="str">
        <f t="shared" si="12"/>
        <v>14</v>
      </c>
    </row>
    <row r="713" spans="1:17" x14ac:dyDescent="0.25">
      <c r="A713">
        <v>712</v>
      </c>
      <c r="B713">
        <v>89.308598000000003</v>
      </c>
      <c r="C713" s="5">
        <v>1</v>
      </c>
      <c r="H713">
        <v>94.039934000000017</v>
      </c>
      <c r="I713" s="4">
        <v>4</v>
      </c>
      <c r="P713">
        <v>2</v>
      </c>
      <c r="Q713" t="str">
        <f t="shared" si="12"/>
        <v>14</v>
      </c>
    </row>
    <row r="714" spans="1:17" x14ac:dyDescent="0.25">
      <c r="A714">
        <v>713</v>
      </c>
      <c r="B714">
        <v>89.35752500000001</v>
      </c>
      <c r="C714" s="5">
        <v>1</v>
      </c>
      <c r="H714">
        <v>94.032740000000004</v>
      </c>
      <c r="I714" s="4">
        <v>4</v>
      </c>
      <c r="P714">
        <v>2</v>
      </c>
      <c r="Q714" t="str">
        <f t="shared" si="12"/>
        <v>14</v>
      </c>
    </row>
    <row r="715" spans="1:17" x14ac:dyDescent="0.25">
      <c r="A715">
        <v>714</v>
      </c>
      <c r="B715">
        <v>89.154881000000003</v>
      </c>
      <c r="C715" s="5">
        <v>1</v>
      </c>
      <c r="F715">
        <v>91.164675000000017</v>
      </c>
      <c r="G715" s="3">
        <v>3</v>
      </c>
      <c r="H715">
        <v>94.045494000000005</v>
      </c>
      <c r="I715" s="4">
        <v>4</v>
      </c>
      <c r="P715">
        <v>3</v>
      </c>
      <c r="Q715" t="str">
        <f t="shared" si="12"/>
        <v>134</v>
      </c>
    </row>
    <row r="716" spans="1:17" x14ac:dyDescent="0.25">
      <c r="A716">
        <v>715</v>
      </c>
      <c r="B716">
        <v>89.274365000000017</v>
      </c>
      <c r="C716" s="5">
        <v>1</v>
      </c>
      <c r="F716">
        <v>91.141156000000009</v>
      </c>
      <c r="G716" s="3">
        <v>3</v>
      </c>
      <c r="H716">
        <v>94.043045000000006</v>
      </c>
      <c r="I716" s="4">
        <v>4</v>
      </c>
      <c r="P716">
        <v>3</v>
      </c>
      <c r="Q716" t="str">
        <f t="shared" si="12"/>
        <v>134</v>
      </c>
    </row>
    <row r="717" spans="1:17" x14ac:dyDescent="0.25">
      <c r="A717">
        <v>716</v>
      </c>
      <c r="F717">
        <v>91.149267000000009</v>
      </c>
      <c r="G717" s="3">
        <v>3</v>
      </c>
      <c r="H717">
        <v>94.036055000000005</v>
      </c>
      <c r="I717" s="4">
        <v>4</v>
      </c>
      <c r="P717">
        <v>2</v>
      </c>
      <c r="Q717" t="str">
        <f t="shared" si="12"/>
        <v>34</v>
      </c>
    </row>
    <row r="718" spans="1:17" x14ac:dyDescent="0.25">
      <c r="A718">
        <v>717</v>
      </c>
      <c r="F718">
        <v>91.130902000000006</v>
      </c>
      <c r="G718" s="3">
        <v>3</v>
      </c>
      <c r="H718">
        <v>94.036566000000008</v>
      </c>
      <c r="I718" s="4">
        <v>4</v>
      </c>
      <c r="P718">
        <v>2</v>
      </c>
      <c r="Q718" t="str">
        <f t="shared" si="12"/>
        <v>34</v>
      </c>
    </row>
    <row r="719" spans="1:17" x14ac:dyDescent="0.25">
      <c r="A719">
        <v>718</v>
      </c>
      <c r="F719">
        <v>91.180183999999997</v>
      </c>
      <c r="G719" s="3">
        <v>3</v>
      </c>
      <c r="H719">
        <v>94.024372</v>
      </c>
      <c r="I719" s="4">
        <v>4</v>
      </c>
      <c r="P719">
        <v>2</v>
      </c>
      <c r="Q719" t="str">
        <f t="shared" si="12"/>
        <v>34</v>
      </c>
    </row>
    <row r="720" spans="1:17" x14ac:dyDescent="0.25">
      <c r="A720">
        <v>719</v>
      </c>
      <c r="F720">
        <v>91.163809000000015</v>
      </c>
      <c r="G720" s="3">
        <v>3</v>
      </c>
      <c r="H720">
        <v>94.041820999999999</v>
      </c>
      <c r="I720" s="4">
        <v>4</v>
      </c>
      <c r="P720">
        <v>2</v>
      </c>
      <c r="Q720" t="str">
        <f t="shared" si="12"/>
        <v>34</v>
      </c>
    </row>
    <row r="721" spans="1:17" x14ac:dyDescent="0.25">
      <c r="A721">
        <v>720</v>
      </c>
      <c r="F721">
        <v>91.178910000000002</v>
      </c>
      <c r="G721" s="3">
        <v>3</v>
      </c>
      <c r="H721">
        <v>94.041820999999999</v>
      </c>
      <c r="I721" s="4">
        <v>4</v>
      </c>
      <c r="P721">
        <v>2</v>
      </c>
      <c r="Q721" t="str">
        <f t="shared" si="12"/>
        <v>34</v>
      </c>
    </row>
    <row r="722" spans="1:17" x14ac:dyDescent="0.25">
      <c r="A722">
        <v>721</v>
      </c>
      <c r="F722">
        <v>91.160899999999998</v>
      </c>
      <c r="G722" s="3">
        <v>3</v>
      </c>
      <c r="P722">
        <v>1</v>
      </c>
      <c r="Q722" t="str">
        <f t="shared" si="12"/>
        <v>3</v>
      </c>
    </row>
    <row r="723" spans="1:17" x14ac:dyDescent="0.25">
      <c r="A723">
        <v>722</v>
      </c>
      <c r="D723">
        <v>76.364374000000012</v>
      </c>
      <c r="E723" s="2">
        <v>2</v>
      </c>
      <c r="F723">
        <v>91.15727600000001</v>
      </c>
      <c r="G723" s="3">
        <v>3</v>
      </c>
      <c r="P723">
        <v>2</v>
      </c>
      <c r="Q723" t="str">
        <f t="shared" si="12"/>
        <v>23</v>
      </c>
    </row>
    <row r="724" spans="1:17" x14ac:dyDescent="0.25">
      <c r="A724">
        <v>723</v>
      </c>
      <c r="D724">
        <v>76.22331100000001</v>
      </c>
      <c r="E724" s="2">
        <v>2</v>
      </c>
      <c r="F724">
        <v>91.164675000000017</v>
      </c>
      <c r="G724" s="3">
        <v>3</v>
      </c>
      <c r="P724">
        <v>2</v>
      </c>
      <c r="Q724" t="str">
        <f t="shared" si="12"/>
        <v>23</v>
      </c>
    </row>
    <row r="725" spans="1:17" x14ac:dyDescent="0.25">
      <c r="A725">
        <v>724</v>
      </c>
      <c r="D725">
        <v>76.344223</v>
      </c>
      <c r="E725" s="2">
        <v>2</v>
      </c>
      <c r="P725">
        <v>1</v>
      </c>
      <c r="Q725" t="str">
        <f t="shared" si="12"/>
        <v>2</v>
      </c>
    </row>
    <row r="726" spans="1:17" x14ac:dyDescent="0.25">
      <c r="A726">
        <v>725</v>
      </c>
      <c r="D726">
        <v>76.353457000000006</v>
      </c>
      <c r="E726" s="2">
        <v>2</v>
      </c>
      <c r="P726">
        <v>1</v>
      </c>
      <c r="Q726" t="str">
        <f t="shared" si="12"/>
        <v>2</v>
      </c>
    </row>
    <row r="727" spans="1:17" x14ac:dyDescent="0.25">
      <c r="A727">
        <v>726</v>
      </c>
      <c r="D727">
        <v>76.349427000000006</v>
      </c>
      <c r="E727" s="2">
        <v>2</v>
      </c>
      <c r="P727">
        <v>1</v>
      </c>
      <c r="Q727" t="str">
        <f t="shared" si="12"/>
        <v>2</v>
      </c>
    </row>
    <row r="728" spans="1:17" x14ac:dyDescent="0.25">
      <c r="A728">
        <v>727</v>
      </c>
      <c r="D728">
        <v>76.367997000000003</v>
      </c>
      <c r="E728" s="2">
        <v>2</v>
      </c>
      <c r="P728">
        <v>1</v>
      </c>
      <c r="Q728" t="str">
        <f t="shared" si="12"/>
        <v>2</v>
      </c>
    </row>
    <row r="729" spans="1:17" x14ac:dyDescent="0.25">
      <c r="A729">
        <v>728</v>
      </c>
      <c r="D729">
        <v>76.355651000000009</v>
      </c>
      <c r="E729" s="2">
        <v>2</v>
      </c>
      <c r="P729">
        <v>1</v>
      </c>
      <c r="Q729" t="str">
        <f t="shared" si="12"/>
        <v>2</v>
      </c>
    </row>
    <row r="730" spans="1:17" x14ac:dyDescent="0.25">
      <c r="A730">
        <v>729</v>
      </c>
      <c r="B730">
        <v>71.314689000000001</v>
      </c>
      <c r="C730" s="5">
        <v>1</v>
      </c>
      <c r="D730">
        <v>76.34121300000001</v>
      </c>
      <c r="E730" s="2">
        <v>2</v>
      </c>
      <c r="P730">
        <v>2</v>
      </c>
      <c r="Q730" t="str">
        <f t="shared" si="12"/>
        <v>12</v>
      </c>
    </row>
    <row r="731" spans="1:17" x14ac:dyDescent="0.25">
      <c r="A731">
        <v>730</v>
      </c>
      <c r="B731">
        <v>71.306934000000012</v>
      </c>
      <c r="C731" s="5">
        <v>1</v>
      </c>
      <c r="D731">
        <v>76.339121000000006</v>
      </c>
      <c r="E731" s="2">
        <v>2</v>
      </c>
      <c r="P731">
        <v>2</v>
      </c>
      <c r="Q731" t="str">
        <f t="shared" si="12"/>
        <v>12</v>
      </c>
    </row>
    <row r="732" spans="1:17" x14ac:dyDescent="0.25">
      <c r="A732">
        <v>731</v>
      </c>
      <c r="B732">
        <v>71.364788000000004</v>
      </c>
      <c r="C732" s="5">
        <v>1</v>
      </c>
      <c r="D732">
        <v>76.276624000000012</v>
      </c>
      <c r="E732" s="2">
        <v>2</v>
      </c>
      <c r="P732">
        <v>2</v>
      </c>
      <c r="Q732" t="str">
        <f t="shared" si="12"/>
        <v>12</v>
      </c>
    </row>
    <row r="733" spans="1:17" x14ac:dyDescent="0.25">
      <c r="A733">
        <v>732</v>
      </c>
      <c r="B733">
        <v>71.322035</v>
      </c>
      <c r="C733" s="5">
        <v>1</v>
      </c>
      <c r="D733">
        <v>76.364374000000012</v>
      </c>
      <c r="E733" s="2">
        <v>2</v>
      </c>
      <c r="P733">
        <v>2</v>
      </c>
      <c r="Q733" t="str">
        <f t="shared" si="12"/>
        <v>12</v>
      </c>
    </row>
    <row r="734" spans="1:17" x14ac:dyDescent="0.25">
      <c r="A734">
        <v>733</v>
      </c>
      <c r="B734">
        <v>71.322240000000008</v>
      </c>
      <c r="C734" s="5">
        <v>1</v>
      </c>
      <c r="P734">
        <v>1</v>
      </c>
      <c r="Q734" t="str">
        <f t="shared" si="12"/>
        <v>1</v>
      </c>
    </row>
    <row r="735" spans="1:17" x14ac:dyDescent="0.25">
      <c r="A735">
        <v>734</v>
      </c>
      <c r="B735">
        <v>71.332698000000008</v>
      </c>
      <c r="C735" s="5">
        <v>1</v>
      </c>
      <c r="P735">
        <v>1</v>
      </c>
      <c r="Q735" t="str">
        <f t="shared" si="12"/>
        <v>1</v>
      </c>
    </row>
    <row r="736" spans="1:17" x14ac:dyDescent="0.25">
      <c r="A736">
        <v>735</v>
      </c>
      <c r="B736">
        <v>71.403970000000001</v>
      </c>
      <c r="C736" s="5">
        <v>1</v>
      </c>
      <c r="H736">
        <v>74.264892000000003</v>
      </c>
      <c r="I736" s="4">
        <v>4</v>
      </c>
      <c r="P736">
        <v>2</v>
      </c>
      <c r="Q736" t="str">
        <f t="shared" si="12"/>
        <v>14</v>
      </c>
    </row>
    <row r="737" spans="1:17" x14ac:dyDescent="0.25">
      <c r="A737">
        <v>736</v>
      </c>
      <c r="B737">
        <v>71.426316</v>
      </c>
      <c r="C737" s="5">
        <v>1</v>
      </c>
      <c r="H737">
        <v>74.231578000000013</v>
      </c>
      <c r="I737" s="4">
        <v>4</v>
      </c>
      <c r="P737">
        <v>2</v>
      </c>
      <c r="Q737" t="str">
        <f t="shared" si="12"/>
        <v>14</v>
      </c>
    </row>
    <row r="738" spans="1:17" x14ac:dyDescent="0.25">
      <c r="A738">
        <v>737</v>
      </c>
      <c r="B738">
        <v>71.38198100000001</v>
      </c>
      <c r="C738" s="5">
        <v>1</v>
      </c>
      <c r="H738">
        <v>74.236935000000003</v>
      </c>
      <c r="I738" s="4">
        <v>4</v>
      </c>
      <c r="P738">
        <v>2</v>
      </c>
      <c r="Q738" t="str">
        <f t="shared" si="12"/>
        <v>14</v>
      </c>
    </row>
    <row r="739" spans="1:17" x14ac:dyDescent="0.25">
      <c r="A739">
        <v>738</v>
      </c>
      <c r="B739">
        <v>71.314689000000001</v>
      </c>
      <c r="C739" s="5">
        <v>1</v>
      </c>
      <c r="F739">
        <v>72.35642</v>
      </c>
      <c r="G739" s="3">
        <v>3</v>
      </c>
      <c r="H739">
        <v>74.21351700000001</v>
      </c>
      <c r="I739" s="4">
        <v>4</v>
      </c>
      <c r="P739">
        <v>3</v>
      </c>
      <c r="Q739" t="str">
        <f t="shared" si="12"/>
        <v>134</v>
      </c>
    </row>
    <row r="740" spans="1:17" x14ac:dyDescent="0.25">
      <c r="A740">
        <v>739</v>
      </c>
      <c r="F740">
        <v>72.341625000000008</v>
      </c>
      <c r="G740" s="3">
        <v>3</v>
      </c>
      <c r="H740">
        <v>74.245200000000011</v>
      </c>
      <c r="I740" s="4">
        <v>4</v>
      </c>
      <c r="P740">
        <v>2</v>
      </c>
      <c r="Q740" t="str">
        <f t="shared" si="12"/>
        <v>34</v>
      </c>
    </row>
    <row r="741" spans="1:17" x14ac:dyDescent="0.25">
      <c r="A741">
        <v>740</v>
      </c>
      <c r="F741">
        <v>72.332238000000004</v>
      </c>
      <c r="G741" s="3">
        <v>3</v>
      </c>
      <c r="H741">
        <v>74.29320700000001</v>
      </c>
      <c r="I741" s="4">
        <v>4</v>
      </c>
      <c r="P741">
        <v>2</v>
      </c>
      <c r="Q741" t="str">
        <f t="shared" si="12"/>
        <v>34</v>
      </c>
    </row>
    <row r="742" spans="1:17" x14ac:dyDescent="0.25">
      <c r="A742">
        <v>741</v>
      </c>
      <c r="F742">
        <v>72.307137000000012</v>
      </c>
      <c r="G742" s="3">
        <v>3</v>
      </c>
      <c r="H742">
        <v>74.281626000000003</v>
      </c>
      <c r="I742" s="4">
        <v>4</v>
      </c>
      <c r="P742">
        <v>2</v>
      </c>
      <c r="Q742" t="str">
        <f t="shared" si="12"/>
        <v>34</v>
      </c>
    </row>
    <row r="743" spans="1:17" x14ac:dyDescent="0.25">
      <c r="A743">
        <v>742</v>
      </c>
      <c r="F743">
        <v>72.291322000000008</v>
      </c>
      <c r="G743" s="3">
        <v>3</v>
      </c>
      <c r="H743">
        <v>74.271780000000007</v>
      </c>
      <c r="I743" s="4">
        <v>4</v>
      </c>
      <c r="P743">
        <v>2</v>
      </c>
      <c r="Q743" t="str">
        <f t="shared" si="12"/>
        <v>34</v>
      </c>
    </row>
    <row r="744" spans="1:17" x14ac:dyDescent="0.25">
      <c r="A744">
        <v>743</v>
      </c>
      <c r="F744">
        <v>72.288057000000009</v>
      </c>
      <c r="G744" s="3">
        <v>3</v>
      </c>
      <c r="H744">
        <v>74.264892000000003</v>
      </c>
      <c r="I744" s="4">
        <v>4</v>
      </c>
      <c r="P744">
        <v>2</v>
      </c>
      <c r="Q744" t="str">
        <f t="shared" si="12"/>
        <v>34</v>
      </c>
    </row>
    <row r="745" spans="1:17" x14ac:dyDescent="0.25">
      <c r="A745">
        <v>744</v>
      </c>
      <c r="D745">
        <v>57.283569000000007</v>
      </c>
      <c r="E745" s="2">
        <v>2</v>
      </c>
      <c r="F745">
        <v>72.308209000000005</v>
      </c>
      <c r="G745" s="3">
        <v>3</v>
      </c>
      <c r="H745">
        <v>74.264892000000003</v>
      </c>
      <c r="I745" s="4">
        <v>4</v>
      </c>
      <c r="P745">
        <v>3</v>
      </c>
      <c r="Q745" t="str">
        <f t="shared" si="12"/>
        <v>234</v>
      </c>
    </row>
    <row r="746" spans="1:17" x14ac:dyDescent="0.25">
      <c r="A746">
        <v>745</v>
      </c>
      <c r="D746">
        <v>57.204929000000007</v>
      </c>
      <c r="E746" s="2">
        <v>2</v>
      </c>
      <c r="F746">
        <v>72.274894000000003</v>
      </c>
      <c r="G746" s="3">
        <v>3</v>
      </c>
      <c r="P746">
        <v>2</v>
      </c>
      <c r="Q746" t="str">
        <f t="shared" si="12"/>
        <v>23</v>
      </c>
    </row>
    <row r="747" spans="1:17" x14ac:dyDescent="0.25">
      <c r="A747">
        <v>746</v>
      </c>
      <c r="D747">
        <v>57.199562000000007</v>
      </c>
      <c r="E747" s="2">
        <v>2</v>
      </c>
      <c r="F747">
        <v>72.35642</v>
      </c>
      <c r="G747" s="3">
        <v>3</v>
      </c>
      <c r="P747">
        <v>2</v>
      </c>
      <c r="Q747" t="str">
        <f t="shared" si="12"/>
        <v>23</v>
      </c>
    </row>
    <row r="748" spans="1:17" x14ac:dyDescent="0.25">
      <c r="A748">
        <v>747</v>
      </c>
      <c r="D748">
        <v>57.20800400000001</v>
      </c>
      <c r="E748" s="2">
        <v>2</v>
      </c>
      <c r="F748">
        <v>72.35642</v>
      </c>
      <c r="G748" s="3">
        <v>3</v>
      </c>
      <c r="P748">
        <v>2</v>
      </c>
      <c r="Q748" t="str">
        <f t="shared" si="12"/>
        <v>23</v>
      </c>
    </row>
    <row r="749" spans="1:17" x14ac:dyDescent="0.25">
      <c r="A749">
        <v>748</v>
      </c>
      <c r="D749">
        <v>57.201023000000006</v>
      </c>
      <c r="E749" s="2">
        <v>2</v>
      </c>
      <c r="F749">
        <v>72.35642</v>
      </c>
      <c r="G749" s="3">
        <v>3</v>
      </c>
      <c r="P749">
        <v>2</v>
      </c>
      <c r="Q749" t="str">
        <f t="shared" si="12"/>
        <v>23</v>
      </c>
    </row>
    <row r="750" spans="1:17" x14ac:dyDescent="0.25">
      <c r="A750">
        <v>749</v>
      </c>
      <c r="D750">
        <v>57.196594000000012</v>
      </c>
      <c r="E750" s="2">
        <v>2</v>
      </c>
      <c r="P750">
        <v>1</v>
      </c>
      <c r="Q750" t="str">
        <f t="shared" si="12"/>
        <v>2</v>
      </c>
    </row>
    <row r="751" spans="1:17" x14ac:dyDescent="0.25">
      <c r="A751">
        <v>750</v>
      </c>
      <c r="D751">
        <v>57.195606000000005</v>
      </c>
      <c r="E751" s="2">
        <v>2</v>
      </c>
      <c r="P751">
        <v>1</v>
      </c>
      <c r="Q751" t="str">
        <f t="shared" si="12"/>
        <v>2</v>
      </c>
    </row>
    <row r="752" spans="1:17" x14ac:dyDescent="0.25">
      <c r="A752">
        <v>751</v>
      </c>
      <c r="D752">
        <v>57.178734000000006</v>
      </c>
      <c r="E752" s="2">
        <v>2</v>
      </c>
      <c r="P752">
        <v>1</v>
      </c>
      <c r="Q752" t="str">
        <f t="shared" si="12"/>
        <v>2</v>
      </c>
    </row>
    <row r="753" spans="1:17" x14ac:dyDescent="0.25">
      <c r="A753">
        <v>752</v>
      </c>
      <c r="D753">
        <v>57.16576400000001</v>
      </c>
      <c r="E753" s="2">
        <v>2</v>
      </c>
      <c r="P753">
        <v>1</v>
      </c>
      <c r="Q753" t="str">
        <f t="shared" si="12"/>
        <v>2</v>
      </c>
    </row>
    <row r="754" spans="1:17" x14ac:dyDescent="0.25">
      <c r="A754">
        <v>753</v>
      </c>
      <c r="B754">
        <v>50.022346000000006</v>
      </c>
      <c r="C754" s="5">
        <v>1</v>
      </c>
      <c r="D754">
        <v>57.179615000000005</v>
      </c>
      <c r="E754" s="2">
        <v>2</v>
      </c>
      <c r="P754">
        <v>2</v>
      </c>
      <c r="Q754" t="str">
        <f t="shared" si="12"/>
        <v>12</v>
      </c>
    </row>
    <row r="755" spans="1:17" x14ac:dyDescent="0.25">
      <c r="A755">
        <v>754</v>
      </c>
      <c r="B755">
        <v>50.012401000000011</v>
      </c>
      <c r="C755" s="5">
        <v>1</v>
      </c>
      <c r="D755">
        <v>57.283569000000007</v>
      </c>
      <c r="E755" s="2">
        <v>2</v>
      </c>
      <c r="P755">
        <v>2</v>
      </c>
      <c r="Q755" t="str">
        <f t="shared" si="12"/>
        <v>12</v>
      </c>
    </row>
    <row r="756" spans="1:17" x14ac:dyDescent="0.25">
      <c r="A756">
        <v>755</v>
      </c>
      <c r="B756">
        <v>50.007351000000007</v>
      </c>
      <c r="C756" s="5">
        <v>1</v>
      </c>
      <c r="D756">
        <v>57.283569000000007</v>
      </c>
      <c r="E756" s="2">
        <v>2</v>
      </c>
      <c r="P756">
        <v>2</v>
      </c>
      <c r="Q756" t="str">
        <f t="shared" si="12"/>
        <v>12</v>
      </c>
    </row>
    <row r="757" spans="1:17" x14ac:dyDescent="0.25">
      <c r="A757">
        <v>756</v>
      </c>
      <c r="B757">
        <v>50.017143000000011</v>
      </c>
      <c r="C757" s="5">
        <v>1</v>
      </c>
      <c r="P757">
        <v>1</v>
      </c>
      <c r="Q757" t="str">
        <f t="shared" si="12"/>
        <v>1</v>
      </c>
    </row>
    <row r="758" spans="1:17" x14ac:dyDescent="0.25">
      <c r="A758">
        <v>757</v>
      </c>
      <c r="B758">
        <v>50.039013000000011</v>
      </c>
      <c r="C758" s="5">
        <v>1</v>
      </c>
      <c r="P758">
        <v>1</v>
      </c>
      <c r="Q758" t="str">
        <f t="shared" si="12"/>
        <v>1</v>
      </c>
    </row>
    <row r="759" spans="1:17" x14ac:dyDescent="0.25">
      <c r="A759">
        <v>758</v>
      </c>
      <c r="B759">
        <v>50.026256000000011</v>
      </c>
      <c r="C759" s="5">
        <v>1</v>
      </c>
      <c r="H759">
        <v>56.002441000000012</v>
      </c>
      <c r="I759" s="4">
        <v>4</v>
      </c>
      <c r="P759">
        <v>2</v>
      </c>
      <c r="Q759" t="str">
        <f t="shared" si="12"/>
        <v>14</v>
      </c>
    </row>
    <row r="760" spans="1:17" x14ac:dyDescent="0.25">
      <c r="A760">
        <v>759</v>
      </c>
      <c r="B760">
        <v>50.021358000000006</v>
      </c>
      <c r="C760" s="5">
        <v>1</v>
      </c>
      <c r="H760">
        <v>55.901767000000007</v>
      </c>
      <c r="I760" s="4">
        <v>4</v>
      </c>
      <c r="P760">
        <v>2</v>
      </c>
      <c r="Q760" t="str">
        <f t="shared" si="12"/>
        <v>14</v>
      </c>
    </row>
    <row r="761" spans="1:17" x14ac:dyDescent="0.25">
      <c r="A761">
        <v>760</v>
      </c>
      <c r="B761">
        <v>50.055004000000011</v>
      </c>
      <c r="C761" s="5">
        <v>1</v>
      </c>
      <c r="H761">
        <v>55.930881000000007</v>
      </c>
      <c r="I761" s="4">
        <v>4</v>
      </c>
      <c r="P761">
        <v>2</v>
      </c>
      <c r="Q761" t="str">
        <f t="shared" si="12"/>
        <v>14</v>
      </c>
    </row>
    <row r="762" spans="1:17" x14ac:dyDescent="0.25">
      <c r="A762">
        <v>761</v>
      </c>
      <c r="B762">
        <v>50.07297100000001</v>
      </c>
      <c r="C762" s="5">
        <v>1</v>
      </c>
      <c r="H762">
        <v>55.946193000000008</v>
      </c>
      <c r="I762" s="4">
        <v>4</v>
      </c>
      <c r="P762">
        <v>2</v>
      </c>
      <c r="Q762" t="str">
        <f t="shared" si="12"/>
        <v>14</v>
      </c>
    </row>
    <row r="763" spans="1:17" x14ac:dyDescent="0.25">
      <c r="A763">
        <v>762</v>
      </c>
      <c r="B763">
        <v>50.022346000000006</v>
      </c>
      <c r="C763" s="5">
        <v>1</v>
      </c>
      <c r="F763">
        <v>51.793869000000008</v>
      </c>
      <c r="G763" s="3">
        <v>3</v>
      </c>
      <c r="H763">
        <v>55.961193000000009</v>
      </c>
      <c r="I763" s="4">
        <v>4</v>
      </c>
      <c r="P763">
        <v>3</v>
      </c>
      <c r="Q763" t="str">
        <f t="shared" si="12"/>
        <v>134</v>
      </c>
    </row>
    <row r="764" spans="1:17" x14ac:dyDescent="0.25">
      <c r="A764">
        <v>763</v>
      </c>
      <c r="B764">
        <v>50.022346000000006</v>
      </c>
      <c r="C764" s="5">
        <v>1</v>
      </c>
      <c r="F764">
        <v>51.768814000000006</v>
      </c>
      <c r="G764" s="3">
        <v>3</v>
      </c>
      <c r="H764">
        <v>55.991661000000008</v>
      </c>
      <c r="I764" s="4">
        <v>4</v>
      </c>
      <c r="P764">
        <v>3</v>
      </c>
      <c r="Q764" t="str">
        <f t="shared" si="12"/>
        <v>134</v>
      </c>
    </row>
    <row r="765" spans="1:17" x14ac:dyDescent="0.25">
      <c r="A765">
        <v>764</v>
      </c>
      <c r="F765">
        <v>51.840637000000008</v>
      </c>
      <c r="G765" s="3">
        <v>3</v>
      </c>
      <c r="H765">
        <v>55.989368000000006</v>
      </c>
      <c r="I765" s="4">
        <v>4</v>
      </c>
      <c r="P765">
        <v>2</v>
      </c>
      <c r="Q765" t="str">
        <f t="shared" si="12"/>
        <v>34</v>
      </c>
    </row>
    <row r="766" spans="1:17" x14ac:dyDescent="0.25">
      <c r="A766">
        <v>765</v>
      </c>
      <c r="F766">
        <v>51.821419000000006</v>
      </c>
      <c r="G766" s="3">
        <v>3</v>
      </c>
      <c r="H766">
        <v>55.965828000000009</v>
      </c>
      <c r="I766" s="4">
        <v>4</v>
      </c>
      <c r="P766">
        <v>2</v>
      </c>
      <c r="Q766" t="str">
        <f t="shared" si="12"/>
        <v>34</v>
      </c>
    </row>
    <row r="767" spans="1:17" x14ac:dyDescent="0.25">
      <c r="A767">
        <v>766</v>
      </c>
      <c r="F767">
        <v>51.840011000000011</v>
      </c>
      <c r="G767" s="3">
        <v>3</v>
      </c>
      <c r="H767">
        <v>55.860729000000006</v>
      </c>
      <c r="I767" s="4">
        <v>4</v>
      </c>
      <c r="P767">
        <v>2</v>
      </c>
      <c r="Q767" t="str">
        <f t="shared" si="12"/>
        <v>34</v>
      </c>
    </row>
    <row r="768" spans="1:17" x14ac:dyDescent="0.25">
      <c r="A768">
        <v>767</v>
      </c>
      <c r="D768">
        <v>37.187681000000012</v>
      </c>
      <c r="E768" s="2">
        <v>2</v>
      </c>
      <c r="F768">
        <v>51.820896000000012</v>
      </c>
      <c r="G768" s="3">
        <v>3</v>
      </c>
      <c r="H768">
        <v>56.002441000000012</v>
      </c>
      <c r="I768" s="4">
        <v>4</v>
      </c>
      <c r="P768">
        <v>3</v>
      </c>
      <c r="Q768" t="str">
        <f t="shared" si="12"/>
        <v>234</v>
      </c>
    </row>
    <row r="769" spans="1:17" x14ac:dyDescent="0.25">
      <c r="A769">
        <v>768</v>
      </c>
      <c r="D769">
        <v>37.129925000000007</v>
      </c>
      <c r="E769" s="2">
        <v>2</v>
      </c>
      <c r="F769">
        <v>51.823971000000007</v>
      </c>
      <c r="G769" s="3">
        <v>3</v>
      </c>
      <c r="P769">
        <v>2</v>
      </c>
      <c r="Q769" t="str">
        <f t="shared" si="12"/>
        <v>23</v>
      </c>
    </row>
    <row r="770" spans="1:17" x14ac:dyDescent="0.25">
      <c r="A770">
        <v>769</v>
      </c>
      <c r="D770">
        <v>37.152057000000013</v>
      </c>
      <c r="E770" s="2">
        <v>2</v>
      </c>
      <c r="F770">
        <v>51.852508000000007</v>
      </c>
      <c r="G770" s="3">
        <v>3</v>
      </c>
      <c r="P770">
        <v>2</v>
      </c>
      <c r="Q770" t="str">
        <f t="shared" ref="Q770:Q833" si="13">CONCATENATE(C770,E770,G770,I770)</f>
        <v>23</v>
      </c>
    </row>
    <row r="771" spans="1:17" x14ac:dyDescent="0.25">
      <c r="A771">
        <v>770</v>
      </c>
      <c r="D771">
        <v>37.162630000000007</v>
      </c>
      <c r="E771" s="2">
        <v>2</v>
      </c>
      <c r="F771">
        <v>51.849228000000011</v>
      </c>
      <c r="G771" s="3">
        <v>3</v>
      </c>
      <c r="P771">
        <v>2</v>
      </c>
      <c r="Q771" t="str">
        <f t="shared" si="13"/>
        <v>23</v>
      </c>
    </row>
    <row r="772" spans="1:17" x14ac:dyDescent="0.25">
      <c r="A772">
        <v>771</v>
      </c>
      <c r="D772">
        <v>37.167837000000006</v>
      </c>
      <c r="E772" s="2">
        <v>2</v>
      </c>
      <c r="F772">
        <v>51.793869000000008</v>
      </c>
      <c r="G772" s="3">
        <v>3</v>
      </c>
      <c r="P772">
        <v>2</v>
      </c>
      <c r="Q772" t="str">
        <f t="shared" si="13"/>
        <v>23</v>
      </c>
    </row>
    <row r="773" spans="1:17" x14ac:dyDescent="0.25">
      <c r="A773">
        <v>772</v>
      </c>
      <c r="D773">
        <v>37.156172000000012</v>
      </c>
      <c r="E773" s="2">
        <v>2</v>
      </c>
      <c r="F773">
        <v>51.793869000000008</v>
      </c>
      <c r="G773" s="3">
        <v>3</v>
      </c>
      <c r="P773">
        <v>2</v>
      </c>
      <c r="Q773" t="str">
        <f t="shared" si="13"/>
        <v>23</v>
      </c>
    </row>
    <row r="774" spans="1:17" x14ac:dyDescent="0.25">
      <c r="A774">
        <v>773</v>
      </c>
      <c r="D774">
        <v>37.136486000000005</v>
      </c>
      <c r="E774" s="2">
        <v>2</v>
      </c>
      <c r="F774">
        <v>51.793869000000008</v>
      </c>
      <c r="G774" s="3">
        <v>3</v>
      </c>
      <c r="P774">
        <v>2</v>
      </c>
      <c r="Q774" t="str">
        <f t="shared" si="13"/>
        <v>23</v>
      </c>
    </row>
    <row r="775" spans="1:17" x14ac:dyDescent="0.25">
      <c r="A775">
        <v>774</v>
      </c>
      <c r="D775">
        <v>37.139869000000004</v>
      </c>
      <c r="E775" s="2">
        <v>2</v>
      </c>
      <c r="F775">
        <v>51.793869000000008</v>
      </c>
      <c r="G775" s="3">
        <v>3</v>
      </c>
      <c r="P775">
        <v>2</v>
      </c>
      <c r="Q775" t="str">
        <f t="shared" si="13"/>
        <v>23</v>
      </c>
    </row>
    <row r="776" spans="1:17" x14ac:dyDescent="0.25">
      <c r="A776">
        <v>775</v>
      </c>
      <c r="D776">
        <v>37.134298000000008</v>
      </c>
      <c r="E776" s="2">
        <v>2</v>
      </c>
      <c r="P776">
        <v>1</v>
      </c>
      <c r="Q776" t="str">
        <f t="shared" si="13"/>
        <v>2</v>
      </c>
    </row>
    <row r="777" spans="1:17" x14ac:dyDescent="0.25">
      <c r="A777">
        <v>776</v>
      </c>
      <c r="D777">
        <v>37.122997000000012</v>
      </c>
      <c r="E777" s="2">
        <v>2</v>
      </c>
      <c r="P777">
        <v>1</v>
      </c>
      <c r="Q777" t="str">
        <f t="shared" si="13"/>
        <v>2</v>
      </c>
    </row>
    <row r="778" spans="1:17" x14ac:dyDescent="0.25">
      <c r="A778">
        <v>777</v>
      </c>
      <c r="D778">
        <v>37.108467000000005</v>
      </c>
      <c r="E778" s="2">
        <v>2</v>
      </c>
      <c r="P778">
        <v>1</v>
      </c>
      <c r="Q778" t="str">
        <f t="shared" si="13"/>
        <v>2</v>
      </c>
    </row>
    <row r="779" spans="1:17" x14ac:dyDescent="0.25">
      <c r="A779">
        <v>778</v>
      </c>
      <c r="B779">
        <v>29.075725000000006</v>
      </c>
      <c r="C779" s="5">
        <v>1</v>
      </c>
      <c r="D779">
        <v>37.053991000000011</v>
      </c>
      <c r="E779" s="2">
        <v>2</v>
      </c>
      <c r="P779">
        <v>2</v>
      </c>
      <c r="Q779" t="str">
        <f t="shared" si="13"/>
        <v>12</v>
      </c>
    </row>
    <row r="780" spans="1:17" x14ac:dyDescent="0.25">
      <c r="A780">
        <v>779</v>
      </c>
      <c r="B780">
        <v>29.091297000000012</v>
      </c>
      <c r="C780" s="5">
        <v>1</v>
      </c>
      <c r="D780">
        <v>37.062687000000011</v>
      </c>
      <c r="E780" s="2">
        <v>2</v>
      </c>
      <c r="P780">
        <v>2</v>
      </c>
      <c r="Q780" t="str">
        <f t="shared" si="13"/>
        <v>12</v>
      </c>
    </row>
    <row r="781" spans="1:17" x14ac:dyDescent="0.25">
      <c r="A781">
        <v>780</v>
      </c>
      <c r="B781">
        <v>29.082601000000011</v>
      </c>
      <c r="C781" s="5">
        <v>1</v>
      </c>
      <c r="D781">
        <v>37.187681000000012</v>
      </c>
      <c r="E781" s="2">
        <v>2</v>
      </c>
      <c r="P781">
        <v>2</v>
      </c>
      <c r="Q781" t="str">
        <f t="shared" si="13"/>
        <v>12</v>
      </c>
    </row>
    <row r="782" spans="1:17" x14ac:dyDescent="0.25">
      <c r="A782">
        <v>781</v>
      </c>
      <c r="B782">
        <v>29.002813000000003</v>
      </c>
      <c r="C782" s="5">
        <v>1</v>
      </c>
      <c r="P782">
        <v>1</v>
      </c>
      <c r="Q782" t="str">
        <f t="shared" si="13"/>
        <v>1</v>
      </c>
    </row>
    <row r="783" spans="1:17" x14ac:dyDescent="0.25">
      <c r="A783">
        <v>782</v>
      </c>
      <c r="B783">
        <v>29.012447000000009</v>
      </c>
      <c r="C783" s="5">
        <v>1</v>
      </c>
      <c r="H783">
        <v>36.630264000000011</v>
      </c>
      <c r="I783" s="4">
        <v>4</v>
      </c>
      <c r="P783">
        <v>2</v>
      </c>
      <c r="Q783" t="str">
        <f t="shared" si="13"/>
        <v>14</v>
      </c>
    </row>
    <row r="784" spans="1:17" x14ac:dyDescent="0.25">
      <c r="A784">
        <v>783</v>
      </c>
      <c r="B784">
        <v>29.049320000000009</v>
      </c>
      <c r="C784" s="5">
        <v>1</v>
      </c>
      <c r="H784">
        <v>36.578338000000009</v>
      </c>
      <c r="I784" s="4">
        <v>4</v>
      </c>
      <c r="P784">
        <v>2</v>
      </c>
      <c r="Q784" t="str">
        <f t="shared" si="13"/>
        <v>14</v>
      </c>
    </row>
    <row r="785" spans="1:17" x14ac:dyDescent="0.25">
      <c r="A785">
        <v>784</v>
      </c>
      <c r="B785">
        <v>29.05296700000001</v>
      </c>
      <c r="C785" s="5">
        <v>1</v>
      </c>
      <c r="H785">
        <v>36.591203000000007</v>
      </c>
      <c r="I785" s="4">
        <v>4</v>
      </c>
      <c r="P785">
        <v>2</v>
      </c>
      <c r="Q785" t="str">
        <f t="shared" si="13"/>
        <v>14</v>
      </c>
    </row>
    <row r="786" spans="1:17" x14ac:dyDescent="0.25">
      <c r="A786">
        <v>785</v>
      </c>
      <c r="B786">
        <v>29.047914000000006</v>
      </c>
      <c r="C786" s="5">
        <v>1</v>
      </c>
      <c r="H786">
        <v>36.597921000000014</v>
      </c>
      <c r="I786" s="4">
        <v>4</v>
      </c>
      <c r="P786">
        <v>2</v>
      </c>
      <c r="Q786" t="str">
        <f t="shared" si="13"/>
        <v>14</v>
      </c>
    </row>
    <row r="787" spans="1:17" x14ac:dyDescent="0.25">
      <c r="A787">
        <v>786</v>
      </c>
      <c r="B787">
        <v>29.081089000000006</v>
      </c>
      <c r="C787" s="5">
        <v>1</v>
      </c>
      <c r="H787">
        <v>36.632086000000008</v>
      </c>
      <c r="I787" s="4">
        <v>4</v>
      </c>
      <c r="P787">
        <v>2</v>
      </c>
      <c r="Q787" t="str">
        <f t="shared" si="13"/>
        <v>14</v>
      </c>
    </row>
    <row r="788" spans="1:17" x14ac:dyDescent="0.25">
      <c r="A788">
        <v>787</v>
      </c>
      <c r="B788">
        <v>29.055155000000013</v>
      </c>
      <c r="C788" s="5">
        <v>1</v>
      </c>
      <c r="H788">
        <v>36.644846000000008</v>
      </c>
      <c r="I788" s="4">
        <v>4</v>
      </c>
      <c r="P788">
        <v>2</v>
      </c>
      <c r="Q788" t="str">
        <f t="shared" si="13"/>
        <v>14</v>
      </c>
    </row>
    <row r="789" spans="1:17" x14ac:dyDescent="0.25">
      <c r="A789">
        <v>788</v>
      </c>
      <c r="B789">
        <v>29.020937000000004</v>
      </c>
      <c r="C789" s="5">
        <v>1</v>
      </c>
      <c r="H789">
        <v>36.641670000000005</v>
      </c>
      <c r="I789" s="4">
        <v>4</v>
      </c>
      <c r="P789">
        <v>2</v>
      </c>
      <c r="Q789" t="str">
        <f t="shared" si="13"/>
        <v>14</v>
      </c>
    </row>
    <row r="790" spans="1:17" x14ac:dyDescent="0.25">
      <c r="A790">
        <v>789</v>
      </c>
      <c r="B790">
        <v>29.066299000000008</v>
      </c>
      <c r="C790" s="5">
        <v>1</v>
      </c>
      <c r="H790">
        <v>36.644222000000013</v>
      </c>
      <c r="I790" s="4">
        <v>4</v>
      </c>
      <c r="P790">
        <v>2</v>
      </c>
      <c r="Q790" t="str">
        <f t="shared" si="13"/>
        <v>14</v>
      </c>
    </row>
    <row r="791" spans="1:17" x14ac:dyDescent="0.25">
      <c r="A791">
        <v>790</v>
      </c>
      <c r="B791">
        <v>29.075725000000006</v>
      </c>
      <c r="C791" s="5">
        <v>1</v>
      </c>
      <c r="F791">
        <v>30.412058000000009</v>
      </c>
      <c r="G791" s="3">
        <v>3</v>
      </c>
      <c r="H791">
        <v>36.635315000000006</v>
      </c>
      <c r="I791" s="4">
        <v>4</v>
      </c>
      <c r="P791">
        <v>3</v>
      </c>
      <c r="Q791" t="str">
        <f t="shared" si="13"/>
        <v>134</v>
      </c>
    </row>
    <row r="792" spans="1:17" x14ac:dyDescent="0.25">
      <c r="A792">
        <v>791</v>
      </c>
      <c r="F792">
        <v>30.412058000000009</v>
      </c>
      <c r="G792" s="3">
        <v>3</v>
      </c>
      <c r="H792">
        <v>36.630264000000011</v>
      </c>
      <c r="I792" s="4">
        <v>4</v>
      </c>
      <c r="P792">
        <v>2</v>
      </c>
      <c r="Q792" t="str">
        <f t="shared" si="13"/>
        <v>34</v>
      </c>
    </row>
    <row r="793" spans="1:17" x14ac:dyDescent="0.25">
      <c r="A793">
        <v>792</v>
      </c>
      <c r="F793">
        <v>30.412058000000009</v>
      </c>
      <c r="G793" s="3">
        <v>3</v>
      </c>
      <c r="H793">
        <v>36.630264000000011</v>
      </c>
      <c r="I793" s="4">
        <v>4</v>
      </c>
      <c r="J793">
        <v>39.26595300000001</v>
      </c>
      <c r="K793" t="s">
        <v>22</v>
      </c>
      <c r="Q793" t="str">
        <f t="shared" si="13"/>
        <v>34</v>
      </c>
    </row>
    <row r="794" spans="1:17" x14ac:dyDescent="0.25">
      <c r="A794">
        <v>793</v>
      </c>
      <c r="Q794" t="str">
        <f t="shared" si="13"/>
        <v/>
      </c>
    </row>
    <row r="795" spans="1:17" x14ac:dyDescent="0.25">
      <c r="A795">
        <v>794</v>
      </c>
      <c r="J795">
        <v>236.219427</v>
      </c>
      <c r="K795" t="s">
        <v>22</v>
      </c>
      <c r="Q795" t="str">
        <f t="shared" si="13"/>
        <v/>
      </c>
    </row>
    <row r="796" spans="1:17" x14ac:dyDescent="0.25">
      <c r="A796">
        <v>795</v>
      </c>
      <c r="D796">
        <v>242.318243</v>
      </c>
      <c r="E796" s="2">
        <v>2</v>
      </c>
      <c r="P796">
        <v>1</v>
      </c>
      <c r="Q796" t="str">
        <f t="shared" si="13"/>
        <v>2</v>
      </c>
    </row>
    <row r="797" spans="1:17" x14ac:dyDescent="0.25">
      <c r="A797">
        <v>796</v>
      </c>
      <c r="D797">
        <v>242.34160900000001</v>
      </c>
      <c r="E797" s="2">
        <v>2</v>
      </c>
      <c r="P797">
        <v>1</v>
      </c>
      <c r="Q797" t="str">
        <f t="shared" si="13"/>
        <v>2</v>
      </c>
    </row>
    <row r="798" spans="1:17" x14ac:dyDescent="0.25">
      <c r="A798">
        <v>797</v>
      </c>
      <c r="D798">
        <v>242.31941599999999</v>
      </c>
      <c r="E798" s="2">
        <v>2</v>
      </c>
      <c r="P798">
        <v>1</v>
      </c>
      <c r="Q798" t="str">
        <f t="shared" si="13"/>
        <v>2</v>
      </c>
    </row>
    <row r="799" spans="1:17" x14ac:dyDescent="0.25">
      <c r="A799">
        <v>798</v>
      </c>
      <c r="D799">
        <v>242.292631</v>
      </c>
      <c r="E799" s="2">
        <v>2</v>
      </c>
      <c r="F799">
        <v>251.656431</v>
      </c>
      <c r="G799" s="3">
        <v>3</v>
      </c>
      <c r="P799">
        <v>2</v>
      </c>
      <c r="Q799" t="str">
        <f t="shared" si="13"/>
        <v>23</v>
      </c>
    </row>
    <row r="800" spans="1:17" x14ac:dyDescent="0.25">
      <c r="A800">
        <v>799</v>
      </c>
      <c r="D800">
        <v>242.29656</v>
      </c>
      <c r="E800" s="2">
        <v>2</v>
      </c>
      <c r="F800">
        <v>251.67749900000001</v>
      </c>
      <c r="G800" s="3">
        <v>3</v>
      </c>
      <c r="P800">
        <v>2</v>
      </c>
      <c r="Q800" t="str">
        <f t="shared" si="13"/>
        <v>23</v>
      </c>
    </row>
    <row r="801" spans="1:17" x14ac:dyDescent="0.25">
      <c r="A801">
        <v>800</v>
      </c>
      <c r="D801">
        <v>242.29523399999999</v>
      </c>
      <c r="E801" s="2">
        <v>2</v>
      </c>
      <c r="F801">
        <v>251.704793</v>
      </c>
      <c r="G801" s="3">
        <v>3</v>
      </c>
      <c r="P801">
        <v>2</v>
      </c>
      <c r="Q801" t="str">
        <f t="shared" si="13"/>
        <v>23</v>
      </c>
    </row>
    <row r="802" spans="1:17" x14ac:dyDescent="0.25">
      <c r="A802">
        <v>801</v>
      </c>
      <c r="D802">
        <v>242.32722200000001</v>
      </c>
      <c r="E802" s="2">
        <v>2</v>
      </c>
      <c r="F802">
        <v>251.670816</v>
      </c>
      <c r="G802" s="3">
        <v>3</v>
      </c>
      <c r="P802">
        <v>2</v>
      </c>
      <c r="Q802" t="str">
        <f t="shared" si="13"/>
        <v>23</v>
      </c>
    </row>
    <row r="803" spans="1:17" x14ac:dyDescent="0.25">
      <c r="A803">
        <v>802</v>
      </c>
      <c r="D803">
        <v>242.330387</v>
      </c>
      <c r="E803" s="2">
        <v>2</v>
      </c>
      <c r="F803">
        <v>251.68010100000001</v>
      </c>
      <c r="G803" s="3">
        <v>3</v>
      </c>
      <c r="P803">
        <v>2</v>
      </c>
      <c r="Q803" t="str">
        <f t="shared" si="13"/>
        <v>23</v>
      </c>
    </row>
    <row r="804" spans="1:17" x14ac:dyDescent="0.25">
      <c r="A804">
        <v>803</v>
      </c>
      <c r="D804">
        <v>242.261663</v>
      </c>
      <c r="E804" s="2">
        <v>2</v>
      </c>
      <c r="F804">
        <v>251.62270899999999</v>
      </c>
      <c r="G804" s="3">
        <v>3</v>
      </c>
      <c r="P804">
        <v>2</v>
      </c>
      <c r="Q804" t="str">
        <f t="shared" si="13"/>
        <v>23</v>
      </c>
    </row>
    <row r="805" spans="1:17" x14ac:dyDescent="0.25">
      <c r="A805">
        <v>804</v>
      </c>
      <c r="D805">
        <v>242.24763400000001</v>
      </c>
      <c r="E805" s="2">
        <v>2</v>
      </c>
      <c r="F805">
        <v>251.604288</v>
      </c>
      <c r="G805" s="3">
        <v>3</v>
      </c>
      <c r="H805">
        <v>245.30584099999999</v>
      </c>
      <c r="I805" s="4">
        <v>4</v>
      </c>
      <c r="P805">
        <v>3</v>
      </c>
      <c r="Q805" t="str">
        <f t="shared" si="13"/>
        <v>234</v>
      </c>
    </row>
    <row r="806" spans="1:17" x14ac:dyDescent="0.25">
      <c r="A806">
        <v>805</v>
      </c>
      <c r="D806">
        <v>242.318243</v>
      </c>
      <c r="E806" s="2">
        <v>2</v>
      </c>
      <c r="F806">
        <v>251.62755300000001</v>
      </c>
      <c r="G806" s="3">
        <v>3</v>
      </c>
      <c r="H806">
        <v>245.2936</v>
      </c>
      <c r="I806" s="4">
        <v>4</v>
      </c>
      <c r="P806">
        <v>3</v>
      </c>
      <c r="Q806" t="str">
        <f t="shared" si="13"/>
        <v>234</v>
      </c>
    </row>
    <row r="807" spans="1:17" x14ac:dyDescent="0.25">
      <c r="A807">
        <v>806</v>
      </c>
      <c r="F807">
        <v>251.65387899999999</v>
      </c>
      <c r="G807" s="3">
        <v>3</v>
      </c>
      <c r="H807">
        <v>245.31635</v>
      </c>
      <c r="I807" s="4">
        <v>4</v>
      </c>
      <c r="P807">
        <v>2</v>
      </c>
      <c r="Q807" t="str">
        <f t="shared" si="13"/>
        <v>34</v>
      </c>
    </row>
    <row r="808" spans="1:17" x14ac:dyDescent="0.25">
      <c r="A808">
        <v>807</v>
      </c>
      <c r="F808">
        <v>251.656431</v>
      </c>
      <c r="G808" s="3">
        <v>3</v>
      </c>
      <c r="H808">
        <v>245.31578999999999</v>
      </c>
      <c r="I808" s="4">
        <v>4</v>
      </c>
      <c r="P808">
        <v>2</v>
      </c>
      <c r="Q808" t="str">
        <f t="shared" si="13"/>
        <v>34</v>
      </c>
    </row>
    <row r="809" spans="1:17" x14ac:dyDescent="0.25">
      <c r="A809">
        <v>808</v>
      </c>
      <c r="F809">
        <v>251.656431</v>
      </c>
      <c r="G809" s="3">
        <v>3</v>
      </c>
      <c r="H809">
        <v>245.36461400000002</v>
      </c>
      <c r="I809" s="4">
        <v>4</v>
      </c>
      <c r="P809">
        <v>2</v>
      </c>
      <c r="Q809" t="str">
        <f t="shared" si="13"/>
        <v>34</v>
      </c>
    </row>
    <row r="810" spans="1:17" x14ac:dyDescent="0.25">
      <c r="A810">
        <v>809</v>
      </c>
      <c r="H810">
        <v>245.37104199999999</v>
      </c>
      <c r="I810" s="4">
        <v>4</v>
      </c>
      <c r="P810">
        <v>1</v>
      </c>
      <c r="Q810" t="str">
        <f t="shared" si="13"/>
        <v>4</v>
      </c>
    </row>
    <row r="811" spans="1:17" x14ac:dyDescent="0.25">
      <c r="A811">
        <v>810</v>
      </c>
      <c r="H811">
        <v>245.350584</v>
      </c>
      <c r="I811" s="4">
        <v>4</v>
      </c>
      <c r="P811">
        <v>1</v>
      </c>
      <c r="Q811" t="str">
        <f t="shared" si="13"/>
        <v>4</v>
      </c>
    </row>
    <row r="812" spans="1:17" x14ac:dyDescent="0.25">
      <c r="A812">
        <v>811</v>
      </c>
      <c r="H812">
        <v>245.305894</v>
      </c>
      <c r="I812" s="4">
        <v>4</v>
      </c>
      <c r="P812">
        <v>1</v>
      </c>
      <c r="Q812" t="str">
        <f t="shared" si="13"/>
        <v>4</v>
      </c>
    </row>
    <row r="813" spans="1:17" x14ac:dyDescent="0.25">
      <c r="A813">
        <v>812</v>
      </c>
      <c r="B813">
        <v>227.61696799999999</v>
      </c>
      <c r="C813" s="5">
        <v>1</v>
      </c>
      <c r="H813">
        <v>245.285741</v>
      </c>
      <c r="I813" s="4">
        <v>4</v>
      </c>
      <c r="P813">
        <v>2</v>
      </c>
      <c r="Q813" t="str">
        <f t="shared" si="13"/>
        <v>14</v>
      </c>
    </row>
    <row r="814" spans="1:17" x14ac:dyDescent="0.25">
      <c r="A814">
        <v>813</v>
      </c>
      <c r="B814">
        <v>227.60528500000001</v>
      </c>
      <c r="C814" s="5">
        <v>1</v>
      </c>
      <c r="H814">
        <v>245.30584099999999</v>
      </c>
      <c r="I814" s="4">
        <v>4</v>
      </c>
      <c r="P814">
        <v>2</v>
      </c>
      <c r="Q814" t="str">
        <f t="shared" si="13"/>
        <v>14</v>
      </c>
    </row>
    <row r="815" spans="1:17" x14ac:dyDescent="0.25">
      <c r="A815">
        <v>814</v>
      </c>
      <c r="B815">
        <v>227.62263200000001</v>
      </c>
      <c r="C815" s="5">
        <v>1</v>
      </c>
      <c r="H815">
        <v>245.30584099999999</v>
      </c>
      <c r="I815" s="4">
        <v>4</v>
      </c>
      <c r="P815">
        <v>2</v>
      </c>
      <c r="Q815" t="str">
        <f t="shared" si="13"/>
        <v>14</v>
      </c>
    </row>
    <row r="816" spans="1:17" x14ac:dyDescent="0.25">
      <c r="A816">
        <v>815</v>
      </c>
      <c r="B816">
        <v>227.65319099999999</v>
      </c>
      <c r="C816" s="5">
        <v>1</v>
      </c>
      <c r="P816">
        <v>1</v>
      </c>
      <c r="Q816" t="str">
        <f t="shared" si="13"/>
        <v>1</v>
      </c>
    </row>
    <row r="817" spans="1:17" x14ac:dyDescent="0.25">
      <c r="A817">
        <v>816</v>
      </c>
      <c r="B817">
        <v>227.67584299999999</v>
      </c>
      <c r="C817" s="5">
        <v>1</v>
      </c>
      <c r="P817">
        <v>1</v>
      </c>
      <c r="Q817" t="str">
        <f t="shared" si="13"/>
        <v>1</v>
      </c>
    </row>
    <row r="818" spans="1:17" x14ac:dyDescent="0.25">
      <c r="A818">
        <v>817</v>
      </c>
      <c r="B818">
        <v>227.672628</v>
      </c>
      <c r="C818" s="5">
        <v>1</v>
      </c>
      <c r="P818">
        <v>1</v>
      </c>
      <c r="Q818" t="str">
        <f t="shared" si="13"/>
        <v>1</v>
      </c>
    </row>
    <row r="819" spans="1:17" x14ac:dyDescent="0.25">
      <c r="A819">
        <v>818</v>
      </c>
      <c r="B819">
        <v>227.64987500000001</v>
      </c>
      <c r="C819" s="5">
        <v>1</v>
      </c>
      <c r="P819">
        <v>1</v>
      </c>
      <c r="Q819" t="str">
        <f t="shared" si="13"/>
        <v>1</v>
      </c>
    </row>
    <row r="820" spans="1:17" x14ac:dyDescent="0.25">
      <c r="A820">
        <v>819</v>
      </c>
      <c r="B820">
        <v>227.62941699999999</v>
      </c>
      <c r="C820" s="5">
        <v>1</v>
      </c>
      <c r="D820">
        <v>222.833033</v>
      </c>
      <c r="E820" s="2">
        <v>2</v>
      </c>
      <c r="P820">
        <v>2</v>
      </c>
      <c r="Q820" t="str">
        <f t="shared" si="13"/>
        <v>12</v>
      </c>
    </row>
    <row r="821" spans="1:17" x14ac:dyDescent="0.25">
      <c r="A821">
        <v>820</v>
      </c>
      <c r="B821">
        <v>227.62298799999999</v>
      </c>
      <c r="C821" s="5">
        <v>1</v>
      </c>
      <c r="D821">
        <v>222.78864799999999</v>
      </c>
      <c r="E821" s="2">
        <v>2</v>
      </c>
      <c r="P821">
        <v>2</v>
      </c>
      <c r="Q821" t="str">
        <f t="shared" si="13"/>
        <v>12</v>
      </c>
    </row>
    <row r="822" spans="1:17" x14ac:dyDescent="0.25">
      <c r="A822">
        <v>821</v>
      </c>
      <c r="B822">
        <v>227.62972199999999</v>
      </c>
      <c r="C822" s="5">
        <v>1</v>
      </c>
      <c r="D822">
        <v>222.82849300000001</v>
      </c>
      <c r="E822" s="2">
        <v>2</v>
      </c>
      <c r="P822">
        <v>2</v>
      </c>
      <c r="Q822" t="str">
        <f t="shared" si="13"/>
        <v>12</v>
      </c>
    </row>
    <row r="823" spans="1:17" x14ac:dyDescent="0.25">
      <c r="A823">
        <v>822</v>
      </c>
      <c r="B823">
        <v>227.61696799999999</v>
      </c>
      <c r="C823" s="5">
        <v>1</v>
      </c>
      <c r="D823">
        <v>222.838492</v>
      </c>
      <c r="E823" s="2">
        <v>2</v>
      </c>
      <c r="P823">
        <v>2</v>
      </c>
      <c r="Q823" t="str">
        <f t="shared" si="13"/>
        <v>12</v>
      </c>
    </row>
    <row r="824" spans="1:17" x14ac:dyDescent="0.25">
      <c r="A824">
        <v>823</v>
      </c>
      <c r="D824">
        <v>222.80221900000001</v>
      </c>
      <c r="E824" s="2">
        <v>2</v>
      </c>
      <c r="P824">
        <v>1</v>
      </c>
      <c r="Q824" t="str">
        <f t="shared" si="13"/>
        <v>2</v>
      </c>
    </row>
    <row r="825" spans="1:17" x14ac:dyDescent="0.25">
      <c r="A825">
        <v>824</v>
      </c>
      <c r="D825">
        <v>222.763599</v>
      </c>
      <c r="E825" s="2">
        <v>2</v>
      </c>
      <c r="P825">
        <v>1</v>
      </c>
      <c r="Q825" t="str">
        <f t="shared" si="13"/>
        <v>2</v>
      </c>
    </row>
    <row r="826" spans="1:17" x14ac:dyDescent="0.25">
      <c r="A826">
        <v>825</v>
      </c>
      <c r="D826">
        <v>222.800229</v>
      </c>
      <c r="E826" s="2">
        <v>2</v>
      </c>
      <c r="F826">
        <v>226.41468399999999</v>
      </c>
      <c r="G826" s="3">
        <v>3</v>
      </c>
      <c r="P826">
        <v>2</v>
      </c>
      <c r="Q826" t="str">
        <f t="shared" si="13"/>
        <v>23</v>
      </c>
    </row>
    <row r="827" spans="1:17" x14ac:dyDescent="0.25">
      <c r="A827">
        <v>826</v>
      </c>
      <c r="D827">
        <v>222.79385099999999</v>
      </c>
      <c r="E827" s="2">
        <v>2</v>
      </c>
      <c r="F827">
        <v>226.418205</v>
      </c>
      <c r="G827" s="3">
        <v>3</v>
      </c>
      <c r="P827">
        <v>2</v>
      </c>
      <c r="Q827" t="str">
        <f t="shared" si="13"/>
        <v>23</v>
      </c>
    </row>
    <row r="828" spans="1:17" x14ac:dyDescent="0.25">
      <c r="A828">
        <v>827</v>
      </c>
      <c r="D828">
        <v>222.833033</v>
      </c>
      <c r="E828" s="2">
        <v>2</v>
      </c>
      <c r="F828">
        <v>226.41851</v>
      </c>
      <c r="G828" s="3">
        <v>3</v>
      </c>
      <c r="H828">
        <v>224.283264</v>
      </c>
      <c r="I828" s="4">
        <v>4</v>
      </c>
      <c r="P828">
        <v>3</v>
      </c>
      <c r="Q828" t="str">
        <f t="shared" si="13"/>
        <v>234</v>
      </c>
    </row>
    <row r="829" spans="1:17" x14ac:dyDescent="0.25">
      <c r="A829">
        <v>828</v>
      </c>
      <c r="F829">
        <v>226.42432600000001</v>
      </c>
      <c r="G829" s="3">
        <v>3</v>
      </c>
      <c r="H829">
        <v>224.22030799999999</v>
      </c>
      <c r="I829" s="4">
        <v>4</v>
      </c>
      <c r="P829">
        <v>2</v>
      </c>
      <c r="Q829" t="str">
        <f t="shared" si="13"/>
        <v>34</v>
      </c>
    </row>
    <row r="830" spans="1:17" x14ac:dyDescent="0.25">
      <c r="A830">
        <v>829</v>
      </c>
      <c r="F830">
        <v>226.40549999999999</v>
      </c>
      <c r="G830" s="3">
        <v>3</v>
      </c>
      <c r="H830">
        <v>224.23765399999999</v>
      </c>
      <c r="I830" s="4">
        <v>4</v>
      </c>
      <c r="P830">
        <v>2</v>
      </c>
      <c r="Q830" t="str">
        <f t="shared" si="13"/>
        <v>34</v>
      </c>
    </row>
    <row r="831" spans="1:17" x14ac:dyDescent="0.25">
      <c r="A831">
        <v>830</v>
      </c>
      <c r="F831">
        <v>226.42305099999999</v>
      </c>
      <c r="G831" s="3">
        <v>3</v>
      </c>
      <c r="H831">
        <v>224.24658199999999</v>
      </c>
      <c r="I831" s="4">
        <v>4</v>
      </c>
      <c r="P831">
        <v>2</v>
      </c>
      <c r="Q831" t="str">
        <f t="shared" si="13"/>
        <v>34</v>
      </c>
    </row>
    <row r="832" spans="1:17" x14ac:dyDescent="0.25">
      <c r="A832">
        <v>831</v>
      </c>
      <c r="F832">
        <v>226.37825599999999</v>
      </c>
      <c r="G832" s="3">
        <v>3</v>
      </c>
      <c r="H832">
        <v>224.24387899999999</v>
      </c>
      <c r="I832" s="4">
        <v>4</v>
      </c>
      <c r="P832">
        <v>2</v>
      </c>
      <c r="Q832" t="str">
        <f t="shared" si="13"/>
        <v>34</v>
      </c>
    </row>
    <row r="833" spans="1:17" x14ac:dyDescent="0.25">
      <c r="A833">
        <v>832</v>
      </c>
      <c r="F833">
        <v>226.35412500000001</v>
      </c>
      <c r="G833" s="3">
        <v>3</v>
      </c>
      <c r="H833">
        <v>224.274642</v>
      </c>
      <c r="I833" s="4">
        <v>4</v>
      </c>
      <c r="P833">
        <v>2</v>
      </c>
      <c r="Q833" t="str">
        <f t="shared" si="13"/>
        <v>34</v>
      </c>
    </row>
    <row r="834" spans="1:17" x14ac:dyDescent="0.25">
      <c r="A834">
        <v>833</v>
      </c>
      <c r="F834">
        <v>226.41468399999999</v>
      </c>
      <c r="G834" s="3">
        <v>3</v>
      </c>
      <c r="H834">
        <v>224.24035900000001</v>
      </c>
      <c r="I834" s="4">
        <v>4</v>
      </c>
      <c r="P834">
        <v>2</v>
      </c>
      <c r="Q834" t="str">
        <f t="shared" ref="Q834:Q897" si="14">CONCATENATE(C834,E834,G834,I834)</f>
        <v>34</v>
      </c>
    </row>
    <row r="835" spans="1:17" x14ac:dyDescent="0.25">
      <c r="A835">
        <v>834</v>
      </c>
      <c r="F835">
        <v>226.41468399999999</v>
      </c>
      <c r="G835" s="3">
        <v>3</v>
      </c>
      <c r="H835">
        <v>224.24158199999999</v>
      </c>
      <c r="I835" s="4">
        <v>4</v>
      </c>
      <c r="P835">
        <v>2</v>
      </c>
      <c r="Q835" t="str">
        <f t="shared" si="14"/>
        <v>34</v>
      </c>
    </row>
    <row r="836" spans="1:17" x14ac:dyDescent="0.25">
      <c r="A836">
        <v>835</v>
      </c>
      <c r="H836">
        <v>224.248929</v>
      </c>
      <c r="I836" s="4">
        <v>4</v>
      </c>
      <c r="P836">
        <v>1</v>
      </c>
      <c r="Q836" t="str">
        <f t="shared" si="14"/>
        <v>4</v>
      </c>
    </row>
    <row r="837" spans="1:17" x14ac:dyDescent="0.25">
      <c r="A837">
        <v>836</v>
      </c>
      <c r="H837">
        <v>224.283264</v>
      </c>
      <c r="I837" s="4">
        <v>4</v>
      </c>
      <c r="P837">
        <v>1</v>
      </c>
      <c r="Q837" t="str">
        <f t="shared" si="14"/>
        <v>4</v>
      </c>
    </row>
    <row r="838" spans="1:17" x14ac:dyDescent="0.25">
      <c r="A838">
        <v>837</v>
      </c>
      <c r="H838">
        <v>224.283264</v>
      </c>
      <c r="I838" s="4">
        <v>4</v>
      </c>
      <c r="P838">
        <v>1</v>
      </c>
      <c r="Q838" t="str">
        <f t="shared" si="14"/>
        <v>4</v>
      </c>
    </row>
    <row r="839" spans="1:17" x14ac:dyDescent="0.25">
      <c r="A839">
        <v>838</v>
      </c>
      <c r="P839">
        <v>0</v>
      </c>
      <c r="Q839" t="str">
        <f t="shared" si="14"/>
        <v/>
      </c>
    </row>
    <row r="840" spans="1:17" x14ac:dyDescent="0.25">
      <c r="A840">
        <v>839</v>
      </c>
      <c r="B840">
        <v>206.31680599999999</v>
      </c>
      <c r="C840" s="5">
        <v>1</v>
      </c>
      <c r="P840">
        <v>1</v>
      </c>
      <c r="Q840" t="str">
        <f t="shared" si="14"/>
        <v>1</v>
      </c>
    </row>
    <row r="841" spans="1:17" x14ac:dyDescent="0.25">
      <c r="A841">
        <v>840</v>
      </c>
      <c r="B841">
        <v>206.32402300000001</v>
      </c>
      <c r="C841" s="5">
        <v>1</v>
      </c>
      <c r="P841">
        <v>1</v>
      </c>
      <c r="Q841" t="str">
        <f t="shared" si="14"/>
        <v>1</v>
      </c>
    </row>
    <row r="842" spans="1:17" x14ac:dyDescent="0.25">
      <c r="A842">
        <v>841</v>
      </c>
      <c r="B842">
        <v>206.34598399999999</v>
      </c>
      <c r="C842" s="5">
        <v>1</v>
      </c>
      <c r="P842">
        <v>1</v>
      </c>
      <c r="Q842" t="str">
        <f t="shared" si="14"/>
        <v>1</v>
      </c>
    </row>
    <row r="843" spans="1:17" x14ac:dyDescent="0.25">
      <c r="A843">
        <v>842</v>
      </c>
      <c r="B843">
        <v>206.338099</v>
      </c>
      <c r="C843" s="5">
        <v>1</v>
      </c>
      <c r="P843">
        <v>1</v>
      </c>
      <c r="Q843" t="str">
        <f t="shared" si="14"/>
        <v>1</v>
      </c>
    </row>
    <row r="844" spans="1:17" x14ac:dyDescent="0.25">
      <c r="A844">
        <v>843</v>
      </c>
      <c r="B844">
        <v>206.31737000000001</v>
      </c>
      <c r="C844" s="5">
        <v>1</v>
      </c>
      <c r="D844">
        <v>202.80206900000002</v>
      </c>
      <c r="E844" s="2">
        <v>2</v>
      </c>
      <c r="P844">
        <v>2</v>
      </c>
      <c r="Q844" t="str">
        <f t="shared" si="14"/>
        <v>12</v>
      </c>
    </row>
    <row r="845" spans="1:17" x14ac:dyDescent="0.25">
      <c r="A845">
        <v>844</v>
      </c>
      <c r="B845">
        <v>206.29912400000001</v>
      </c>
      <c r="C845" s="5">
        <v>1</v>
      </c>
      <c r="D845">
        <v>202.75448499999999</v>
      </c>
      <c r="E845" s="2">
        <v>2</v>
      </c>
      <c r="P845">
        <v>2</v>
      </c>
      <c r="Q845" t="str">
        <f t="shared" si="14"/>
        <v>12</v>
      </c>
    </row>
    <row r="846" spans="1:17" x14ac:dyDescent="0.25">
      <c r="A846">
        <v>845</v>
      </c>
      <c r="B846">
        <v>206.33185800000001</v>
      </c>
      <c r="C846" s="5">
        <v>1</v>
      </c>
      <c r="D846">
        <v>202.79283800000002</v>
      </c>
      <c r="E846" s="2">
        <v>2</v>
      </c>
      <c r="P846">
        <v>2</v>
      </c>
      <c r="Q846" t="str">
        <f t="shared" si="14"/>
        <v>12</v>
      </c>
    </row>
    <row r="847" spans="1:17" x14ac:dyDescent="0.25">
      <c r="A847">
        <v>846</v>
      </c>
      <c r="B847">
        <v>206.34335200000001</v>
      </c>
      <c r="C847" s="5">
        <v>1</v>
      </c>
      <c r="D847">
        <v>202.77572900000001</v>
      </c>
      <c r="E847" s="2">
        <v>2</v>
      </c>
      <c r="P847">
        <v>2</v>
      </c>
      <c r="Q847" t="str">
        <f t="shared" si="14"/>
        <v>12</v>
      </c>
    </row>
    <row r="848" spans="1:17" x14ac:dyDescent="0.25">
      <c r="A848">
        <v>847</v>
      </c>
      <c r="B848">
        <v>206.31680599999999</v>
      </c>
      <c r="C848" s="5">
        <v>1</v>
      </c>
      <c r="D848">
        <v>202.74516199999999</v>
      </c>
      <c r="E848" s="2">
        <v>2</v>
      </c>
      <c r="P848">
        <v>2</v>
      </c>
      <c r="Q848" t="str">
        <f t="shared" si="14"/>
        <v>12</v>
      </c>
    </row>
    <row r="849" spans="1:17" x14ac:dyDescent="0.25">
      <c r="A849">
        <v>848</v>
      </c>
      <c r="D849">
        <v>202.752478</v>
      </c>
      <c r="E849" s="2">
        <v>2</v>
      </c>
      <c r="P849">
        <v>1</v>
      </c>
      <c r="Q849" t="str">
        <f t="shared" si="14"/>
        <v>2</v>
      </c>
    </row>
    <row r="850" spans="1:17" x14ac:dyDescent="0.25">
      <c r="A850">
        <v>849</v>
      </c>
      <c r="D850">
        <v>202.76856100000001</v>
      </c>
      <c r="E850" s="2">
        <v>2</v>
      </c>
      <c r="F850">
        <v>205.56062600000001</v>
      </c>
      <c r="G850" s="3">
        <v>3</v>
      </c>
      <c r="P850">
        <v>2</v>
      </c>
      <c r="Q850" t="str">
        <f t="shared" si="14"/>
        <v>23</v>
      </c>
    </row>
    <row r="851" spans="1:17" x14ac:dyDescent="0.25">
      <c r="A851">
        <v>850</v>
      </c>
      <c r="D851">
        <v>202.80206900000002</v>
      </c>
      <c r="E851" s="2">
        <v>2</v>
      </c>
      <c r="F851">
        <v>205.51701199999999</v>
      </c>
      <c r="G851" s="3">
        <v>3</v>
      </c>
      <c r="P851">
        <v>2</v>
      </c>
      <c r="Q851" t="str">
        <f t="shared" si="14"/>
        <v>23</v>
      </c>
    </row>
    <row r="852" spans="1:17" x14ac:dyDescent="0.25">
      <c r="A852">
        <v>851</v>
      </c>
      <c r="F852">
        <v>205.55227500000001</v>
      </c>
      <c r="G852" s="3">
        <v>3</v>
      </c>
      <c r="H852">
        <v>203.06521100000001</v>
      </c>
      <c r="I852" s="4">
        <v>4</v>
      </c>
      <c r="P852">
        <v>2</v>
      </c>
      <c r="Q852" t="str">
        <f t="shared" si="14"/>
        <v>34</v>
      </c>
    </row>
    <row r="853" spans="1:17" x14ac:dyDescent="0.25">
      <c r="A853">
        <v>852</v>
      </c>
      <c r="F853">
        <v>205.56278900000001</v>
      </c>
      <c r="G853" s="3">
        <v>3</v>
      </c>
      <c r="H853">
        <v>203.007014</v>
      </c>
      <c r="I853" s="4">
        <v>4</v>
      </c>
      <c r="P853">
        <v>2</v>
      </c>
      <c r="Q853" t="str">
        <f t="shared" si="14"/>
        <v>34</v>
      </c>
    </row>
    <row r="854" spans="1:17" x14ac:dyDescent="0.25">
      <c r="A854">
        <v>853</v>
      </c>
      <c r="F854">
        <v>205.563819</v>
      </c>
      <c r="G854" s="3">
        <v>3</v>
      </c>
      <c r="H854">
        <v>203.02165500000001</v>
      </c>
      <c r="I854" s="4">
        <v>4</v>
      </c>
      <c r="P854">
        <v>2</v>
      </c>
      <c r="Q854" t="str">
        <f t="shared" si="14"/>
        <v>34</v>
      </c>
    </row>
    <row r="855" spans="1:17" x14ac:dyDescent="0.25">
      <c r="A855">
        <v>854</v>
      </c>
      <c r="F855">
        <v>205.573352</v>
      </c>
      <c r="G855" s="3">
        <v>3</v>
      </c>
      <c r="H855">
        <v>203.00093000000001</v>
      </c>
      <c r="I855" s="4">
        <v>4</v>
      </c>
      <c r="P855">
        <v>2</v>
      </c>
      <c r="Q855" t="str">
        <f t="shared" si="14"/>
        <v>34</v>
      </c>
    </row>
    <row r="856" spans="1:17" x14ac:dyDescent="0.25">
      <c r="A856">
        <v>855</v>
      </c>
      <c r="F856">
        <v>205.545207</v>
      </c>
      <c r="G856" s="3">
        <v>3</v>
      </c>
      <c r="H856">
        <v>202.99495200000001</v>
      </c>
      <c r="I856" s="4">
        <v>4</v>
      </c>
      <c r="P856">
        <v>2</v>
      </c>
      <c r="Q856" t="str">
        <f t="shared" si="14"/>
        <v>34</v>
      </c>
    </row>
    <row r="857" spans="1:17" x14ac:dyDescent="0.25">
      <c r="A857">
        <v>856</v>
      </c>
      <c r="F857">
        <v>205.51283899999999</v>
      </c>
      <c r="G857" s="3">
        <v>3</v>
      </c>
      <c r="H857">
        <v>202.999953</v>
      </c>
      <c r="I857" s="4">
        <v>4</v>
      </c>
      <c r="P857">
        <v>2</v>
      </c>
      <c r="Q857" t="str">
        <f t="shared" si="14"/>
        <v>34</v>
      </c>
    </row>
    <row r="858" spans="1:17" x14ac:dyDescent="0.25">
      <c r="A858">
        <v>857</v>
      </c>
      <c r="F858">
        <v>205.56062600000001</v>
      </c>
      <c r="G858" s="3">
        <v>3</v>
      </c>
      <c r="H858">
        <v>203.01727199999999</v>
      </c>
      <c r="I858" s="4">
        <v>4</v>
      </c>
      <c r="P858">
        <v>2</v>
      </c>
      <c r="Q858" t="str">
        <f t="shared" si="14"/>
        <v>34</v>
      </c>
    </row>
    <row r="859" spans="1:17" x14ac:dyDescent="0.25">
      <c r="A859">
        <v>858</v>
      </c>
      <c r="F859">
        <v>205.56062600000001</v>
      </c>
      <c r="G859" s="3">
        <v>3</v>
      </c>
      <c r="H859">
        <v>203.088561</v>
      </c>
      <c r="I859" s="4">
        <v>4</v>
      </c>
      <c r="P859">
        <v>2</v>
      </c>
      <c r="Q859" t="str">
        <f t="shared" si="14"/>
        <v>34</v>
      </c>
    </row>
    <row r="860" spans="1:17" x14ac:dyDescent="0.25">
      <c r="A860">
        <v>859</v>
      </c>
      <c r="H860">
        <v>203.06521100000001</v>
      </c>
      <c r="I860" s="4">
        <v>4</v>
      </c>
      <c r="P860">
        <v>1</v>
      </c>
      <c r="Q860" t="str">
        <f t="shared" si="14"/>
        <v>4</v>
      </c>
    </row>
    <row r="861" spans="1:17" x14ac:dyDescent="0.25">
      <c r="A861">
        <v>860</v>
      </c>
      <c r="H861">
        <v>203.06521100000001</v>
      </c>
      <c r="I861" s="4">
        <v>4</v>
      </c>
      <c r="P861">
        <v>1</v>
      </c>
      <c r="Q861" t="str">
        <f t="shared" si="14"/>
        <v>4</v>
      </c>
    </row>
    <row r="862" spans="1:17" x14ac:dyDescent="0.25">
      <c r="A862">
        <v>861</v>
      </c>
      <c r="B862">
        <v>184.23490000000001</v>
      </c>
      <c r="C862" s="5">
        <v>1</v>
      </c>
      <c r="P862">
        <v>1</v>
      </c>
      <c r="Q862" t="str">
        <f t="shared" si="14"/>
        <v>1</v>
      </c>
    </row>
    <row r="863" spans="1:17" x14ac:dyDescent="0.25">
      <c r="A863">
        <v>862</v>
      </c>
      <c r="B863">
        <v>184.17686</v>
      </c>
      <c r="C863" s="5">
        <v>1</v>
      </c>
      <c r="P863">
        <v>1</v>
      </c>
      <c r="Q863" t="str">
        <f t="shared" si="14"/>
        <v>1</v>
      </c>
    </row>
    <row r="864" spans="1:17" x14ac:dyDescent="0.25">
      <c r="A864">
        <v>863</v>
      </c>
      <c r="B864">
        <v>184.17897299999998</v>
      </c>
      <c r="C864" s="5">
        <v>1</v>
      </c>
      <c r="P864">
        <v>1</v>
      </c>
      <c r="Q864" t="str">
        <f t="shared" si="14"/>
        <v>1</v>
      </c>
    </row>
    <row r="865" spans="1:17" x14ac:dyDescent="0.25">
      <c r="A865">
        <v>864</v>
      </c>
      <c r="B865">
        <v>184.19160299999999</v>
      </c>
      <c r="C865" s="5">
        <v>1</v>
      </c>
      <c r="P865">
        <v>1</v>
      </c>
      <c r="Q865" t="str">
        <f t="shared" si="14"/>
        <v>1</v>
      </c>
    </row>
    <row r="866" spans="1:17" x14ac:dyDescent="0.25">
      <c r="A866">
        <v>865</v>
      </c>
      <c r="B866">
        <v>184.17675700000001</v>
      </c>
      <c r="C866" s="5">
        <v>1</v>
      </c>
      <c r="P866">
        <v>1</v>
      </c>
      <c r="Q866" t="str">
        <f t="shared" si="14"/>
        <v>1</v>
      </c>
    </row>
    <row r="867" spans="1:17" x14ac:dyDescent="0.25">
      <c r="A867">
        <v>866</v>
      </c>
      <c r="B867">
        <v>184.21505200000001</v>
      </c>
      <c r="C867" s="5">
        <v>1</v>
      </c>
      <c r="D867">
        <v>179.818972</v>
      </c>
      <c r="E867" s="2">
        <v>2</v>
      </c>
      <c r="P867">
        <v>2</v>
      </c>
      <c r="Q867" t="str">
        <f t="shared" si="14"/>
        <v>12</v>
      </c>
    </row>
    <row r="868" spans="1:17" x14ac:dyDescent="0.25">
      <c r="A868">
        <v>867</v>
      </c>
      <c r="B868">
        <v>184.174487</v>
      </c>
      <c r="C868" s="5">
        <v>1</v>
      </c>
      <c r="D868">
        <v>179.82196500000001</v>
      </c>
      <c r="E868" s="2">
        <v>2</v>
      </c>
      <c r="P868">
        <v>2</v>
      </c>
      <c r="Q868" t="str">
        <f t="shared" si="14"/>
        <v>12</v>
      </c>
    </row>
    <row r="869" spans="1:17" x14ac:dyDescent="0.25">
      <c r="A869">
        <v>868</v>
      </c>
      <c r="B869">
        <v>184.21299199999999</v>
      </c>
      <c r="C869" s="5">
        <v>1</v>
      </c>
      <c r="D869">
        <v>179.828046</v>
      </c>
      <c r="E869" s="2">
        <v>2</v>
      </c>
      <c r="P869">
        <v>2</v>
      </c>
      <c r="Q869" t="str">
        <f t="shared" si="14"/>
        <v>12</v>
      </c>
    </row>
    <row r="870" spans="1:17" x14ac:dyDescent="0.25">
      <c r="A870">
        <v>869</v>
      </c>
      <c r="B870">
        <v>184.250159</v>
      </c>
      <c r="C870" s="5">
        <v>1</v>
      </c>
      <c r="D870">
        <v>179.79918000000001</v>
      </c>
      <c r="E870" s="2">
        <v>2</v>
      </c>
      <c r="P870">
        <v>2</v>
      </c>
      <c r="Q870" t="str">
        <f t="shared" si="14"/>
        <v>12</v>
      </c>
    </row>
    <row r="871" spans="1:17" x14ac:dyDescent="0.25">
      <c r="A871">
        <v>870</v>
      </c>
      <c r="B871">
        <v>184.23490000000001</v>
      </c>
      <c r="C871" s="5">
        <v>1</v>
      </c>
      <c r="D871">
        <v>179.81098400000002</v>
      </c>
      <c r="E871" s="2">
        <v>2</v>
      </c>
      <c r="P871">
        <v>2</v>
      </c>
      <c r="Q871" t="str">
        <f t="shared" si="14"/>
        <v>12</v>
      </c>
    </row>
    <row r="872" spans="1:17" x14ac:dyDescent="0.25">
      <c r="A872">
        <v>871</v>
      </c>
      <c r="D872">
        <v>179.806344</v>
      </c>
      <c r="E872" s="2">
        <v>2</v>
      </c>
      <c r="P872">
        <v>1</v>
      </c>
      <c r="Q872" t="str">
        <f t="shared" si="14"/>
        <v>2</v>
      </c>
    </row>
    <row r="873" spans="1:17" x14ac:dyDescent="0.25">
      <c r="A873">
        <v>872</v>
      </c>
      <c r="D873">
        <v>179.768923</v>
      </c>
      <c r="E873" s="2">
        <v>2</v>
      </c>
      <c r="P873">
        <v>1</v>
      </c>
      <c r="Q873" t="str">
        <f t="shared" si="14"/>
        <v>2</v>
      </c>
    </row>
    <row r="874" spans="1:17" x14ac:dyDescent="0.25">
      <c r="A874">
        <v>873</v>
      </c>
      <c r="D874">
        <v>179.80742499999999</v>
      </c>
      <c r="E874" s="2">
        <v>2</v>
      </c>
      <c r="P874">
        <v>1</v>
      </c>
      <c r="Q874" t="str">
        <f t="shared" si="14"/>
        <v>2</v>
      </c>
    </row>
    <row r="875" spans="1:17" x14ac:dyDescent="0.25">
      <c r="A875">
        <v>874</v>
      </c>
      <c r="D875">
        <v>179.815932</v>
      </c>
      <c r="E875" s="2">
        <v>2</v>
      </c>
      <c r="F875">
        <v>181.885054</v>
      </c>
      <c r="G875" s="3">
        <v>3</v>
      </c>
      <c r="P875">
        <v>2</v>
      </c>
      <c r="Q875" t="str">
        <f t="shared" si="14"/>
        <v>23</v>
      </c>
    </row>
    <row r="876" spans="1:17" x14ac:dyDescent="0.25">
      <c r="A876">
        <v>875</v>
      </c>
      <c r="D876">
        <v>179.818972</v>
      </c>
      <c r="E876" s="2">
        <v>2</v>
      </c>
      <c r="F876">
        <v>181.85603600000002</v>
      </c>
      <c r="G876" s="3">
        <v>3</v>
      </c>
      <c r="P876">
        <v>2</v>
      </c>
      <c r="Q876" t="str">
        <f t="shared" si="14"/>
        <v>23</v>
      </c>
    </row>
    <row r="877" spans="1:17" x14ac:dyDescent="0.25">
      <c r="A877">
        <v>876</v>
      </c>
      <c r="F877">
        <v>181.87258</v>
      </c>
      <c r="G877" s="3">
        <v>3</v>
      </c>
      <c r="H877">
        <v>179.87180799999999</v>
      </c>
      <c r="I877" s="4">
        <v>4</v>
      </c>
      <c r="P877">
        <v>2</v>
      </c>
      <c r="Q877" t="str">
        <f t="shared" si="14"/>
        <v>34</v>
      </c>
    </row>
    <row r="878" spans="1:17" x14ac:dyDescent="0.25">
      <c r="A878">
        <v>877</v>
      </c>
      <c r="F878">
        <v>181.85665399999999</v>
      </c>
      <c r="G878" s="3">
        <v>3</v>
      </c>
      <c r="H878">
        <v>179.82423299999999</v>
      </c>
      <c r="I878" s="4">
        <v>4</v>
      </c>
      <c r="P878">
        <v>2</v>
      </c>
      <c r="Q878" t="str">
        <f t="shared" si="14"/>
        <v>34</v>
      </c>
    </row>
    <row r="879" spans="1:17" x14ac:dyDescent="0.25">
      <c r="A879">
        <v>878</v>
      </c>
      <c r="F879">
        <v>181.888869</v>
      </c>
      <c r="G879" s="3">
        <v>3</v>
      </c>
      <c r="H879">
        <v>179.80309700000001</v>
      </c>
      <c r="I879" s="4">
        <v>4</v>
      </c>
      <c r="P879">
        <v>2</v>
      </c>
      <c r="Q879" t="str">
        <f t="shared" si="14"/>
        <v>34</v>
      </c>
    </row>
    <row r="880" spans="1:17" x14ac:dyDescent="0.25">
      <c r="A880">
        <v>879</v>
      </c>
      <c r="F880">
        <v>181.898661</v>
      </c>
      <c r="G880" s="3">
        <v>3</v>
      </c>
      <c r="H880">
        <v>179.836861</v>
      </c>
      <c r="I880" s="4">
        <v>4</v>
      </c>
      <c r="P880">
        <v>2</v>
      </c>
      <c r="Q880" t="str">
        <f t="shared" si="14"/>
        <v>34</v>
      </c>
    </row>
    <row r="881" spans="1:17" x14ac:dyDescent="0.25">
      <c r="A881">
        <v>880</v>
      </c>
      <c r="F881">
        <v>181.86247900000001</v>
      </c>
      <c r="G881" s="3">
        <v>3</v>
      </c>
      <c r="H881">
        <v>179.870261</v>
      </c>
      <c r="I881" s="4">
        <v>4</v>
      </c>
      <c r="P881">
        <v>2</v>
      </c>
      <c r="Q881" t="str">
        <f t="shared" si="14"/>
        <v>34</v>
      </c>
    </row>
    <row r="882" spans="1:17" x14ac:dyDescent="0.25">
      <c r="A882">
        <v>881</v>
      </c>
      <c r="F882">
        <v>181.85861499999999</v>
      </c>
      <c r="G882" s="3">
        <v>3</v>
      </c>
      <c r="H882">
        <v>179.847375</v>
      </c>
      <c r="I882" s="4">
        <v>4</v>
      </c>
      <c r="P882">
        <v>2</v>
      </c>
      <c r="Q882" t="str">
        <f t="shared" si="14"/>
        <v>34</v>
      </c>
    </row>
    <row r="883" spans="1:17" x14ac:dyDescent="0.25">
      <c r="A883">
        <v>882</v>
      </c>
      <c r="F883">
        <v>181.885054</v>
      </c>
      <c r="G883" s="3">
        <v>3</v>
      </c>
      <c r="H883">
        <v>179.86547000000002</v>
      </c>
      <c r="I883" s="4">
        <v>4</v>
      </c>
      <c r="P883">
        <v>2</v>
      </c>
      <c r="Q883" t="str">
        <f t="shared" si="14"/>
        <v>34</v>
      </c>
    </row>
    <row r="884" spans="1:17" x14ac:dyDescent="0.25">
      <c r="A884">
        <v>883</v>
      </c>
      <c r="F884">
        <v>181.885054</v>
      </c>
      <c r="G884" s="3">
        <v>3</v>
      </c>
      <c r="H884">
        <v>179.856291</v>
      </c>
      <c r="I884" s="4">
        <v>4</v>
      </c>
      <c r="P884">
        <v>2</v>
      </c>
      <c r="Q884" t="str">
        <f t="shared" si="14"/>
        <v>34</v>
      </c>
    </row>
    <row r="885" spans="1:17" x14ac:dyDescent="0.25">
      <c r="A885">
        <v>884</v>
      </c>
      <c r="H885">
        <v>179.87180799999999</v>
      </c>
      <c r="I885" s="4">
        <v>4</v>
      </c>
      <c r="P885">
        <v>1</v>
      </c>
      <c r="Q885" t="str">
        <f t="shared" si="14"/>
        <v>4</v>
      </c>
    </row>
    <row r="886" spans="1:17" x14ac:dyDescent="0.25">
      <c r="A886">
        <v>885</v>
      </c>
      <c r="P886">
        <v>0</v>
      </c>
      <c r="Q886" t="str">
        <f t="shared" si="14"/>
        <v/>
      </c>
    </row>
    <row r="887" spans="1:17" x14ac:dyDescent="0.25">
      <c r="A887">
        <v>886</v>
      </c>
      <c r="B887">
        <v>160.52727300000001</v>
      </c>
      <c r="C887" s="5">
        <v>1</v>
      </c>
      <c r="P887">
        <v>1</v>
      </c>
      <c r="Q887" t="str">
        <f t="shared" si="14"/>
        <v>1</v>
      </c>
    </row>
    <row r="888" spans="1:17" x14ac:dyDescent="0.25">
      <c r="A888">
        <v>887</v>
      </c>
      <c r="B888">
        <v>160.52727300000001</v>
      </c>
      <c r="C888" s="5">
        <v>1</v>
      </c>
      <c r="P888">
        <v>1</v>
      </c>
      <c r="Q888" t="str">
        <f t="shared" si="14"/>
        <v>1</v>
      </c>
    </row>
    <row r="889" spans="1:17" x14ac:dyDescent="0.25">
      <c r="A889">
        <v>888</v>
      </c>
      <c r="B889">
        <v>160.52727300000001</v>
      </c>
      <c r="C889" s="5">
        <v>1</v>
      </c>
      <c r="P889">
        <v>1</v>
      </c>
      <c r="Q889" t="str">
        <f t="shared" si="14"/>
        <v>1</v>
      </c>
    </row>
    <row r="890" spans="1:17" x14ac:dyDescent="0.25">
      <c r="A890">
        <v>889</v>
      </c>
      <c r="B890">
        <v>160.52727300000001</v>
      </c>
      <c r="C890" s="5">
        <v>1</v>
      </c>
      <c r="P890">
        <v>1</v>
      </c>
      <c r="Q890" t="str">
        <f t="shared" si="14"/>
        <v>1</v>
      </c>
    </row>
    <row r="891" spans="1:17" x14ac:dyDescent="0.25">
      <c r="A891">
        <v>890</v>
      </c>
      <c r="B891">
        <v>160.52727300000001</v>
      </c>
      <c r="C891" s="5">
        <v>1</v>
      </c>
      <c r="P891">
        <v>1</v>
      </c>
      <c r="Q891" t="str">
        <f t="shared" si="14"/>
        <v>1</v>
      </c>
    </row>
    <row r="892" spans="1:17" x14ac:dyDescent="0.25">
      <c r="A892">
        <v>891</v>
      </c>
      <c r="B892">
        <v>160.52727300000001</v>
      </c>
      <c r="C892" s="5">
        <v>1</v>
      </c>
      <c r="D892">
        <v>157.274438</v>
      </c>
      <c r="E892" s="2">
        <v>2</v>
      </c>
      <c r="P892">
        <v>2</v>
      </c>
      <c r="Q892" t="str">
        <f t="shared" si="14"/>
        <v>12</v>
      </c>
    </row>
    <row r="893" spans="1:17" x14ac:dyDescent="0.25">
      <c r="A893">
        <v>892</v>
      </c>
      <c r="B893">
        <v>160.52727300000001</v>
      </c>
      <c r="C893" s="5">
        <v>1</v>
      </c>
      <c r="D893">
        <v>157.274438</v>
      </c>
      <c r="E893" s="2">
        <v>2</v>
      </c>
      <c r="P893">
        <v>2</v>
      </c>
      <c r="Q893" t="str">
        <f t="shared" si="14"/>
        <v>12</v>
      </c>
    </row>
    <row r="894" spans="1:17" x14ac:dyDescent="0.25">
      <c r="A894">
        <v>893</v>
      </c>
      <c r="B894">
        <v>160.52727300000001</v>
      </c>
      <c r="C894" s="5">
        <v>1</v>
      </c>
      <c r="D894">
        <v>157.27382</v>
      </c>
      <c r="E894" s="2">
        <v>2</v>
      </c>
      <c r="P894">
        <v>2</v>
      </c>
      <c r="Q894" t="str">
        <f t="shared" si="14"/>
        <v>12</v>
      </c>
    </row>
    <row r="895" spans="1:17" x14ac:dyDescent="0.25">
      <c r="A895">
        <v>894</v>
      </c>
      <c r="B895">
        <v>160.52727300000001</v>
      </c>
      <c r="C895" s="5">
        <v>1</v>
      </c>
      <c r="D895">
        <v>157.276499</v>
      </c>
      <c r="E895" s="2">
        <v>2</v>
      </c>
      <c r="P895">
        <v>2</v>
      </c>
      <c r="Q895" t="str">
        <f t="shared" si="14"/>
        <v>12</v>
      </c>
    </row>
    <row r="896" spans="1:17" x14ac:dyDescent="0.25">
      <c r="A896">
        <v>895</v>
      </c>
      <c r="D896">
        <v>157.501036</v>
      </c>
      <c r="E896" s="2">
        <v>2</v>
      </c>
      <c r="P896">
        <v>1</v>
      </c>
      <c r="Q896" t="str">
        <f t="shared" si="14"/>
        <v>2</v>
      </c>
    </row>
    <row r="897" spans="1:17" x14ac:dyDescent="0.25">
      <c r="A897">
        <v>896</v>
      </c>
      <c r="D897">
        <v>157.417891</v>
      </c>
      <c r="E897" s="2">
        <v>2</v>
      </c>
      <c r="P897">
        <v>1</v>
      </c>
      <c r="Q897" t="str">
        <f t="shared" si="14"/>
        <v>2</v>
      </c>
    </row>
    <row r="898" spans="1:17" x14ac:dyDescent="0.25">
      <c r="A898">
        <v>897</v>
      </c>
      <c r="D898">
        <v>157.34278799999998</v>
      </c>
      <c r="E898" s="2">
        <v>2</v>
      </c>
      <c r="F898">
        <v>158.69717</v>
      </c>
      <c r="G898" s="3">
        <v>3</v>
      </c>
      <c r="P898">
        <v>2</v>
      </c>
      <c r="Q898" t="str">
        <f t="shared" ref="Q898:Q961" si="15">CONCATENATE(C898,E898,G898,I898)</f>
        <v>23</v>
      </c>
    </row>
    <row r="899" spans="1:17" x14ac:dyDescent="0.25">
      <c r="A899">
        <v>898</v>
      </c>
      <c r="D899">
        <v>157.38005699999999</v>
      </c>
      <c r="E899" s="2">
        <v>2</v>
      </c>
      <c r="F899">
        <v>158.66119</v>
      </c>
      <c r="G899" s="3">
        <v>3</v>
      </c>
      <c r="H899">
        <v>158.27742699999999</v>
      </c>
      <c r="I899" s="4">
        <v>4</v>
      </c>
      <c r="P899">
        <v>3</v>
      </c>
      <c r="Q899" t="str">
        <f t="shared" si="15"/>
        <v>234</v>
      </c>
    </row>
    <row r="900" spans="1:17" x14ac:dyDescent="0.25">
      <c r="A900">
        <v>899</v>
      </c>
      <c r="D900">
        <v>157.274438</v>
      </c>
      <c r="E900" s="2">
        <v>2</v>
      </c>
      <c r="F900">
        <v>158.704644</v>
      </c>
      <c r="G900" s="3">
        <v>3</v>
      </c>
      <c r="H900">
        <v>158.27742699999999</v>
      </c>
      <c r="I900" s="4">
        <v>4</v>
      </c>
      <c r="P900">
        <v>3</v>
      </c>
      <c r="Q900" t="str">
        <f t="shared" si="15"/>
        <v>234</v>
      </c>
    </row>
    <row r="901" spans="1:17" x14ac:dyDescent="0.25">
      <c r="A901">
        <v>900</v>
      </c>
      <c r="F901">
        <v>158.72469599999999</v>
      </c>
      <c r="G901" s="3">
        <v>3</v>
      </c>
      <c r="H901">
        <v>158.220159</v>
      </c>
      <c r="I901" s="4">
        <v>4</v>
      </c>
      <c r="P901">
        <v>2</v>
      </c>
      <c r="Q901" t="str">
        <f t="shared" si="15"/>
        <v>34</v>
      </c>
    </row>
    <row r="902" spans="1:17" x14ac:dyDescent="0.25">
      <c r="A902">
        <v>901</v>
      </c>
      <c r="F902">
        <v>158.69268500000001</v>
      </c>
      <c r="G902" s="3">
        <v>3</v>
      </c>
      <c r="H902">
        <v>158.20139699999999</v>
      </c>
      <c r="I902" s="4">
        <v>4</v>
      </c>
      <c r="P902">
        <v>2</v>
      </c>
      <c r="Q902" t="str">
        <f t="shared" si="15"/>
        <v>34</v>
      </c>
    </row>
    <row r="903" spans="1:17" x14ac:dyDescent="0.25">
      <c r="A903">
        <v>902</v>
      </c>
      <c r="F903">
        <v>158.71593300000001</v>
      </c>
      <c r="G903" s="3">
        <v>3</v>
      </c>
      <c r="H903">
        <v>158.21448900000001</v>
      </c>
      <c r="I903" s="4">
        <v>4</v>
      </c>
      <c r="P903">
        <v>2</v>
      </c>
      <c r="Q903" t="str">
        <f t="shared" si="15"/>
        <v>34</v>
      </c>
    </row>
    <row r="904" spans="1:17" x14ac:dyDescent="0.25">
      <c r="A904">
        <v>903</v>
      </c>
      <c r="F904">
        <v>158.74686</v>
      </c>
      <c r="G904" s="3">
        <v>3</v>
      </c>
      <c r="H904">
        <v>158.19629399999999</v>
      </c>
      <c r="I904" s="4">
        <v>4</v>
      </c>
      <c r="P904">
        <v>2</v>
      </c>
      <c r="Q904" t="str">
        <f t="shared" si="15"/>
        <v>34</v>
      </c>
    </row>
    <row r="905" spans="1:17" x14ac:dyDescent="0.25">
      <c r="A905">
        <v>904</v>
      </c>
      <c r="F905">
        <v>158.82103599999999</v>
      </c>
      <c r="G905" s="3">
        <v>3</v>
      </c>
      <c r="H905">
        <v>158.23098400000001</v>
      </c>
      <c r="I905" s="4">
        <v>4</v>
      </c>
      <c r="P905">
        <v>2</v>
      </c>
      <c r="Q905" t="str">
        <f t="shared" si="15"/>
        <v>34</v>
      </c>
    </row>
    <row r="906" spans="1:17" x14ac:dyDescent="0.25">
      <c r="A906">
        <v>905</v>
      </c>
      <c r="F906">
        <v>158.69717</v>
      </c>
      <c r="G906" s="3">
        <v>3</v>
      </c>
      <c r="H906">
        <v>158.25438600000001</v>
      </c>
      <c r="I906" s="4">
        <v>4</v>
      </c>
      <c r="P906">
        <v>2</v>
      </c>
      <c r="Q906" t="str">
        <f t="shared" si="15"/>
        <v>34</v>
      </c>
    </row>
    <row r="907" spans="1:17" x14ac:dyDescent="0.25">
      <c r="A907">
        <v>906</v>
      </c>
      <c r="H907">
        <v>158.27742699999999</v>
      </c>
      <c r="I907" s="4">
        <v>4</v>
      </c>
      <c r="P907">
        <v>1</v>
      </c>
      <c r="Q907" t="str">
        <f t="shared" si="15"/>
        <v>4</v>
      </c>
    </row>
    <row r="908" spans="1:17" x14ac:dyDescent="0.25">
      <c r="A908">
        <v>907</v>
      </c>
      <c r="P908">
        <v>0</v>
      </c>
      <c r="Q908" t="str">
        <f t="shared" si="15"/>
        <v/>
      </c>
    </row>
    <row r="909" spans="1:17" x14ac:dyDescent="0.25">
      <c r="A909">
        <v>908</v>
      </c>
      <c r="B909">
        <v>131.203352</v>
      </c>
      <c r="C909" s="5">
        <v>1</v>
      </c>
      <c r="P909">
        <v>1</v>
      </c>
      <c r="Q909" t="str">
        <f t="shared" si="15"/>
        <v>1</v>
      </c>
    </row>
    <row r="910" spans="1:17" x14ac:dyDescent="0.25">
      <c r="A910">
        <v>909</v>
      </c>
      <c r="B910">
        <v>131.25417200000001</v>
      </c>
      <c r="C910" s="5">
        <v>1</v>
      </c>
      <c r="P910">
        <v>1</v>
      </c>
      <c r="Q910" t="str">
        <f t="shared" si="15"/>
        <v>1</v>
      </c>
    </row>
    <row r="911" spans="1:17" x14ac:dyDescent="0.25">
      <c r="A911">
        <v>910</v>
      </c>
      <c r="B911">
        <v>131.247637</v>
      </c>
      <c r="C911" s="5">
        <v>1</v>
      </c>
      <c r="P911">
        <v>1</v>
      </c>
      <c r="Q911" t="str">
        <f t="shared" si="15"/>
        <v>1</v>
      </c>
    </row>
    <row r="912" spans="1:17" x14ac:dyDescent="0.25">
      <c r="A912">
        <v>911</v>
      </c>
      <c r="B912">
        <v>131.26926600000002</v>
      </c>
      <c r="C912" s="5">
        <v>1</v>
      </c>
      <c r="P912">
        <v>1</v>
      </c>
      <c r="Q912" t="str">
        <f t="shared" si="15"/>
        <v>1</v>
      </c>
    </row>
    <row r="913" spans="1:17" x14ac:dyDescent="0.25">
      <c r="A913">
        <v>912</v>
      </c>
      <c r="B913">
        <v>131.26921700000003</v>
      </c>
      <c r="C913" s="5">
        <v>1</v>
      </c>
      <c r="P913">
        <v>1</v>
      </c>
      <c r="Q913" t="str">
        <f t="shared" si="15"/>
        <v>1</v>
      </c>
    </row>
    <row r="914" spans="1:17" x14ac:dyDescent="0.25">
      <c r="A914">
        <v>913</v>
      </c>
      <c r="B914">
        <v>131.25151700000001</v>
      </c>
      <c r="C914" s="5">
        <v>1</v>
      </c>
      <c r="P914">
        <v>1</v>
      </c>
      <c r="Q914" t="str">
        <f t="shared" si="15"/>
        <v>1</v>
      </c>
    </row>
    <row r="915" spans="1:17" x14ac:dyDescent="0.25">
      <c r="A915">
        <v>914</v>
      </c>
      <c r="B915">
        <v>131.20758700000002</v>
      </c>
      <c r="C915" s="5">
        <v>1</v>
      </c>
      <c r="D915">
        <v>126.738787</v>
      </c>
      <c r="E915" s="2">
        <v>2</v>
      </c>
      <c r="P915">
        <v>2</v>
      </c>
      <c r="Q915" t="str">
        <f t="shared" si="15"/>
        <v>12</v>
      </c>
    </row>
    <row r="916" spans="1:17" x14ac:dyDescent="0.25">
      <c r="A916">
        <v>915</v>
      </c>
      <c r="B916">
        <v>131.23493400000001</v>
      </c>
      <c r="C916" s="5">
        <v>1</v>
      </c>
      <c r="D916">
        <v>126.70680100000001</v>
      </c>
      <c r="E916" s="2">
        <v>2</v>
      </c>
      <c r="P916">
        <v>2</v>
      </c>
      <c r="Q916" t="str">
        <f t="shared" si="15"/>
        <v>12</v>
      </c>
    </row>
    <row r="917" spans="1:17" x14ac:dyDescent="0.25">
      <c r="A917">
        <v>916</v>
      </c>
      <c r="B917">
        <v>131.18463</v>
      </c>
      <c r="C917" s="5">
        <v>1</v>
      </c>
      <c r="D917">
        <v>126.68833800000002</v>
      </c>
      <c r="E917" s="2">
        <v>2</v>
      </c>
      <c r="P917">
        <v>2</v>
      </c>
      <c r="Q917" t="str">
        <f t="shared" si="15"/>
        <v>12</v>
      </c>
    </row>
    <row r="918" spans="1:17" x14ac:dyDescent="0.25">
      <c r="A918">
        <v>917</v>
      </c>
      <c r="D918">
        <v>126.71200800000001</v>
      </c>
      <c r="E918" s="2">
        <v>2</v>
      </c>
      <c r="P918">
        <v>1</v>
      </c>
      <c r="Q918" t="str">
        <f t="shared" si="15"/>
        <v>2</v>
      </c>
    </row>
    <row r="919" spans="1:17" x14ac:dyDescent="0.25">
      <c r="A919">
        <v>918</v>
      </c>
      <c r="D919">
        <v>126.73231000000001</v>
      </c>
      <c r="E919" s="2">
        <v>2</v>
      </c>
      <c r="P919">
        <v>1</v>
      </c>
      <c r="Q919" t="str">
        <f t="shared" si="15"/>
        <v>2</v>
      </c>
    </row>
    <row r="920" spans="1:17" x14ac:dyDescent="0.25">
      <c r="A920">
        <v>919</v>
      </c>
      <c r="D920">
        <v>126.71430000000001</v>
      </c>
      <c r="E920" s="2">
        <v>2</v>
      </c>
      <c r="P920">
        <v>1</v>
      </c>
      <c r="Q920" t="str">
        <f t="shared" si="15"/>
        <v>2</v>
      </c>
    </row>
    <row r="921" spans="1:17" x14ac:dyDescent="0.25">
      <c r="A921">
        <v>920</v>
      </c>
      <c r="D921">
        <v>126.719763</v>
      </c>
      <c r="E921" s="2">
        <v>2</v>
      </c>
      <c r="P921">
        <v>1</v>
      </c>
      <c r="Q921" t="str">
        <f t="shared" si="15"/>
        <v>2</v>
      </c>
    </row>
    <row r="922" spans="1:17" x14ac:dyDescent="0.25">
      <c r="A922">
        <v>921</v>
      </c>
      <c r="D922">
        <v>126.738787</v>
      </c>
      <c r="E922" s="2">
        <v>2</v>
      </c>
      <c r="P922">
        <v>1</v>
      </c>
      <c r="Q922" t="str">
        <f t="shared" si="15"/>
        <v>2</v>
      </c>
    </row>
    <row r="923" spans="1:17" x14ac:dyDescent="0.25">
      <c r="A923">
        <v>922</v>
      </c>
      <c r="F923">
        <v>127.69720700000001</v>
      </c>
      <c r="G923" s="3">
        <v>3</v>
      </c>
      <c r="H923">
        <v>127.05428500000001</v>
      </c>
      <c r="I923" s="4">
        <v>4</v>
      </c>
      <c r="P923">
        <v>2</v>
      </c>
      <c r="Q923" t="str">
        <f t="shared" si="15"/>
        <v>34</v>
      </c>
    </row>
    <row r="924" spans="1:17" x14ac:dyDescent="0.25">
      <c r="A924">
        <v>923</v>
      </c>
      <c r="F924">
        <v>127.71384300000001</v>
      </c>
      <c r="G924" s="3">
        <v>3</v>
      </c>
      <c r="H924">
        <v>127.04770500000001</v>
      </c>
      <c r="I924" s="4">
        <v>4</v>
      </c>
      <c r="P924">
        <v>2</v>
      </c>
      <c r="Q924" t="str">
        <f t="shared" si="15"/>
        <v>34</v>
      </c>
    </row>
    <row r="925" spans="1:17" x14ac:dyDescent="0.25">
      <c r="A925">
        <v>924</v>
      </c>
      <c r="F925">
        <v>127.695986</v>
      </c>
      <c r="G925" s="3">
        <v>3</v>
      </c>
      <c r="H925">
        <v>127.07938200000001</v>
      </c>
      <c r="I925" s="4">
        <v>4</v>
      </c>
      <c r="P925">
        <v>2</v>
      </c>
      <c r="Q925" t="str">
        <f t="shared" si="15"/>
        <v>34</v>
      </c>
    </row>
    <row r="926" spans="1:17" x14ac:dyDescent="0.25">
      <c r="A926">
        <v>925</v>
      </c>
      <c r="F926">
        <v>127.66394600000001</v>
      </c>
      <c r="G926" s="3">
        <v>3</v>
      </c>
      <c r="H926">
        <v>127.04244800000001</v>
      </c>
      <c r="I926" s="4">
        <v>4</v>
      </c>
      <c r="P926">
        <v>2</v>
      </c>
      <c r="Q926" t="str">
        <f t="shared" si="15"/>
        <v>34</v>
      </c>
    </row>
    <row r="927" spans="1:17" x14ac:dyDescent="0.25">
      <c r="A927">
        <v>926</v>
      </c>
      <c r="F927">
        <v>127.716238</v>
      </c>
      <c r="G927" s="3">
        <v>3</v>
      </c>
      <c r="H927">
        <v>127.06091900000001</v>
      </c>
      <c r="I927" s="4">
        <v>4</v>
      </c>
      <c r="P927">
        <v>2</v>
      </c>
      <c r="Q927" t="str">
        <f t="shared" si="15"/>
        <v>34</v>
      </c>
    </row>
    <row r="928" spans="1:17" x14ac:dyDescent="0.25">
      <c r="A928">
        <v>927</v>
      </c>
      <c r="F928">
        <v>127.914545</v>
      </c>
      <c r="G928" s="3">
        <v>3</v>
      </c>
      <c r="H928">
        <v>127.11264600000001</v>
      </c>
      <c r="I928" s="4">
        <v>4</v>
      </c>
      <c r="P928">
        <v>2</v>
      </c>
      <c r="Q928" t="str">
        <f t="shared" si="15"/>
        <v>34</v>
      </c>
    </row>
    <row r="929" spans="1:17" x14ac:dyDescent="0.25">
      <c r="A929">
        <v>928</v>
      </c>
      <c r="F929">
        <v>127.88449700000001</v>
      </c>
      <c r="G929" s="3">
        <v>3</v>
      </c>
      <c r="H929">
        <v>127.07244700000001</v>
      </c>
      <c r="I929" s="4">
        <v>4</v>
      </c>
      <c r="P929">
        <v>2</v>
      </c>
      <c r="Q929" t="str">
        <f t="shared" si="15"/>
        <v>34</v>
      </c>
    </row>
    <row r="930" spans="1:17" x14ac:dyDescent="0.25">
      <c r="A930">
        <v>929</v>
      </c>
      <c r="F930">
        <v>127.69720700000001</v>
      </c>
      <c r="G930" s="3">
        <v>3</v>
      </c>
      <c r="H930">
        <v>127.05428500000001</v>
      </c>
      <c r="I930" s="4">
        <v>4</v>
      </c>
      <c r="P930">
        <v>2</v>
      </c>
      <c r="Q930" t="str">
        <f t="shared" si="15"/>
        <v>34</v>
      </c>
    </row>
    <row r="931" spans="1:17" x14ac:dyDescent="0.25">
      <c r="A931">
        <v>930</v>
      </c>
      <c r="P931">
        <v>0</v>
      </c>
      <c r="Q931" t="str">
        <f t="shared" si="15"/>
        <v/>
      </c>
    </row>
    <row r="932" spans="1:17" x14ac:dyDescent="0.25">
      <c r="A932">
        <v>931</v>
      </c>
      <c r="P932">
        <v>0</v>
      </c>
      <c r="Q932" t="str">
        <f t="shared" si="15"/>
        <v/>
      </c>
    </row>
    <row r="933" spans="1:17" x14ac:dyDescent="0.25">
      <c r="A933">
        <v>932</v>
      </c>
      <c r="P933">
        <v>0</v>
      </c>
      <c r="Q933" t="str">
        <f t="shared" si="15"/>
        <v/>
      </c>
    </row>
    <row r="934" spans="1:17" x14ac:dyDescent="0.25">
      <c r="A934">
        <v>933</v>
      </c>
      <c r="P934">
        <v>0</v>
      </c>
      <c r="Q934" t="str">
        <f t="shared" si="15"/>
        <v/>
      </c>
    </row>
    <row r="935" spans="1:17" x14ac:dyDescent="0.25">
      <c r="A935">
        <v>934</v>
      </c>
      <c r="B935">
        <v>104.525969</v>
      </c>
      <c r="C935" s="5">
        <v>1</v>
      </c>
      <c r="P935">
        <v>1</v>
      </c>
      <c r="Q935" t="str">
        <f t="shared" si="15"/>
        <v>1</v>
      </c>
    </row>
    <row r="936" spans="1:17" x14ac:dyDescent="0.25">
      <c r="A936">
        <v>935</v>
      </c>
      <c r="B936">
        <v>104.50596800000001</v>
      </c>
      <c r="C936" s="5">
        <v>1</v>
      </c>
      <c r="D936">
        <v>102.66739100000001</v>
      </c>
      <c r="E936" s="2">
        <v>2</v>
      </c>
      <c r="P936">
        <v>2</v>
      </c>
      <c r="Q936" t="str">
        <f t="shared" si="15"/>
        <v>12</v>
      </c>
    </row>
    <row r="937" spans="1:17" x14ac:dyDescent="0.25">
      <c r="A937">
        <v>936</v>
      </c>
      <c r="B937">
        <v>104.47984500000001</v>
      </c>
      <c r="C937" s="5">
        <v>1</v>
      </c>
      <c r="D937">
        <v>102.72090800000001</v>
      </c>
      <c r="E937" s="2">
        <v>2</v>
      </c>
      <c r="P937">
        <v>2</v>
      </c>
      <c r="Q937" t="str">
        <f t="shared" si="15"/>
        <v>12</v>
      </c>
    </row>
    <row r="938" spans="1:17" x14ac:dyDescent="0.25">
      <c r="A938">
        <v>937</v>
      </c>
      <c r="B938">
        <v>104.50872600000001</v>
      </c>
      <c r="C938" s="5">
        <v>1</v>
      </c>
      <c r="D938">
        <v>102.69866800000001</v>
      </c>
      <c r="E938" s="2">
        <v>2</v>
      </c>
      <c r="P938">
        <v>2</v>
      </c>
      <c r="Q938" t="str">
        <f t="shared" si="15"/>
        <v>12</v>
      </c>
    </row>
    <row r="939" spans="1:17" x14ac:dyDescent="0.25">
      <c r="A939">
        <v>938</v>
      </c>
      <c r="B939">
        <v>104.49545900000001</v>
      </c>
      <c r="C939" s="5">
        <v>1</v>
      </c>
      <c r="D939">
        <v>102.69315600000002</v>
      </c>
      <c r="E939" s="2">
        <v>2</v>
      </c>
      <c r="P939">
        <v>2</v>
      </c>
      <c r="Q939" t="str">
        <f t="shared" si="15"/>
        <v>12</v>
      </c>
    </row>
    <row r="940" spans="1:17" x14ac:dyDescent="0.25">
      <c r="A940">
        <v>939</v>
      </c>
      <c r="B940">
        <v>104.49101900000001</v>
      </c>
      <c r="C940" s="5">
        <v>1</v>
      </c>
      <c r="D940">
        <v>102.697542</v>
      </c>
      <c r="E940" s="2">
        <v>2</v>
      </c>
      <c r="P940">
        <v>2</v>
      </c>
      <c r="Q940" t="str">
        <f t="shared" si="15"/>
        <v>12</v>
      </c>
    </row>
    <row r="941" spans="1:17" x14ac:dyDescent="0.25">
      <c r="A941">
        <v>940</v>
      </c>
      <c r="B941">
        <v>104.546221</v>
      </c>
      <c r="C941" s="5">
        <v>1</v>
      </c>
      <c r="D941">
        <v>102.66683</v>
      </c>
      <c r="E941" s="2">
        <v>2</v>
      </c>
      <c r="P941">
        <v>2</v>
      </c>
      <c r="Q941" t="str">
        <f t="shared" si="15"/>
        <v>12</v>
      </c>
    </row>
    <row r="942" spans="1:17" x14ac:dyDescent="0.25">
      <c r="A942">
        <v>941</v>
      </c>
      <c r="B942">
        <v>104.485918</v>
      </c>
      <c r="C942" s="5">
        <v>1</v>
      </c>
      <c r="D942">
        <v>102.63984100000002</v>
      </c>
      <c r="E942" s="2">
        <v>2</v>
      </c>
      <c r="P942">
        <v>2</v>
      </c>
      <c r="Q942" t="str">
        <f t="shared" si="15"/>
        <v>12</v>
      </c>
    </row>
    <row r="943" spans="1:17" x14ac:dyDescent="0.25">
      <c r="A943">
        <v>942</v>
      </c>
      <c r="B943">
        <v>104.525969</v>
      </c>
      <c r="C943" s="5">
        <v>1</v>
      </c>
      <c r="D943">
        <v>102.619742</v>
      </c>
      <c r="E943" s="2">
        <v>2</v>
      </c>
      <c r="P943">
        <v>2</v>
      </c>
      <c r="Q943" t="str">
        <f t="shared" si="15"/>
        <v>12</v>
      </c>
    </row>
    <row r="944" spans="1:17" x14ac:dyDescent="0.25">
      <c r="A944">
        <v>943</v>
      </c>
      <c r="D944">
        <v>102.63943300000001</v>
      </c>
      <c r="E944" s="2">
        <v>2</v>
      </c>
      <c r="P944">
        <v>1</v>
      </c>
      <c r="Q944" t="str">
        <f t="shared" si="15"/>
        <v>2</v>
      </c>
    </row>
    <row r="945" spans="1:17" x14ac:dyDescent="0.25">
      <c r="A945">
        <v>944</v>
      </c>
      <c r="D945">
        <v>102.66739100000001</v>
      </c>
      <c r="E945" s="2">
        <v>2</v>
      </c>
      <c r="F945">
        <v>102.30878700000001</v>
      </c>
      <c r="G945" s="3">
        <v>3</v>
      </c>
      <c r="P945">
        <v>2</v>
      </c>
      <c r="Q945" t="str">
        <f t="shared" si="15"/>
        <v>23</v>
      </c>
    </row>
    <row r="946" spans="1:17" x14ac:dyDescent="0.25">
      <c r="A946">
        <v>945</v>
      </c>
      <c r="F946">
        <v>102.40761000000001</v>
      </c>
      <c r="G946" s="3">
        <v>3</v>
      </c>
      <c r="H946">
        <v>101.30511700000001</v>
      </c>
      <c r="I946" s="4">
        <v>4</v>
      </c>
      <c r="P946">
        <v>2</v>
      </c>
      <c r="Q946" t="str">
        <f t="shared" si="15"/>
        <v>34</v>
      </c>
    </row>
    <row r="947" spans="1:17" x14ac:dyDescent="0.25">
      <c r="A947">
        <v>946</v>
      </c>
      <c r="F947">
        <v>102.42643600000001</v>
      </c>
      <c r="G947" s="3">
        <v>3</v>
      </c>
      <c r="H947">
        <v>101.184307</v>
      </c>
      <c r="I947" s="4">
        <v>4</v>
      </c>
      <c r="P947">
        <v>2</v>
      </c>
      <c r="Q947" t="str">
        <f t="shared" si="15"/>
        <v>34</v>
      </c>
    </row>
    <row r="948" spans="1:17" x14ac:dyDescent="0.25">
      <c r="A948">
        <v>947</v>
      </c>
      <c r="F948">
        <v>102.41189400000002</v>
      </c>
      <c r="G948" s="3">
        <v>3</v>
      </c>
      <c r="H948">
        <v>101.239609</v>
      </c>
      <c r="I948" s="4">
        <v>4</v>
      </c>
      <c r="P948">
        <v>2</v>
      </c>
      <c r="Q948" t="str">
        <f t="shared" si="15"/>
        <v>34</v>
      </c>
    </row>
    <row r="949" spans="1:17" x14ac:dyDescent="0.25">
      <c r="A949">
        <v>948</v>
      </c>
      <c r="F949">
        <v>102.405978</v>
      </c>
      <c r="G949" s="3">
        <v>3</v>
      </c>
      <c r="H949">
        <v>101.225426</v>
      </c>
      <c r="I949" s="4">
        <v>4</v>
      </c>
      <c r="P949">
        <v>2</v>
      </c>
      <c r="Q949" t="str">
        <f t="shared" si="15"/>
        <v>34</v>
      </c>
    </row>
    <row r="950" spans="1:17" x14ac:dyDescent="0.25">
      <c r="A950">
        <v>949</v>
      </c>
      <c r="F950">
        <v>102.37373400000001</v>
      </c>
      <c r="G950" s="3">
        <v>3</v>
      </c>
      <c r="H950">
        <v>101.27216000000001</v>
      </c>
      <c r="I950" s="4">
        <v>4</v>
      </c>
      <c r="P950">
        <v>2</v>
      </c>
      <c r="Q950" t="str">
        <f t="shared" si="15"/>
        <v>34</v>
      </c>
    </row>
    <row r="951" spans="1:17" x14ac:dyDescent="0.25">
      <c r="A951">
        <v>950</v>
      </c>
      <c r="F951">
        <v>102.36960100000002</v>
      </c>
      <c r="G951" s="3">
        <v>3</v>
      </c>
      <c r="H951">
        <v>101.28241400000002</v>
      </c>
      <c r="I951" s="4">
        <v>4</v>
      </c>
      <c r="P951">
        <v>2</v>
      </c>
      <c r="Q951" t="str">
        <f t="shared" si="15"/>
        <v>34</v>
      </c>
    </row>
    <row r="952" spans="1:17" x14ac:dyDescent="0.25">
      <c r="A952">
        <v>951</v>
      </c>
      <c r="F952">
        <v>102.37317300000001</v>
      </c>
      <c r="G952" s="3">
        <v>3</v>
      </c>
      <c r="H952">
        <v>101.25981200000001</v>
      </c>
      <c r="I952" s="4">
        <v>4</v>
      </c>
      <c r="P952">
        <v>2</v>
      </c>
      <c r="Q952" t="str">
        <f t="shared" si="15"/>
        <v>34</v>
      </c>
    </row>
    <row r="953" spans="1:17" x14ac:dyDescent="0.25">
      <c r="A953">
        <v>952</v>
      </c>
      <c r="F953">
        <v>102.30878700000001</v>
      </c>
      <c r="G953" s="3">
        <v>3</v>
      </c>
      <c r="H953">
        <v>101.190684</v>
      </c>
      <c r="I953" s="4">
        <v>4</v>
      </c>
      <c r="P953">
        <v>2</v>
      </c>
      <c r="Q953" t="str">
        <f t="shared" si="15"/>
        <v>34</v>
      </c>
    </row>
    <row r="954" spans="1:17" x14ac:dyDescent="0.25">
      <c r="A954">
        <v>953</v>
      </c>
      <c r="H954">
        <v>101.30511700000001</v>
      </c>
      <c r="I954" s="4">
        <v>4</v>
      </c>
      <c r="P954">
        <v>1</v>
      </c>
      <c r="Q954" t="str">
        <f t="shared" si="15"/>
        <v>4</v>
      </c>
    </row>
    <row r="955" spans="1:17" x14ac:dyDescent="0.25">
      <c r="A955">
        <v>954</v>
      </c>
      <c r="P955">
        <v>0</v>
      </c>
      <c r="Q955" t="str">
        <f t="shared" si="15"/>
        <v/>
      </c>
    </row>
    <row r="956" spans="1:17" x14ac:dyDescent="0.25">
      <c r="A956">
        <v>955</v>
      </c>
      <c r="P956">
        <v>0</v>
      </c>
      <c r="Q956" t="str">
        <f t="shared" si="15"/>
        <v/>
      </c>
    </row>
    <row r="957" spans="1:17" x14ac:dyDescent="0.25">
      <c r="A957">
        <v>956</v>
      </c>
      <c r="P957">
        <v>0</v>
      </c>
      <c r="Q957" t="str">
        <f t="shared" si="15"/>
        <v/>
      </c>
    </row>
    <row r="958" spans="1:17" x14ac:dyDescent="0.25">
      <c r="A958">
        <v>957</v>
      </c>
      <c r="D958">
        <v>81.050713000000002</v>
      </c>
      <c r="E958" s="2">
        <v>2</v>
      </c>
      <c r="P958">
        <v>1</v>
      </c>
      <c r="Q958" t="str">
        <f t="shared" si="15"/>
        <v>2</v>
      </c>
    </row>
    <row r="959" spans="1:17" x14ac:dyDescent="0.25">
      <c r="A959">
        <v>958</v>
      </c>
      <c r="D959">
        <v>81.032397000000003</v>
      </c>
      <c r="E959" s="2">
        <v>2</v>
      </c>
      <c r="P959">
        <v>1</v>
      </c>
      <c r="Q959" t="str">
        <f t="shared" si="15"/>
        <v>2</v>
      </c>
    </row>
    <row r="960" spans="1:17" x14ac:dyDescent="0.25">
      <c r="A960">
        <v>959</v>
      </c>
      <c r="D960">
        <v>81.022959000000014</v>
      </c>
      <c r="E960" s="2">
        <v>2</v>
      </c>
      <c r="P960">
        <v>1</v>
      </c>
      <c r="Q960" t="str">
        <f t="shared" si="15"/>
        <v>2</v>
      </c>
    </row>
    <row r="961" spans="1:17" x14ac:dyDescent="0.25">
      <c r="A961">
        <v>960</v>
      </c>
      <c r="B961">
        <v>77.732467000000014</v>
      </c>
      <c r="C961" s="5">
        <v>1</v>
      </c>
      <c r="D961">
        <v>81.034692000000007</v>
      </c>
      <c r="E961" s="2">
        <v>2</v>
      </c>
      <c r="P961">
        <v>2</v>
      </c>
      <c r="Q961" t="str">
        <f t="shared" si="15"/>
        <v>12</v>
      </c>
    </row>
    <row r="962" spans="1:17" x14ac:dyDescent="0.25">
      <c r="A962">
        <v>961</v>
      </c>
      <c r="B962">
        <v>77.732467000000014</v>
      </c>
      <c r="C962" s="5">
        <v>1</v>
      </c>
      <c r="D962">
        <v>81.018112000000002</v>
      </c>
      <c r="E962" s="2">
        <v>2</v>
      </c>
      <c r="P962">
        <v>2</v>
      </c>
      <c r="Q962" t="str">
        <f t="shared" ref="Q962:Q1025" si="16">CONCATENATE(C962,E962,G962,I962)</f>
        <v>12</v>
      </c>
    </row>
    <row r="963" spans="1:17" x14ac:dyDescent="0.25">
      <c r="A963">
        <v>962</v>
      </c>
      <c r="B963">
        <v>77.643288000000013</v>
      </c>
      <c r="C963" s="5">
        <v>1</v>
      </c>
      <c r="D963">
        <v>80.997450000000001</v>
      </c>
      <c r="E963" s="2">
        <v>2</v>
      </c>
      <c r="P963">
        <v>2</v>
      </c>
      <c r="Q963" t="str">
        <f t="shared" si="16"/>
        <v>12</v>
      </c>
    </row>
    <row r="964" spans="1:17" x14ac:dyDescent="0.25">
      <c r="A964">
        <v>963</v>
      </c>
      <c r="B964">
        <v>77.673898000000008</v>
      </c>
      <c r="C964" s="5">
        <v>1</v>
      </c>
      <c r="D964">
        <v>81.005817000000008</v>
      </c>
      <c r="E964" s="2">
        <v>2</v>
      </c>
      <c r="P964">
        <v>2</v>
      </c>
      <c r="Q964" t="str">
        <f t="shared" si="16"/>
        <v>12</v>
      </c>
    </row>
    <row r="965" spans="1:17" x14ac:dyDescent="0.25">
      <c r="A965">
        <v>964</v>
      </c>
      <c r="B965">
        <v>77.671552000000005</v>
      </c>
      <c r="C965" s="5">
        <v>1</v>
      </c>
      <c r="D965">
        <v>81.005409000000014</v>
      </c>
      <c r="E965" s="2">
        <v>2</v>
      </c>
      <c r="P965">
        <v>2</v>
      </c>
      <c r="Q965" t="str">
        <f t="shared" si="16"/>
        <v>12</v>
      </c>
    </row>
    <row r="966" spans="1:17" x14ac:dyDescent="0.25">
      <c r="A966">
        <v>965</v>
      </c>
      <c r="B966">
        <v>77.646247000000002</v>
      </c>
      <c r="C966" s="5">
        <v>1</v>
      </c>
      <c r="D966">
        <v>81.050713000000002</v>
      </c>
      <c r="E966" s="2">
        <v>2</v>
      </c>
      <c r="P966">
        <v>2</v>
      </c>
      <c r="Q966" t="str">
        <f t="shared" si="16"/>
        <v>12</v>
      </c>
    </row>
    <row r="967" spans="1:17" x14ac:dyDescent="0.25">
      <c r="A967">
        <v>966</v>
      </c>
      <c r="B967">
        <v>77.615789000000007</v>
      </c>
      <c r="C967" s="5">
        <v>1</v>
      </c>
      <c r="D967">
        <v>81.050713000000002</v>
      </c>
      <c r="E967" s="2">
        <v>2</v>
      </c>
      <c r="P967">
        <v>2</v>
      </c>
      <c r="Q967" t="str">
        <f t="shared" si="16"/>
        <v>12</v>
      </c>
    </row>
    <row r="968" spans="1:17" x14ac:dyDescent="0.25">
      <c r="A968">
        <v>967</v>
      </c>
      <c r="B968">
        <v>77.66099100000001</v>
      </c>
      <c r="C968" s="5">
        <v>1</v>
      </c>
      <c r="H968">
        <v>79.114640000000009</v>
      </c>
      <c r="I968" s="4">
        <v>4</v>
      </c>
      <c r="P968">
        <v>2</v>
      </c>
      <c r="Q968" t="str">
        <f t="shared" si="16"/>
        <v>14</v>
      </c>
    </row>
    <row r="969" spans="1:17" x14ac:dyDescent="0.25">
      <c r="A969">
        <v>968</v>
      </c>
      <c r="B969">
        <v>77.732467000000014</v>
      </c>
      <c r="C969" s="5">
        <v>1</v>
      </c>
      <c r="F969">
        <v>79.018318000000008</v>
      </c>
      <c r="G969" s="3">
        <v>3</v>
      </c>
      <c r="H969">
        <v>79.114640000000009</v>
      </c>
      <c r="I969" s="4">
        <v>4</v>
      </c>
      <c r="P969">
        <v>3</v>
      </c>
      <c r="Q969" t="str">
        <f t="shared" si="16"/>
        <v>134</v>
      </c>
    </row>
    <row r="970" spans="1:17" x14ac:dyDescent="0.25">
      <c r="A970">
        <v>969</v>
      </c>
      <c r="F970">
        <v>79.025920000000013</v>
      </c>
      <c r="G970" s="3">
        <v>3</v>
      </c>
      <c r="H970">
        <v>79.051327000000015</v>
      </c>
      <c r="I970" s="4">
        <v>4</v>
      </c>
      <c r="P970">
        <v>2</v>
      </c>
      <c r="Q970" t="str">
        <f t="shared" si="16"/>
        <v>34</v>
      </c>
    </row>
    <row r="971" spans="1:17" x14ac:dyDescent="0.25">
      <c r="A971">
        <v>970</v>
      </c>
      <c r="F971">
        <v>79.02933800000001</v>
      </c>
      <c r="G971" s="3">
        <v>3</v>
      </c>
      <c r="H971">
        <v>79.023165000000006</v>
      </c>
      <c r="I971" s="4">
        <v>4</v>
      </c>
      <c r="P971">
        <v>2</v>
      </c>
      <c r="Q971" t="str">
        <f t="shared" si="16"/>
        <v>34</v>
      </c>
    </row>
    <row r="972" spans="1:17" x14ac:dyDescent="0.25">
      <c r="A972">
        <v>971</v>
      </c>
      <c r="F972">
        <v>79.032348000000013</v>
      </c>
      <c r="G972" s="3">
        <v>3</v>
      </c>
      <c r="H972">
        <v>79.026889000000011</v>
      </c>
      <c r="I972" s="4">
        <v>4</v>
      </c>
      <c r="P972">
        <v>2</v>
      </c>
      <c r="Q972" t="str">
        <f t="shared" si="16"/>
        <v>34</v>
      </c>
    </row>
    <row r="973" spans="1:17" x14ac:dyDescent="0.25">
      <c r="A973">
        <v>972</v>
      </c>
      <c r="F973">
        <v>79.074387000000002</v>
      </c>
      <c r="G973" s="3">
        <v>3</v>
      </c>
      <c r="H973">
        <v>79.046990000000008</v>
      </c>
      <c r="I973" s="4">
        <v>4</v>
      </c>
      <c r="P973">
        <v>2</v>
      </c>
      <c r="Q973" t="str">
        <f t="shared" si="16"/>
        <v>34</v>
      </c>
    </row>
    <row r="974" spans="1:17" x14ac:dyDescent="0.25">
      <c r="A974">
        <v>973</v>
      </c>
      <c r="F974">
        <v>79.064591000000007</v>
      </c>
      <c r="G974" s="3">
        <v>3</v>
      </c>
      <c r="H974">
        <v>78.991585000000015</v>
      </c>
      <c r="I974" s="4">
        <v>4</v>
      </c>
      <c r="P974">
        <v>2</v>
      </c>
      <c r="Q974" t="str">
        <f t="shared" si="16"/>
        <v>34</v>
      </c>
    </row>
    <row r="975" spans="1:17" x14ac:dyDescent="0.25">
      <c r="A975">
        <v>974</v>
      </c>
      <c r="F975">
        <v>79.059490000000011</v>
      </c>
      <c r="G975" s="3">
        <v>3</v>
      </c>
      <c r="H975">
        <v>79.01903200000001</v>
      </c>
      <c r="I975" s="4">
        <v>4</v>
      </c>
      <c r="P975">
        <v>2</v>
      </c>
      <c r="Q975" t="str">
        <f t="shared" si="16"/>
        <v>34</v>
      </c>
    </row>
    <row r="976" spans="1:17" x14ac:dyDescent="0.25">
      <c r="A976">
        <v>975</v>
      </c>
      <c r="F976">
        <v>79.018318000000008</v>
      </c>
      <c r="G976" s="3">
        <v>3</v>
      </c>
      <c r="H976">
        <v>79.016175000000004</v>
      </c>
      <c r="I976" s="4">
        <v>4</v>
      </c>
      <c r="P976">
        <v>2</v>
      </c>
      <c r="Q976" t="str">
        <f t="shared" si="16"/>
        <v>34</v>
      </c>
    </row>
    <row r="977" spans="1:17" x14ac:dyDescent="0.25">
      <c r="A977">
        <v>976</v>
      </c>
      <c r="F977">
        <v>79.018318000000008</v>
      </c>
      <c r="G977" s="3">
        <v>3</v>
      </c>
      <c r="H977">
        <v>79.114640000000009</v>
      </c>
      <c r="I977" s="4">
        <v>4</v>
      </c>
      <c r="P977">
        <v>2</v>
      </c>
      <c r="Q977" t="str">
        <f t="shared" si="16"/>
        <v>34</v>
      </c>
    </row>
    <row r="978" spans="1:17" x14ac:dyDescent="0.25">
      <c r="A978">
        <v>977</v>
      </c>
      <c r="P978">
        <v>0</v>
      </c>
      <c r="Q978" t="str">
        <f t="shared" si="16"/>
        <v/>
      </c>
    </row>
    <row r="979" spans="1:17" x14ac:dyDescent="0.25">
      <c r="A979">
        <v>978</v>
      </c>
      <c r="D979">
        <v>60.717754000000006</v>
      </c>
      <c r="E979" s="2">
        <v>2</v>
      </c>
      <c r="P979">
        <v>1</v>
      </c>
      <c r="Q979" t="str">
        <f t="shared" si="16"/>
        <v>2</v>
      </c>
    </row>
    <row r="980" spans="1:17" x14ac:dyDescent="0.25">
      <c r="A980">
        <v>979</v>
      </c>
      <c r="D980">
        <v>60.73322300000001</v>
      </c>
      <c r="E980" s="2">
        <v>2</v>
      </c>
      <c r="P980">
        <v>1</v>
      </c>
      <c r="Q980" t="str">
        <f t="shared" si="16"/>
        <v>2</v>
      </c>
    </row>
    <row r="981" spans="1:17" x14ac:dyDescent="0.25">
      <c r="A981">
        <v>980</v>
      </c>
      <c r="D981">
        <v>60.715255000000006</v>
      </c>
      <c r="E981" s="2">
        <v>2</v>
      </c>
      <c r="P981">
        <v>1</v>
      </c>
      <c r="Q981" t="str">
        <f t="shared" si="16"/>
        <v>2</v>
      </c>
    </row>
    <row r="982" spans="1:17" x14ac:dyDescent="0.25">
      <c r="A982">
        <v>981</v>
      </c>
      <c r="D982">
        <v>60.701042000000008</v>
      </c>
      <c r="E982" s="2">
        <v>2</v>
      </c>
      <c r="P982">
        <v>1</v>
      </c>
      <c r="Q982" t="str">
        <f t="shared" si="16"/>
        <v>2</v>
      </c>
    </row>
    <row r="983" spans="1:17" x14ac:dyDescent="0.25">
      <c r="A983">
        <v>982</v>
      </c>
      <c r="D983">
        <v>60.700573000000006</v>
      </c>
      <c r="E983" s="2">
        <v>2</v>
      </c>
      <c r="P983">
        <v>1</v>
      </c>
      <c r="Q983" t="str">
        <f t="shared" si="16"/>
        <v>2</v>
      </c>
    </row>
    <row r="984" spans="1:17" x14ac:dyDescent="0.25">
      <c r="A984">
        <v>983</v>
      </c>
      <c r="D984">
        <v>60.687500000000007</v>
      </c>
      <c r="E984" s="2">
        <v>2</v>
      </c>
      <c r="P984">
        <v>1</v>
      </c>
      <c r="Q984" t="str">
        <f t="shared" si="16"/>
        <v>2</v>
      </c>
    </row>
    <row r="985" spans="1:17" x14ac:dyDescent="0.25">
      <c r="A985">
        <v>984</v>
      </c>
      <c r="B985">
        <v>54.77333800000001</v>
      </c>
      <c r="C985" s="5">
        <v>1</v>
      </c>
      <c r="D985">
        <v>60.703281000000011</v>
      </c>
      <c r="E985" s="2">
        <v>2</v>
      </c>
      <c r="P985">
        <v>2</v>
      </c>
      <c r="Q985" t="str">
        <f t="shared" si="16"/>
        <v>12</v>
      </c>
    </row>
    <row r="986" spans="1:17" x14ac:dyDescent="0.25">
      <c r="A986">
        <v>985</v>
      </c>
      <c r="B986">
        <v>54.696991000000011</v>
      </c>
      <c r="C986" s="5">
        <v>1</v>
      </c>
      <c r="D986">
        <v>60.679325000000006</v>
      </c>
      <c r="E986" s="2">
        <v>2</v>
      </c>
      <c r="P986">
        <v>2</v>
      </c>
      <c r="Q986" t="str">
        <f t="shared" si="16"/>
        <v>12</v>
      </c>
    </row>
    <row r="987" spans="1:17" x14ac:dyDescent="0.25">
      <c r="A987">
        <v>986</v>
      </c>
      <c r="B987">
        <v>54.774799000000009</v>
      </c>
      <c r="C987" s="5">
        <v>1</v>
      </c>
      <c r="D987">
        <v>60.638912000000012</v>
      </c>
      <c r="E987" s="2">
        <v>2</v>
      </c>
      <c r="P987">
        <v>2</v>
      </c>
      <c r="Q987" t="str">
        <f t="shared" si="16"/>
        <v>12</v>
      </c>
    </row>
    <row r="988" spans="1:17" x14ac:dyDescent="0.25">
      <c r="A988">
        <v>987</v>
      </c>
      <c r="B988">
        <v>54.787662000000012</v>
      </c>
      <c r="C988" s="5">
        <v>1</v>
      </c>
      <c r="D988">
        <v>60.717754000000006</v>
      </c>
      <c r="E988" s="2">
        <v>2</v>
      </c>
      <c r="P988">
        <v>2</v>
      </c>
      <c r="Q988" t="str">
        <f t="shared" si="16"/>
        <v>12</v>
      </c>
    </row>
    <row r="989" spans="1:17" x14ac:dyDescent="0.25">
      <c r="A989">
        <v>988</v>
      </c>
      <c r="B989">
        <v>54.761936000000006</v>
      </c>
      <c r="C989" s="5">
        <v>1</v>
      </c>
      <c r="P989">
        <v>1</v>
      </c>
      <c r="Q989" t="str">
        <f t="shared" si="16"/>
        <v>1</v>
      </c>
    </row>
    <row r="990" spans="1:17" x14ac:dyDescent="0.25">
      <c r="A990">
        <v>989</v>
      </c>
      <c r="B990">
        <v>54.798130000000008</v>
      </c>
      <c r="C990" s="5">
        <v>1</v>
      </c>
      <c r="P990">
        <v>1</v>
      </c>
      <c r="Q990" t="str">
        <f t="shared" si="16"/>
        <v>1</v>
      </c>
    </row>
    <row r="991" spans="1:17" x14ac:dyDescent="0.25">
      <c r="A991">
        <v>990</v>
      </c>
      <c r="B991">
        <v>54.822189000000009</v>
      </c>
      <c r="C991" s="5">
        <v>1</v>
      </c>
      <c r="P991">
        <v>1</v>
      </c>
      <c r="Q991" t="str">
        <f t="shared" si="16"/>
        <v>1</v>
      </c>
    </row>
    <row r="992" spans="1:17" x14ac:dyDescent="0.25">
      <c r="A992">
        <v>991</v>
      </c>
      <c r="B992">
        <v>54.765842000000006</v>
      </c>
      <c r="C992" s="5">
        <v>1</v>
      </c>
      <c r="H992">
        <v>57.096134000000006</v>
      </c>
      <c r="I992" s="4">
        <v>4</v>
      </c>
      <c r="P992">
        <v>2</v>
      </c>
      <c r="Q992" t="str">
        <f t="shared" si="16"/>
        <v>14</v>
      </c>
    </row>
    <row r="993" spans="1:17" x14ac:dyDescent="0.25">
      <c r="A993">
        <v>992</v>
      </c>
      <c r="B993">
        <v>54.77333800000001</v>
      </c>
      <c r="C993" s="5">
        <v>1</v>
      </c>
      <c r="F993">
        <v>55.588295000000009</v>
      </c>
      <c r="G993" s="3">
        <v>3</v>
      </c>
      <c r="H993">
        <v>57.021602000000009</v>
      </c>
      <c r="I993" s="4">
        <v>4</v>
      </c>
      <c r="P993">
        <v>3</v>
      </c>
      <c r="Q993" t="str">
        <f t="shared" si="16"/>
        <v>134</v>
      </c>
    </row>
    <row r="994" spans="1:17" x14ac:dyDescent="0.25">
      <c r="A994">
        <v>993</v>
      </c>
      <c r="F994">
        <v>55.698864000000007</v>
      </c>
      <c r="G994" s="3">
        <v>3</v>
      </c>
      <c r="H994">
        <v>57.046863000000009</v>
      </c>
      <c r="I994" s="4">
        <v>4</v>
      </c>
      <c r="P994">
        <v>2</v>
      </c>
      <c r="Q994" t="str">
        <f t="shared" si="16"/>
        <v>34</v>
      </c>
    </row>
    <row r="995" spans="1:17" x14ac:dyDescent="0.25">
      <c r="A995">
        <v>994</v>
      </c>
      <c r="F995">
        <v>55.616523000000008</v>
      </c>
      <c r="G995" s="3">
        <v>3</v>
      </c>
      <c r="H995">
        <v>57.069206000000008</v>
      </c>
      <c r="I995" s="4">
        <v>4</v>
      </c>
      <c r="P995">
        <v>2</v>
      </c>
      <c r="Q995" t="str">
        <f t="shared" si="16"/>
        <v>34</v>
      </c>
    </row>
    <row r="996" spans="1:17" x14ac:dyDescent="0.25">
      <c r="A996">
        <v>995</v>
      </c>
      <c r="F996">
        <v>55.638401000000009</v>
      </c>
      <c r="G996" s="3">
        <v>3</v>
      </c>
      <c r="H996">
        <v>57.080250000000007</v>
      </c>
      <c r="I996" s="4">
        <v>4</v>
      </c>
      <c r="P996">
        <v>2</v>
      </c>
      <c r="Q996" t="str">
        <f t="shared" si="16"/>
        <v>34</v>
      </c>
    </row>
    <row r="997" spans="1:17" x14ac:dyDescent="0.25">
      <c r="A997">
        <v>996</v>
      </c>
      <c r="F997">
        <v>55.65282400000001</v>
      </c>
      <c r="G997" s="3">
        <v>3</v>
      </c>
      <c r="H997">
        <v>57.100296000000007</v>
      </c>
      <c r="I997" s="4">
        <v>4</v>
      </c>
      <c r="P997">
        <v>2</v>
      </c>
      <c r="Q997" t="str">
        <f t="shared" si="16"/>
        <v>34</v>
      </c>
    </row>
    <row r="998" spans="1:17" x14ac:dyDescent="0.25">
      <c r="A998">
        <v>997</v>
      </c>
      <c r="F998">
        <v>55.663814000000009</v>
      </c>
      <c r="G998" s="3">
        <v>3</v>
      </c>
      <c r="H998">
        <v>57.126598000000008</v>
      </c>
      <c r="I998" s="4">
        <v>4</v>
      </c>
      <c r="P998">
        <v>2</v>
      </c>
      <c r="Q998" t="str">
        <f t="shared" si="16"/>
        <v>34</v>
      </c>
    </row>
    <row r="999" spans="1:17" x14ac:dyDescent="0.25">
      <c r="A999">
        <v>998</v>
      </c>
      <c r="F999">
        <v>55.660427000000006</v>
      </c>
      <c r="G999" s="3">
        <v>3</v>
      </c>
      <c r="H999">
        <v>57.016552000000011</v>
      </c>
      <c r="I999" s="4">
        <v>4</v>
      </c>
      <c r="P999">
        <v>2</v>
      </c>
      <c r="Q999" t="str">
        <f t="shared" si="16"/>
        <v>34</v>
      </c>
    </row>
    <row r="1000" spans="1:17" x14ac:dyDescent="0.25">
      <c r="A1000">
        <v>999</v>
      </c>
      <c r="D1000">
        <v>38.573749000000007</v>
      </c>
      <c r="E1000" s="2">
        <v>2</v>
      </c>
      <c r="F1000">
        <v>55.669021000000008</v>
      </c>
      <c r="G1000" s="3">
        <v>3</v>
      </c>
      <c r="P1000">
        <v>2</v>
      </c>
      <c r="Q1000" t="str">
        <f t="shared" si="16"/>
        <v>23</v>
      </c>
    </row>
    <row r="1001" spans="1:17" x14ac:dyDescent="0.25">
      <c r="A1001">
        <v>1000</v>
      </c>
      <c r="D1001">
        <v>38.544224000000007</v>
      </c>
      <c r="E1001" s="2">
        <v>2</v>
      </c>
      <c r="F1001">
        <v>55.656154000000008</v>
      </c>
      <c r="G1001" s="3">
        <v>3</v>
      </c>
      <c r="P1001">
        <v>2</v>
      </c>
      <c r="Q1001" t="str">
        <f t="shared" si="16"/>
        <v>23</v>
      </c>
    </row>
    <row r="1002" spans="1:17" x14ac:dyDescent="0.25">
      <c r="A1002">
        <v>1001</v>
      </c>
      <c r="D1002">
        <v>38.544533000000008</v>
      </c>
      <c r="E1002" s="2">
        <v>2</v>
      </c>
      <c r="F1002">
        <v>55.588295000000009</v>
      </c>
      <c r="G1002" s="3">
        <v>3</v>
      </c>
      <c r="P1002">
        <v>2</v>
      </c>
      <c r="Q1002" t="str">
        <f t="shared" si="16"/>
        <v>23</v>
      </c>
    </row>
    <row r="1003" spans="1:17" x14ac:dyDescent="0.25">
      <c r="A1003">
        <v>1002</v>
      </c>
      <c r="D1003">
        <v>38.559898000000011</v>
      </c>
      <c r="E1003" s="2">
        <v>2</v>
      </c>
      <c r="P1003">
        <v>1</v>
      </c>
      <c r="Q1003" t="str">
        <f t="shared" si="16"/>
        <v>2</v>
      </c>
    </row>
    <row r="1004" spans="1:17" x14ac:dyDescent="0.25">
      <c r="A1004">
        <v>1003</v>
      </c>
      <c r="D1004">
        <v>38.552555000000005</v>
      </c>
      <c r="E1004" s="2">
        <v>2</v>
      </c>
      <c r="P1004">
        <v>1</v>
      </c>
      <c r="Q1004" t="str">
        <f t="shared" si="16"/>
        <v>2</v>
      </c>
    </row>
    <row r="1005" spans="1:17" x14ac:dyDescent="0.25">
      <c r="A1005">
        <v>1004</v>
      </c>
      <c r="D1005">
        <v>38.543442000000006</v>
      </c>
      <c r="E1005" s="2">
        <v>2</v>
      </c>
      <c r="P1005">
        <v>1</v>
      </c>
      <c r="Q1005" t="str">
        <f t="shared" si="16"/>
        <v>2</v>
      </c>
    </row>
    <row r="1006" spans="1:17" x14ac:dyDescent="0.25">
      <c r="A1006">
        <v>1005</v>
      </c>
      <c r="D1006">
        <v>38.529484000000011</v>
      </c>
      <c r="E1006" s="2">
        <v>2</v>
      </c>
      <c r="P1006">
        <v>1</v>
      </c>
      <c r="Q1006" t="str">
        <f t="shared" si="16"/>
        <v>2</v>
      </c>
    </row>
    <row r="1007" spans="1:17" x14ac:dyDescent="0.25">
      <c r="A1007">
        <v>1006</v>
      </c>
      <c r="B1007">
        <v>32.737194000000009</v>
      </c>
      <c r="C1007" s="5">
        <v>1</v>
      </c>
      <c r="D1007">
        <v>38.516464000000006</v>
      </c>
      <c r="E1007" s="2">
        <v>2</v>
      </c>
      <c r="P1007">
        <v>2</v>
      </c>
      <c r="Q1007" t="str">
        <f t="shared" si="16"/>
        <v>12</v>
      </c>
    </row>
    <row r="1008" spans="1:17" x14ac:dyDescent="0.25">
      <c r="A1008">
        <v>1007</v>
      </c>
      <c r="B1008">
        <v>32.731361000000007</v>
      </c>
      <c r="C1008" s="5">
        <v>1</v>
      </c>
      <c r="D1008">
        <v>38.513132000000013</v>
      </c>
      <c r="E1008" s="2">
        <v>2</v>
      </c>
      <c r="P1008">
        <v>2</v>
      </c>
      <c r="Q1008" t="str">
        <f t="shared" si="16"/>
        <v>12</v>
      </c>
    </row>
    <row r="1009" spans="1:17" x14ac:dyDescent="0.25">
      <c r="A1009">
        <v>1008</v>
      </c>
      <c r="B1009">
        <v>32.744276000000013</v>
      </c>
      <c r="C1009" s="5">
        <v>1</v>
      </c>
      <c r="D1009">
        <v>38.513859000000011</v>
      </c>
      <c r="E1009" s="2">
        <v>2</v>
      </c>
      <c r="P1009">
        <v>2</v>
      </c>
      <c r="Q1009" t="str">
        <f t="shared" si="16"/>
        <v>12</v>
      </c>
    </row>
    <row r="1010" spans="1:17" x14ac:dyDescent="0.25">
      <c r="A1010">
        <v>1009</v>
      </c>
      <c r="B1010">
        <v>32.749120000000005</v>
      </c>
      <c r="C1010" s="5">
        <v>1</v>
      </c>
      <c r="D1010">
        <v>38.549274000000011</v>
      </c>
      <c r="E1010" s="2">
        <v>2</v>
      </c>
      <c r="P1010">
        <v>2</v>
      </c>
      <c r="Q1010" t="str">
        <f t="shared" si="16"/>
        <v>12</v>
      </c>
    </row>
    <row r="1011" spans="1:17" x14ac:dyDescent="0.25">
      <c r="A1011">
        <v>1010</v>
      </c>
      <c r="B1011">
        <v>32.758077000000007</v>
      </c>
      <c r="C1011" s="5">
        <v>1</v>
      </c>
      <c r="D1011">
        <v>38.573749000000007</v>
      </c>
      <c r="E1011" s="2">
        <v>2</v>
      </c>
      <c r="P1011">
        <v>2</v>
      </c>
      <c r="Q1011" t="str">
        <f t="shared" si="16"/>
        <v>12</v>
      </c>
    </row>
    <row r="1012" spans="1:17" x14ac:dyDescent="0.25">
      <c r="A1012">
        <v>1011</v>
      </c>
      <c r="B1012">
        <v>32.777504000000008</v>
      </c>
      <c r="C1012" s="5">
        <v>1</v>
      </c>
      <c r="P1012">
        <v>1</v>
      </c>
      <c r="Q1012" t="str">
        <f t="shared" si="16"/>
        <v>1</v>
      </c>
    </row>
    <row r="1013" spans="1:17" x14ac:dyDescent="0.25">
      <c r="A1013">
        <v>1012</v>
      </c>
      <c r="B1013">
        <v>32.741983000000005</v>
      </c>
      <c r="C1013" s="5">
        <v>1</v>
      </c>
      <c r="P1013">
        <v>1</v>
      </c>
      <c r="Q1013" t="str">
        <f t="shared" si="16"/>
        <v>1</v>
      </c>
    </row>
    <row r="1014" spans="1:17" x14ac:dyDescent="0.25">
      <c r="A1014">
        <v>1013</v>
      </c>
      <c r="B1014">
        <v>32.748913000000009</v>
      </c>
      <c r="C1014" s="5">
        <v>1</v>
      </c>
      <c r="H1014">
        <v>37.190336000000009</v>
      </c>
      <c r="I1014" s="4">
        <v>4</v>
      </c>
      <c r="P1014">
        <v>2</v>
      </c>
      <c r="Q1014" t="str">
        <f t="shared" si="16"/>
        <v>14</v>
      </c>
    </row>
    <row r="1015" spans="1:17" x14ac:dyDescent="0.25">
      <c r="A1015">
        <v>1014</v>
      </c>
      <c r="B1015">
        <v>32.724693000000009</v>
      </c>
      <c r="C1015" s="5">
        <v>1</v>
      </c>
      <c r="H1015">
        <v>37.187732000000011</v>
      </c>
      <c r="I1015" s="4">
        <v>4</v>
      </c>
      <c r="P1015">
        <v>2</v>
      </c>
      <c r="Q1015" t="str">
        <f t="shared" si="16"/>
        <v>14</v>
      </c>
    </row>
    <row r="1016" spans="1:17" x14ac:dyDescent="0.25">
      <c r="A1016">
        <v>1015</v>
      </c>
      <c r="B1016">
        <v>32.730943000000011</v>
      </c>
      <c r="C1016" s="5">
        <v>1</v>
      </c>
      <c r="H1016">
        <v>37.180441000000009</v>
      </c>
      <c r="I1016" s="4">
        <v>4</v>
      </c>
      <c r="P1016">
        <v>2</v>
      </c>
      <c r="Q1016" t="str">
        <f t="shared" si="16"/>
        <v>14</v>
      </c>
    </row>
    <row r="1017" spans="1:17" x14ac:dyDescent="0.25">
      <c r="A1017">
        <v>1016</v>
      </c>
      <c r="B1017">
        <v>32.737194000000009</v>
      </c>
      <c r="C1017" s="5">
        <v>1</v>
      </c>
      <c r="H1017">
        <v>37.148256000000003</v>
      </c>
      <c r="I1017" s="4">
        <v>4</v>
      </c>
      <c r="P1017">
        <v>2</v>
      </c>
      <c r="Q1017" t="str">
        <f t="shared" si="16"/>
        <v>14</v>
      </c>
    </row>
    <row r="1018" spans="1:17" x14ac:dyDescent="0.25">
      <c r="A1018">
        <v>1017</v>
      </c>
      <c r="F1018">
        <v>33.823539000000011</v>
      </c>
      <c r="G1018" s="3">
        <v>3</v>
      </c>
      <c r="H1018">
        <v>37.180650000000007</v>
      </c>
      <c r="I1018" s="4">
        <v>4</v>
      </c>
      <c r="P1018">
        <v>2</v>
      </c>
      <c r="Q1018" t="str">
        <f t="shared" si="16"/>
        <v>34</v>
      </c>
    </row>
    <row r="1019" spans="1:17" x14ac:dyDescent="0.25">
      <c r="A1019">
        <v>1018</v>
      </c>
      <c r="F1019">
        <v>33.83786400000001</v>
      </c>
      <c r="G1019" s="3">
        <v>3</v>
      </c>
      <c r="H1019">
        <v>37.173515000000009</v>
      </c>
      <c r="I1019" s="4">
        <v>4</v>
      </c>
      <c r="P1019">
        <v>2</v>
      </c>
      <c r="Q1019" t="str">
        <f t="shared" si="16"/>
        <v>34</v>
      </c>
    </row>
    <row r="1020" spans="1:17" x14ac:dyDescent="0.25">
      <c r="A1020">
        <v>1019</v>
      </c>
      <c r="F1020">
        <v>33.783020000000008</v>
      </c>
      <c r="G1020" s="3">
        <v>3</v>
      </c>
      <c r="H1020">
        <v>37.199608000000012</v>
      </c>
      <c r="I1020" s="4">
        <v>4</v>
      </c>
      <c r="P1020">
        <v>2</v>
      </c>
      <c r="Q1020" t="str">
        <f t="shared" si="16"/>
        <v>34</v>
      </c>
    </row>
    <row r="1021" spans="1:17" x14ac:dyDescent="0.25">
      <c r="A1021">
        <v>1020</v>
      </c>
      <c r="F1021">
        <v>33.791980000000009</v>
      </c>
      <c r="G1021" s="3">
        <v>3</v>
      </c>
      <c r="H1021">
        <v>37.180284000000007</v>
      </c>
      <c r="I1021" s="4">
        <v>4</v>
      </c>
      <c r="P1021">
        <v>2</v>
      </c>
      <c r="Q1021" t="str">
        <f t="shared" si="16"/>
        <v>34</v>
      </c>
    </row>
    <row r="1022" spans="1:17" x14ac:dyDescent="0.25">
      <c r="A1022">
        <v>1021</v>
      </c>
      <c r="D1022">
        <v>21.857524000000012</v>
      </c>
      <c r="E1022" s="2">
        <v>2</v>
      </c>
      <c r="F1022">
        <v>33.798073000000009</v>
      </c>
      <c r="G1022" s="3">
        <v>3</v>
      </c>
      <c r="H1022">
        <v>37.15653600000001</v>
      </c>
      <c r="I1022" s="4">
        <v>4</v>
      </c>
      <c r="P1022">
        <v>3</v>
      </c>
      <c r="Q1022" t="str">
        <f t="shared" si="16"/>
        <v>234</v>
      </c>
    </row>
    <row r="1023" spans="1:17" x14ac:dyDescent="0.25">
      <c r="A1023">
        <v>1022</v>
      </c>
      <c r="D1023">
        <v>21.817526000000008</v>
      </c>
      <c r="E1023" s="2">
        <v>2</v>
      </c>
      <c r="F1023">
        <v>33.827968000000013</v>
      </c>
      <c r="G1023" s="3">
        <v>3</v>
      </c>
      <c r="H1023">
        <v>37.190336000000009</v>
      </c>
      <c r="I1023" s="4">
        <v>4</v>
      </c>
      <c r="P1023">
        <v>3</v>
      </c>
      <c r="Q1023" t="str">
        <f t="shared" si="16"/>
        <v>234</v>
      </c>
    </row>
    <row r="1024" spans="1:17" x14ac:dyDescent="0.25">
      <c r="A1024">
        <v>1023</v>
      </c>
      <c r="D1024">
        <v>21.867939000000007</v>
      </c>
      <c r="E1024" s="2">
        <v>2</v>
      </c>
      <c r="F1024">
        <v>33.831976000000012</v>
      </c>
      <c r="G1024" s="3">
        <v>3</v>
      </c>
      <c r="H1024">
        <v>37.190336000000009</v>
      </c>
      <c r="I1024" s="4">
        <v>4</v>
      </c>
      <c r="P1024">
        <v>3</v>
      </c>
      <c r="Q1024" t="str">
        <f t="shared" si="16"/>
        <v>234</v>
      </c>
    </row>
    <row r="1025" spans="1:17" x14ac:dyDescent="0.25">
      <c r="A1025">
        <v>1024</v>
      </c>
      <c r="D1025">
        <v>21.803984000000007</v>
      </c>
      <c r="E1025" s="2">
        <v>2</v>
      </c>
      <c r="F1025">
        <v>33.826404000000011</v>
      </c>
      <c r="G1025" s="3">
        <v>3</v>
      </c>
      <c r="P1025">
        <v>2</v>
      </c>
      <c r="Q1025" t="str">
        <f t="shared" si="16"/>
        <v>23</v>
      </c>
    </row>
    <row r="1026" spans="1:17" x14ac:dyDescent="0.25">
      <c r="A1026">
        <v>1025</v>
      </c>
      <c r="D1026">
        <v>21.840233000000012</v>
      </c>
      <c r="E1026" s="2">
        <v>2</v>
      </c>
      <c r="F1026">
        <v>33.837236000000004</v>
      </c>
      <c r="G1026" s="3">
        <v>3</v>
      </c>
      <c r="P1026">
        <v>2</v>
      </c>
      <c r="Q1026" t="str">
        <f t="shared" ref="Q1026:Q1089" si="17">CONCATENATE(C1026,E1026,G1026,I1026)</f>
        <v>23</v>
      </c>
    </row>
    <row r="1027" spans="1:17" x14ac:dyDescent="0.25">
      <c r="A1027">
        <v>1026</v>
      </c>
      <c r="D1027">
        <v>21.88804300000001</v>
      </c>
      <c r="E1027" s="2">
        <v>2</v>
      </c>
      <c r="F1027">
        <v>33.823539000000011</v>
      </c>
      <c r="G1027" s="3">
        <v>3</v>
      </c>
      <c r="P1027">
        <v>2</v>
      </c>
      <c r="Q1027" t="str">
        <f t="shared" si="17"/>
        <v>23</v>
      </c>
    </row>
    <row r="1028" spans="1:17" x14ac:dyDescent="0.25">
      <c r="A1028">
        <v>1027</v>
      </c>
      <c r="D1028">
        <v>21.904291000000008</v>
      </c>
      <c r="E1028" s="2">
        <v>2</v>
      </c>
      <c r="F1028">
        <v>33.823539000000011</v>
      </c>
      <c r="G1028" s="3">
        <v>3</v>
      </c>
      <c r="P1028">
        <v>2</v>
      </c>
      <c r="Q1028" t="str">
        <f t="shared" si="17"/>
        <v>23</v>
      </c>
    </row>
    <row r="1029" spans="1:17" x14ac:dyDescent="0.25">
      <c r="A1029">
        <v>1028</v>
      </c>
      <c r="D1029">
        <v>21.887261000000009</v>
      </c>
      <c r="E1029" s="2">
        <v>2</v>
      </c>
      <c r="F1029">
        <v>33.823539000000011</v>
      </c>
      <c r="G1029" s="3">
        <v>3</v>
      </c>
      <c r="P1029">
        <v>2</v>
      </c>
      <c r="Q1029" t="str">
        <f t="shared" si="17"/>
        <v>23</v>
      </c>
    </row>
    <row r="1030" spans="1:17" x14ac:dyDescent="0.25">
      <c r="A1030">
        <v>1029</v>
      </c>
      <c r="D1030">
        <v>21.875387000000011</v>
      </c>
      <c r="E1030" s="2">
        <v>2</v>
      </c>
      <c r="F1030">
        <v>33.823539000000011</v>
      </c>
      <c r="G1030" s="3">
        <v>3</v>
      </c>
      <c r="P1030">
        <v>2</v>
      </c>
      <c r="Q1030" t="str">
        <f t="shared" si="17"/>
        <v>23</v>
      </c>
    </row>
    <row r="1031" spans="1:17" x14ac:dyDescent="0.25">
      <c r="A1031">
        <v>1030</v>
      </c>
      <c r="D1031">
        <v>21.87434600000001</v>
      </c>
      <c r="E1031" s="2">
        <v>2</v>
      </c>
      <c r="F1031">
        <v>33.823539000000011</v>
      </c>
      <c r="G1031" s="3">
        <v>3</v>
      </c>
      <c r="P1031">
        <v>2</v>
      </c>
      <c r="Q1031" t="str">
        <f t="shared" si="17"/>
        <v>23</v>
      </c>
    </row>
    <row r="1032" spans="1:17" x14ac:dyDescent="0.25">
      <c r="A1032">
        <v>1031</v>
      </c>
      <c r="D1032">
        <v>21.843253000000004</v>
      </c>
      <c r="E1032" s="2">
        <v>2</v>
      </c>
      <c r="F1032">
        <v>33.823539000000011</v>
      </c>
      <c r="G1032" s="3">
        <v>3</v>
      </c>
      <c r="P1032">
        <v>2</v>
      </c>
      <c r="Q1032" t="str">
        <f t="shared" si="17"/>
        <v>23</v>
      </c>
    </row>
    <row r="1033" spans="1:17" x14ac:dyDescent="0.25">
      <c r="A1033">
        <v>1032</v>
      </c>
      <c r="D1033">
        <v>21.843930000000007</v>
      </c>
      <c r="E1033" s="2">
        <v>2</v>
      </c>
      <c r="P1033">
        <v>1</v>
      </c>
      <c r="Q1033" t="str">
        <f t="shared" si="17"/>
        <v>2</v>
      </c>
    </row>
    <row r="1034" spans="1:17" x14ac:dyDescent="0.25">
      <c r="A1034">
        <v>1033</v>
      </c>
      <c r="B1034">
        <v>16.376518000000004</v>
      </c>
      <c r="C1034" s="5">
        <v>1</v>
      </c>
      <c r="D1034">
        <v>21.83783600000001</v>
      </c>
      <c r="E1034" s="2">
        <v>2</v>
      </c>
      <c r="P1034">
        <v>2</v>
      </c>
      <c r="Q1034" t="str">
        <f t="shared" si="17"/>
        <v>12</v>
      </c>
    </row>
    <row r="1035" spans="1:17" x14ac:dyDescent="0.25">
      <c r="A1035">
        <v>1034</v>
      </c>
      <c r="B1035">
        <v>16.362353000000006</v>
      </c>
      <c r="C1035" s="5">
        <v>1</v>
      </c>
      <c r="D1035">
        <v>21.830962000000007</v>
      </c>
      <c r="E1035" s="2">
        <v>2</v>
      </c>
      <c r="P1035">
        <v>2</v>
      </c>
      <c r="Q1035" t="str">
        <f t="shared" si="17"/>
        <v>12</v>
      </c>
    </row>
    <row r="1036" spans="1:17" x14ac:dyDescent="0.25">
      <c r="A1036">
        <v>1035</v>
      </c>
      <c r="B1036">
        <v>16.362353000000006</v>
      </c>
      <c r="C1036" s="5">
        <v>1</v>
      </c>
      <c r="D1036">
        <v>21.81434800000001</v>
      </c>
      <c r="E1036" s="2">
        <v>2</v>
      </c>
      <c r="P1036">
        <v>2</v>
      </c>
      <c r="Q1036" t="str">
        <f t="shared" si="17"/>
        <v>12</v>
      </c>
    </row>
    <row r="1037" spans="1:17" x14ac:dyDescent="0.25">
      <c r="A1037">
        <v>1036</v>
      </c>
      <c r="B1037">
        <v>16.362353000000006</v>
      </c>
      <c r="C1037" s="5">
        <v>1</v>
      </c>
      <c r="D1037">
        <v>21.857524000000012</v>
      </c>
      <c r="E1037" s="2">
        <v>2</v>
      </c>
      <c r="P1037">
        <v>2</v>
      </c>
      <c r="Q1037" t="str">
        <f t="shared" si="17"/>
        <v>12</v>
      </c>
    </row>
    <row r="1038" spans="1:17" x14ac:dyDescent="0.25">
      <c r="A1038">
        <v>1037</v>
      </c>
      <c r="B1038">
        <v>16.362353000000006</v>
      </c>
      <c r="C1038" s="5">
        <v>1</v>
      </c>
      <c r="D1038">
        <v>21.857524000000012</v>
      </c>
      <c r="E1038" s="2">
        <v>2</v>
      </c>
      <c r="P1038">
        <v>2</v>
      </c>
      <c r="Q1038" t="str">
        <f t="shared" si="17"/>
        <v>12</v>
      </c>
    </row>
    <row r="1039" spans="1:17" x14ac:dyDescent="0.25">
      <c r="A1039">
        <v>1038</v>
      </c>
      <c r="B1039">
        <v>16.362353000000006</v>
      </c>
      <c r="C1039" s="5">
        <v>1</v>
      </c>
      <c r="D1039">
        <v>21.857524000000012</v>
      </c>
      <c r="E1039" s="2">
        <v>2</v>
      </c>
      <c r="P1039">
        <v>2</v>
      </c>
      <c r="Q1039" t="str">
        <f t="shared" si="17"/>
        <v>12</v>
      </c>
    </row>
    <row r="1040" spans="1:17" x14ac:dyDescent="0.25">
      <c r="A1040">
        <v>1039</v>
      </c>
      <c r="B1040">
        <v>16.362353000000006</v>
      </c>
      <c r="C1040" s="5">
        <v>1</v>
      </c>
      <c r="H1040">
        <v>21.466712000000008</v>
      </c>
      <c r="I1040" s="4">
        <v>4</v>
      </c>
      <c r="P1040">
        <v>2</v>
      </c>
      <c r="Q1040" t="str">
        <f t="shared" si="17"/>
        <v>14</v>
      </c>
    </row>
    <row r="1041" spans="1:17" x14ac:dyDescent="0.25">
      <c r="A1041">
        <v>1040</v>
      </c>
      <c r="B1041">
        <v>16.376518000000004</v>
      </c>
      <c r="C1041" s="5">
        <v>1</v>
      </c>
      <c r="H1041">
        <v>21.466712000000008</v>
      </c>
      <c r="I1041" s="4">
        <v>4</v>
      </c>
      <c r="J1041">
        <v>39.148147000000009</v>
      </c>
      <c r="K1041" t="s">
        <v>22</v>
      </c>
      <c r="Q1041" t="str">
        <f t="shared" si="17"/>
        <v>14</v>
      </c>
    </row>
    <row r="1042" spans="1:17" x14ac:dyDescent="0.25">
      <c r="A1042">
        <v>1041</v>
      </c>
      <c r="Q1042" t="str">
        <f t="shared" si="17"/>
        <v/>
      </c>
    </row>
    <row r="1043" spans="1:17" x14ac:dyDescent="0.25">
      <c r="A1043">
        <v>1042</v>
      </c>
      <c r="J1043">
        <v>236.373043</v>
      </c>
      <c r="K1043" t="s">
        <v>22</v>
      </c>
      <c r="Q1043" t="str">
        <f t="shared" si="17"/>
        <v/>
      </c>
    </row>
    <row r="1044" spans="1:17" x14ac:dyDescent="0.25">
      <c r="A1044">
        <v>1043</v>
      </c>
      <c r="B1044">
        <v>231.89143899999999</v>
      </c>
      <c r="C1044" s="5">
        <v>1</v>
      </c>
      <c r="P1044">
        <v>1</v>
      </c>
      <c r="Q1044" t="str">
        <f t="shared" si="17"/>
        <v>1</v>
      </c>
    </row>
    <row r="1045" spans="1:17" x14ac:dyDescent="0.25">
      <c r="A1045">
        <v>1044</v>
      </c>
      <c r="B1045">
        <v>231.85317599999999</v>
      </c>
      <c r="C1045" s="5">
        <v>1</v>
      </c>
      <c r="P1045">
        <v>1</v>
      </c>
      <c r="Q1045" t="str">
        <f t="shared" si="17"/>
        <v>1</v>
      </c>
    </row>
    <row r="1046" spans="1:17" x14ac:dyDescent="0.25">
      <c r="A1046">
        <v>1045</v>
      </c>
      <c r="B1046">
        <v>231.872512</v>
      </c>
      <c r="C1046" s="5">
        <v>1</v>
      </c>
      <c r="P1046">
        <v>1</v>
      </c>
      <c r="Q1046" t="str">
        <f t="shared" si="17"/>
        <v>1</v>
      </c>
    </row>
    <row r="1047" spans="1:17" x14ac:dyDescent="0.25">
      <c r="A1047">
        <v>1046</v>
      </c>
      <c r="B1047">
        <v>231.84889000000001</v>
      </c>
      <c r="C1047" s="5">
        <v>1</v>
      </c>
      <c r="P1047">
        <v>1</v>
      </c>
      <c r="Q1047" t="str">
        <f t="shared" si="17"/>
        <v>1</v>
      </c>
    </row>
    <row r="1048" spans="1:17" x14ac:dyDescent="0.25">
      <c r="A1048">
        <v>1047</v>
      </c>
      <c r="B1048">
        <v>231.86164400000001</v>
      </c>
      <c r="C1048" s="5">
        <v>1</v>
      </c>
      <c r="P1048">
        <v>1</v>
      </c>
      <c r="Q1048" t="str">
        <f t="shared" si="17"/>
        <v>1</v>
      </c>
    </row>
    <row r="1049" spans="1:17" x14ac:dyDescent="0.25">
      <c r="A1049">
        <v>1048</v>
      </c>
      <c r="B1049">
        <v>231.88215400000001</v>
      </c>
      <c r="C1049" s="5">
        <v>1</v>
      </c>
      <c r="P1049">
        <v>1</v>
      </c>
      <c r="Q1049" t="str">
        <f t="shared" si="17"/>
        <v>1</v>
      </c>
    </row>
    <row r="1050" spans="1:17" x14ac:dyDescent="0.25">
      <c r="A1050">
        <v>1049</v>
      </c>
      <c r="B1050">
        <v>231.886236</v>
      </c>
      <c r="C1050" s="5">
        <v>1</v>
      </c>
      <c r="P1050">
        <v>1</v>
      </c>
      <c r="Q1050" t="str">
        <f t="shared" si="17"/>
        <v>1</v>
      </c>
    </row>
    <row r="1051" spans="1:17" x14ac:dyDescent="0.25">
      <c r="A1051">
        <v>1050</v>
      </c>
      <c r="B1051">
        <v>231.865982</v>
      </c>
      <c r="C1051" s="5">
        <v>1</v>
      </c>
      <c r="P1051">
        <v>1</v>
      </c>
      <c r="Q1051" t="str">
        <f t="shared" si="17"/>
        <v>1</v>
      </c>
    </row>
    <row r="1052" spans="1:17" x14ac:dyDescent="0.25">
      <c r="A1052">
        <v>1051</v>
      </c>
      <c r="B1052">
        <v>231.87582700000002</v>
      </c>
      <c r="C1052" s="5">
        <v>1</v>
      </c>
      <c r="P1052">
        <v>1</v>
      </c>
      <c r="Q1052" t="str">
        <f t="shared" si="17"/>
        <v>1</v>
      </c>
    </row>
    <row r="1053" spans="1:17" x14ac:dyDescent="0.25">
      <c r="A1053">
        <v>1052</v>
      </c>
      <c r="B1053">
        <v>231.87633700000001</v>
      </c>
      <c r="C1053" s="5">
        <v>1</v>
      </c>
      <c r="P1053">
        <v>1</v>
      </c>
      <c r="Q1053" t="str">
        <f t="shared" si="17"/>
        <v>1</v>
      </c>
    </row>
    <row r="1054" spans="1:17" x14ac:dyDescent="0.25">
      <c r="A1054">
        <v>1053</v>
      </c>
      <c r="B1054">
        <v>231.89113399999999</v>
      </c>
      <c r="C1054" s="5">
        <v>1</v>
      </c>
      <c r="P1054">
        <v>1</v>
      </c>
      <c r="Q1054" t="str">
        <f t="shared" si="17"/>
        <v>1</v>
      </c>
    </row>
    <row r="1055" spans="1:17" x14ac:dyDescent="0.25">
      <c r="A1055">
        <v>1054</v>
      </c>
      <c r="B1055">
        <v>231.89143899999999</v>
      </c>
      <c r="C1055" s="5">
        <v>1</v>
      </c>
      <c r="P1055">
        <v>1</v>
      </c>
      <c r="Q1055" t="str">
        <f t="shared" si="17"/>
        <v>1</v>
      </c>
    </row>
    <row r="1056" spans="1:17" x14ac:dyDescent="0.25">
      <c r="A1056">
        <v>1055</v>
      </c>
      <c r="B1056">
        <v>231.89143899999999</v>
      </c>
      <c r="C1056" s="5">
        <v>1</v>
      </c>
      <c r="P1056">
        <v>1</v>
      </c>
      <c r="Q1056" t="str">
        <f t="shared" si="17"/>
        <v>1</v>
      </c>
    </row>
    <row r="1057" spans="1:17" x14ac:dyDescent="0.25">
      <c r="A1057">
        <v>1056</v>
      </c>
      <c r="D1057">
        <v>222.54707999999999</v>
      </c>
      <c r="E1057" s="2">
        <v>2</v>
      </c>
      <c r="P1057">
        <v>1</v>
      </c>
      <c r="Q1057" t="str">
        <f t="shared" si="17"/>
        <v>2</v>
      </c>
    </row>
    <row r="1058" spans="1:17" x14ac:dyDescent="0.25">
      <c r="A1058">
        <v>1057</v>
      </c>
      <c r="D1058">
        <v>222.50901999999999</v>
      </c>
      <c r="E1058" s="2">
        <v>2</v>
      </c>
      <c r="F1058">
        <v>232.933221</v>
      </c>
      <c r="G1058" s="3">
        <v>3</v>
      </c>
      <c r="P1058">
        <v>2</v>
      </c>
      <c r="Q1058" t="str">
        <f t="shared" si="17"/>
        <v>23</v>
      </c>
    </row>
    <row r="1059" spans="1:17" x14ac:dyDescent="0.25">
      <c r="A1059">
        <v>1058</v>
      </c>
      <c r="D1059">
        <v>222.53202899999999</v>
      </c>
      <c r="E1059" s="2">
        <v>2</v>
      </c>
      <c r="F1059">
        <v>232.90123299999999</v>
      </c>
      <c r="G1059" s="3">
        <v>3</v>
      </c>
      <c r="P1059">
        <v>2</v>
      </c>
      <c r="Q1059" t="str">
        <f t="shared" si="17"/>
        <v>23</v>
      </c>
    </row>
    <row r="1060" spans="1:17" x14ac:dyDescent="0.25">
      <c r="A1060">
        <v>1059</v>
      </c>
      <c r="D1060">
        <v>222.50702999999999</v>
      </c>
      <c r="E1060" s="2">
        <v>2</v>
      </c>
      <c r="F1060">
        <v>232.91878500000001</v>
      </c>
      <c r="G1060" s="3">
        <v>3</v>
      </c>
      <c r="P1060">
        <v>2</v>
      </c>
      <c r="Q1060" t="str">
        <f t="shared" si="17"/>
        <v>23</v>
      </c>
    </row>
    <row r="1061" spans="1:17" x14ac:dyDescent="0.25">
      <c r="A1061">
        <v>1060</v>
      </c>
      <c r="D1061">
        <v>222.48774499999999</v>
      </c>
      <c r="E1061" s="2">
        <v>2</v>
      </c>
      <c r="F1061">
        <v>232.91128499999999</v>
      </c>
      <c r="G1061" s="3">
        <v>3</v>
      </c>
      <c r="P1061">
        <v>2</v>
      </c>
      <c r="Q1061" t="str">
        <f t="shared" si="17"/>
        <v>23</v>
      </c>
    </row>
    <row r="1062" spans="1:17" x14ac:dyDescent="0.25">
      <c r="A1062">
        <v>1061</v>
      </c>
      <c r="D1062">
        <v>222.48749000000001</v>
      </c>
      <c r="E1062" s="2">
        <v>2</v>
      </c>
      <c r="F1062">
        <v>232.908376</v>
      </c>
      <c r="G1062" s="3">
        <v>3</v>
      </c>
      <c r="P1062">
        <v>2</v>
      </c>
      <c r="Q1062" t="str">
        <f t="shared" si="17"/>
        <v>23</v>
      </c>
    </row>
    <row r="1063" spans="1:17" x14ac:dyDescent="0.25">
      <c r="A1063">
        <v>1062</v>
      </c>
      <c r="D1063">
        <v>222.46208300000001</v>
      </c>
      <c r="E1063" s="2">
        <v>2</v>
      </c>
      <c r="F1063">
        <v>232.896286</v>
      </c>
      <c r="G1063" s="3">
        <v>3</v>
      </c>
      <c r="P1063">
        <v>2</v>
      </c>
      <c r="Q1063" t="str">
        <f t="shared" si="17"/>
        <v>23</v>
      </c>
    </row>
    <row r="1064" spans="1:17" x14ac:dyDescent="0.25">
      <c r="A1064">
        <v>1063</v>
      </c>
      <c r="D1064">
        <v>222.474481</v>
      </c>
      <c r="E1064" s="2">
        <v>2</v>
      </c>
      <c r="F1064">
        <v>232.90730400000001</v>
      </c>
      <c r="G1064" s="3">
        <v>3</v>
      </c>
      <c r="P1064">
        <v>2</v>
      </c>
      <c r="Q1064" t="str">
        <f t="shared" si="17"/>
        <v>23</v>
      </c>
    </row>
    <row r="1065" spans="1:17" x14ac:dyDescent="0.25">
      <c r="A1065">
        <v>1064</v>
      </c>
      <c r="D1065">
        <v>222.47085799999999</v>
      </c>
      <c r="E1065" s="2">
        <v>2</v>
      </c>
      <c r="F1065">
        <v>232.89368200000001</v>
      </c>
      <c r="G1065" s="3">
        <v>3</v>
      </c>
      <c r="P1065">
        <v>2</v>
      </c>
      <c r="Q1065" t="str">
        <f t="shared" si="17"/>
        <v>23</v>
      </c>
    </row>
    <row r="1066" spans="1:17" x14ac:dyDescent="0.25">
      <c r="A1066">
        <v>1065</v>
      </c>
      <c r="D1066">
        <v>222.468613</v>
      </c>
      <c r="E1066" s="2">
        <v>2</v>
      </c>
      <c r="F1066">
        <v>232.933221</v>
      </c>
      <c r="G1066" s="3">
        <v>3</v>
      </c>
      <c r="P1066">
        <v>2</v>
      </c>
      <c r="Q1066" t="str">
        <f t="shared" si="17"/>
        <v>23</v>
      </c>
    </row>
    <row r="1067" spans="1:17" x14ac:dyDescent="0.25">
      <c r="A1067">
        <v>1066</v>
      </c>
      <c r="D1067">
        <v>222.50901999999999</v>
      </c>
      <c r="E1067" s="2">
        <v>2</v>
      </c>
      <c r="F1067">
        <v>232.933221</v>
      </c>
      <c r="G1067" s="3">
        <v>3</v>
      </c>
      <c r="P1067">
        <v>2</v>
      </c>
      <c r="Q1067" t="str">
        <f t="shared" si="17"/>
        <v>23</v>
      </c>
    </row>
    <row r="1068" spans="1:17" x14ac:dyDescent="0.25">
      <c r="A1068">
        <v>1067</v>
      </c>
      <c r="P1068">
        <v>0</v>
      </c>
      <c r="Q1068" t="str">
        <f t="shared" si="17"/>
        <v/>
      </c>
    </row>
    <row r="1069" spans="1:17" x14ac:dyDescent="0.25">
      <c r="A1069">
        <v>1068</v>
      </c>
      <c r="P1069">
        <v>0</v>
      </c>
      <c r="Q1069" t="str">
        <f t="shared" si="17"/>
        <v/>
      </c>
    </row>
    <row r="1070" spans="1:17" x14ac:dyDescent="0.25">
      <c r="A1070">
        <v>1069</v>
      </c>
      <c r="B1070">
        <v>212.71493799999999</v>
      </c>
      <c r="C1070" s="5">
        <v>1</v>
      </c>
      <c r="H1070">
        <v>222.322193</v>
      </c>
      <c r="I1070" s="4">
        <v>4</v>
      </c>
      <c r="P1070">
        <v>2</v>
      </c>
      <c r="Q1070" t="str">
        <f t="shared" si="17"/>
        <v>14</v>
      </c>
    </row>
    <row r="1071" spans="1:17" x14ac:dyDescent="0.25">
      <c r="A1071">
        <v>1070</v>
      </c>
      <c r="B1071">
        <v>212.63825900000001</v>
      </c>
      <c r="C1071" s="5">
        <v>1</v>
      </c>
      <c r="H1071">
        <v>222.310867</v>
      </c>
      <c r="I1071" s="4">
        <v>4</v>
      </c>
      <c r="P1071">
        <v>2</v>
      </c>
      <c r="Q1071" t="str">
        <f t="shared" si="17"/>
        <v>14</v>
      </c>
    </row>
    <row r="1072" spans="1:17" x14ac:dyDescent="0.25">
      <c r="A1072">
        <v>1071</v>
      </c>
      <c r="B1072">
        <v>212.613056</v>
      </c>
      <c r="C1072" s="5">
        <v>1</v>
      </c>
      <c r="H1072">
        <v>222.35933299999999</v>
      </c>
      <c r="I1072" s="4">
        <v>4</v>
      </c>
      <c r="P1072">
        <v>2</v>
      </c>
      <c r="Q1072" t="str">
        <f t="shared" si="17"/>
        <v>14</v>
      </c>
    </row>
    <row r="1073" spans="1:17" x14ac:dyDescent="0.25">
      <c r="A1073">
        <v>1072</v>
      </c>
      <c r="B1073">
        <v>212.56168099999999</v>
      </c>
      <c r="C1073" s="5">
        <v>1</v>
      </c>
      <c r="H1073">
        <v>222.377139</v>
      </c>
      <c r="I1073" s="4">
        <v>4</v>
      </c>
      <c r="P1073">
        <v>2</v>
      </c>
      <c r="Q1073" t="str">
        <f t="shared" si="17"/>
        <v>14</v>
      </c>
    </row>
    <row r="1074" spans="1:17" x14ac:dyDescent="0.25">
      <c r="A1074">
        <v>1073</v>
      </c>
      <c r="B1074">
        <v>212.50821400000001</v>
      </c>
      <c r="C1074" s="5">
        <v>1</v>
      </c>
      <c r="H1074">
        <v>222.39509699999999</v>
      </c>
      <c r="I1074" s="4">
        <v>4</v>
      </c>
      <c r="P1074">
        <v>2</v>
      </c>
      <c r="Q1074" t="str">
        <f t="shared" si="17"/>
        <v>14</v>
      </c>
    </row>
    <row r="1075" spans="1:17" x14ac:dyDescent="0.25">
      <c r="A1075">
        <v>1074</v>
      </c>
      <c r="B1075">
        <v>212.53056000000001</v>
      </c>
      <c r="C1075" s="5">
        <v>1</v>
      </c>
      <c r="H1075">
        <v>222.41499400000001</v>
      </c>
      <c r="I1075" s="4">
        <v>4</v>
      </c>
      <c r="P1075">
        <v>2</v>
      </c>
      <c r="Q1075" t="str">
        <f t="shared" si="17"/>
        <v>14</v>
      </c>
    </row>
    <row r="1076" spans="1:17" x14ac:dyDescent="0.25">
      <c r="A1076">
        <v>1075</v>
      </c>
      <c r="B1076">
        <v>212.538825</v>
      </c>
      <c r="C1076" s="5">
        <v>1</v>
      </c>
      <c r="H1076">
        <v>222.384536</v>
      </c>
      <c r="I1076" s="4">
        <v>4</v>
      </c>
      <c r="P1076">
        <v>2</v>
      </c>
      <c r="Q1076" t="str">
        <f t="shared" si="17"/>
        <v>14</v>
      </c>
    </row>
    <row r="1077" spans="1:17" x14ac:dyDescent="0.25">
      <c r="A1077">
        <v>1076</v>
      </c>
      <c r="B1077">
        <v>212.53703899999999</v>
      </c>
      <c r="C1077" s="5">
        <v>1</v>
      </c>
      <c r="H1077">
        <v>222.36912899999999</v>
      </c>
      <c r="I1077" s="4">
        <v>4</v>
      </c>
      <c r="P1077">
        <v>2</v>
      </c>
      <c r="Q1077" t="str">
        <f t="shared" si="17"/>
        <v>14</v>
      </c>
    </row>
    <row r="1078" spans="1:17" x14ac:dyDescent="0.25">
      <c r="A1078">
        <v>1077</v>
      </c>
      <c r="B1078">
        <v>212.56428299999999</v>
      </c>
      <c r="C1078" s="5">
        <v>1</v>
      </c>
      <c r="H1078">
        <v>222.45642000000001</v>
      </c>
      <c r="I1078" s="4">
        <v>4</v>
      </c>
      <c r="P1078">
        <v>2</v>
      </c>
      <c r="Q1078" t="str">
        <f t="shared" si="17"/>
        <v>14</v>
      </c>
    </row>
    <row r="1079" spans="1:17" x14ac:dyDescent="0.25">
      <c r="A1079">
        <v>1078</v>
      </c>
      <c r="B1079">
        <v>212.53147899999999</v>
      </c>
      <c r="C1079" s="5">
        <v>1</v>
      </c>
      <c r="H1079">
        <v>222.45642000000001</v>
      </c>
      <c r="I1079" s="4">
        <v>4</v>
      </c>
      <c r="P1079">
        <v>2</v>
      </c>
      <c r="Q1079" t="str">
        <f t="shared" si="17"/>
        <v>14</v>
      </c>
    </row>
    <row r="1080" spans="1:17" x14ac:dyDescent="0.25">
      <c r="A1080">
        <v>1079</v>
      </c>
      <c r="B1080">
        <v>212.63825900000001</v>
      </c>
      <c r="C1080" s="5">
        <v>1</v>
      </c>
      <c r="P1080">
        <v>1</v>
      </c>
      <c r="Q1080" t="str">
        <f t="shared" si="17"/>
        <v>1</v>
      </c>
    </row>
    <row r="1081" spans="1:17" x14ac:dyDescent="0.25">
      <c r="A1081">
        <v>1080</v>
      </c>
      <c r="B1081">
        <v>212.63825900000001</v>
      </c>
      <c r="C1081" s="5">
        <v>1</v>
      </c>
      <c r="P1081">
        <v>1</v>
      </c>
      <c r="Q1081" t="str">
        <f t="shared" si="17"/>
        <v>1</v>
      </c>
    </row>
    <row r="1082" spans="1:17" x14ac:dyDescent="0.25">
      <c r="A1082">
        <v>1081</v>
      </c>
      <c r="P1082">
        <v>0</v>
      </c>
      <c r="Q1082" t="str">
        <f t="shared" si="17"/>
        <v/>
      </c>
    </row>
    <row r="1083" spans="1:17" x14ac:dyDescent="0.25">
      <c r="A1083">
        <v>1082</v>
      </c>
      <c r="P1083">
        <v>0</v>
      </c>
      <c r="Q1083" t="str">
        <f t="shared" si="17"/>
        <v/>
      </c>
    </row>
    <row r="1084" spans="1:17" x14ac:dyDescent="0.25">
      <c r="A1084">
        <v>1083</v>
      </c>
      <c r="D1084">
        <v>200.367942</v>
      </c>
      <c r="E1084" s="2">
        <v>2</v>
      </c>
      <c r="F1084">
        <v>212.645758</v>
      </c>
      <c r="G1084" s="3">
        <v>3</v>
      </c>
      <c r="P1084">
        <v>2</v>
      </c>
      <c r="Q1084" t="str">
        <f t="shared" si="17"/>
        <v>23</v>
      </c>
    </row>
    <row r="1085" spans="1:17" x14ac:dyDescent="0.25">
      <c r="A1085">
        <v>1084</v>
      </c>
      <c r="D1085">
        <v>200.40716800000001</v>
      </c>
      <c r="E1085" s="2">
        <v>2</v>
      </c>
      <c r="F1085">
        <v>212.67055300000001</v>
      </c>
      <c r="G1085" s="3">
        <v>3</v>
      </c>
      <c r="P1085">
        <v>2</v>
      </c>
      <c r="Q1085" t="str">
        <f t="shared" si="17"/>
        <v>23</v>
      </c>
    </row>
    <row r="1086" spans="1:17" x14ac:dyDescent="0.25">
      <c r="A1086">
        <v>1085</v>
      </c>
      <c r="D1086">
        <v>200.380313</v>
      </c>
      <c r="E1086" s="2">
        <v>2</v>
      </c>
      <c r="F1086">
        <v>212.59667899999999</v>
      </c>
      <c r="G1086" s="3">
        <v>3</v>
      </c>
      <c r="P1086">
        <v>2</v>
      </c>
      <c r="Q1086" t="str">
        <f t="shared" si="17"/>
        <v>23</v>
      </c>
    </row>
    <row r="1087" spans="1:17" x14ac:dyDescent="0.25">
      <c r="A1087">
        <v>1086</v>
      </c>
      <c r="D1087">
        <v>200.38608400000001</v>
      </c>
      <c r="E1087" s="2">
        <v>2</v>
      </c>
      <c r="F1087">
        <v>212.625045</v>
      </c>
      <c r="G1087" s="3">
        <v>3</v>
      </c>
      <c r="P1087">
        <v>2</v>
      </c>
      <c r="Q1087" t="str">
        <f t="shared" si="17"/>
        <v>23</v>
      </c>
    </row>
    <row r="1088" spans="1:17" x14ac:dyDescent="0.25">
      <c r="A1088">
        <v>1087</v>
      </c>
      <c r="D1088">
        <v>200.394023</v>
      </c>
      <c r="E1088" s="2">
        <v>2</v>
      </c>
      <c r="F1088">
        <v>212.68550099999999</v>
      </c>
      <c r="G1088" s="3">
        <v>3</v>
      </c>
      <c r="P1088">
        <v>2</v>
      </c>
      <c r="Q1088" t="str">
        <f t="shared" si="17"/>
        <v>23</v>
      </c>
    </row>
    <row r="1089" spans="1:17" x14ac:dyDescent="0.25">
      <c r="A1089">
        <v>1088</v>
      </c>
      <c r="D1089">
        <v>200.385932</v>
      </c>
      <c r="E1089" s="2">
        <v>2</v>
      </c>
      <c r="F1089">
        <v>212.66305299999999</v>
      </c>
      <c r="G1089" s="3">
        <v>3</v>
      </c>
      <c r="P1089">
        <v>2</v>
      </c>
      <c r="Q1089" t="str">
        <f t="shared" si="17"/>
        <v>23</v>
      </c>
    </row>
    <row r="1090" spans="1:17" x14ac:dyDescent="0.25">
      <c r="A1090">
        <v>1089</v>
      </c>
      <c r="D1090">
        <v>200.344382</v>
      </c>
      <c r="E1090" s="2">
        <v>2</v>
      </c>
      <c r="F1090">
        <v>212.627137</v>
      </c>
      <c r="G1090" s="3">
        <v>3</v>
      </c>
      <c r="P1090">
        <v>2</v>
      </c>
      <c r="Q1090" t="str">
        <f t="shared" ref="Q1090:Q1153" si="18">CONCATENATE(C1090,E1090,G1090,I1090)</f>
        <v>23</v>
      </c>
    </row>
    <row r="1091" spans="1:17" x14ac:dyDescent="0.25">
      <c r="A1091">
        <v>1090</v>
      </c>
      <c r="D1091">
        <v>200.37583000000001</v>
      </c>
      <c r="E1091" s="2">
        <v>2</v>
      </c>
      <c r="F1091">
        <v>212.81554499999999</v>
      </c>
      <c r="G1091" s="3">
        <v>3</v>
      </c>
      <c r="P1091">
        <v>2</v>
      </c>
      <c r="Q1091" t="str">
        <f t="shared" si="18"/>
        <v>23</v>
      </c>
    </row>
    <row r="1092" spans="1:17" x14ac:dyDescent="0.25">
      <c r="A1092">
        <v>1091</v>
      </c>
      <c r="D1092">
        <v>200.387168</v>
      </c>
      <c r="E1092" s="2">
        <v>2</v>
      </c>
      <c r="P1092">
        <v>1</v>
      </c>
      <c r="Q1092" t="str">
        <f t="shared" si="18"/>
        <v>2</v>
      </c>
    </row>
    <row r="1093" spans="1:17" x14ac:dyDescent="0.25">
      <c r="A1093">
        <v>1092</v>
      </c>
      <c r="D1093">
        <v>200.367942</v>
      </c>
      <c r="E1093" s="2">
        <v>2</v>
      </c>
      <c r="P1093">
        <v>1</v>
      </c>
      <c r="Q1093" t="str">
        <f t="shared" si="18"/>
        <v>2</v>
      </c>
    </row>
    <row r="1094" spans="1:17" x14ac:dyDescent="0.25">
      <c r="A1094">
        <v>1093</v>
      </c>
      <c r="P1094">
        <v>0</v>
      </c>
      <c r="Q1094" t="str">
        <f t="shared" si="18"/>
        <v/>
      </c>
    </row>
    <row r="1095" spans="1:17" x14ac:dyDescent="0.25">
      <c r="A1095">
        <v>1094</v>
      </c>
      <c r="P1095">
        <v>0</v>
      </c>
      <c r="Q1095" t="str">
        <f t="shared" si="18"/>
        <v/>
      </c>
    </row>
    <row r="1096" spans="1:17" x14ac:dyDescent="0.25">
      <c r="A1096">
        <v>1095</v>
      </c>
      <c r="B1096">
        <v>187.635054</v>
      </c>
      <c r="C1096" s="5">
        <v>1</v>
      </c>
      <c r="P1096">
        <v>1</v>
      </c>
      <c r="Q1096" t="str">
        <f t="shared" si="18"/>
        <v>1</v>
      </c>
    </row>
    <row r="1097" spans="1:17" x14ac:dyDescent="0.25">
      <c r="A1097">
        <v>1096</v>
      </c>
      <c r="B1097">
        <v>187.58041600000001</v>
      </c>
      <c r="C1097" s="5">
        <v>1</v>
      </c>
      <c r="H1097">
        <v>199.115725</v>
      </c>
      <c r="I1097" s="4">
        <v>4</v>
      </c>
      <c r="P1097">
        <v>2</v>
      </c>
      <c r="Q1097" t="str">
        <f t="shared" si="18"/>
        <v>14</v>
      </c>
    </row>
    <row r="1098" spans="1:17" x14ac:dyDescent="0.25">
      <c r="A1098">
        <v>1097</v>
      </c>
      <c r="B1098">
        <v>187.54402400000001</v>
      </c>
      <c r="C1098" s="5">
        <v>1</v>
      </c>
      <c r="H1098">
        <v>199.124797</v>
      </c>
      <c r="I1098" s="4">
        <v>4</v>
      </c>
      <c r="P1098">
        <v>2</v>
      </c>
      <c r="Q1098" t="str">
        <f t="shared" si="18"/>
        <v>14</v>
      </c>
    </row>
    <row r="1099" spans="1:17" x14ac:dyDescent="0.25">
      <c r="A1099">
        <v>1098</v>
      </c>
      <c r="B1099">
        <v>187.58015699999999</v>
      </c>
      <c r="C1099" s="5">
        <v>1</v>
      </c>
      <c r="H1099">
        <v>199.10979700000001</v>
      </c>
      <c r="I1099" s="4">
        <v>4</v>
      </c>
      <c r="P1099">
        <v>2</v>
      </c>
      <c r="Q1099" t="str">
        <f t="shared" si="18"/>
        <v>14</v>
      </c>
    </row>
    <row r="1100" spans="1:17" x14ac:dyDescent="0.25">
      <c r="A1100">
        <v>1099</v>
      </c>
      <c r="B1100">
        <v>187.62618900000001</v>
      </c>
      <c r="C1100" s="5">
        <v>1</v>
      </c>
      <c r="H1100">
        <v>199.143508</v>
      </c>
      <c r="I1100" s="4">
        <v>4</v>
      </c>
      <c r="P1100">
        <v>2</v>
      </c>
      <c r="Q1100" t="str">
        <f t="shared" si="18"/>
        <v>14</v>
      </c>
    </row>
    <row r="1101" spans="1:17" x14ac:dyDescent="0.25">
      <c r="A1101">
        <v>1100</v>
      </c>
      <c r="B1101">
        <v>187.59196299999999</v>
      </c>
      <c r="C1101" s="5">
        <v>1</v>
      </c>
      <c r="H1101">
        <v>199.163714</v>
      </c>
      <c r="I1101" s="4">
        <v>4</v>
      </c>
      <c r="P1101">
        <v>2</v>
      </c>
      <c r="Q1101" t="str">
        <f t="shared" si="18"/>
        <v>14</v>
      </c>
    </row>
    <row r="1102" spans="1:17" x14ac:dyDescent="0.25">
      <c r="A1102">
        <v>1101</v>
      </c>
      <c r="B1102">
        <v>187.56886900000001</v>
      </c>
      <c r="C1102" s="5">
        <v>1</v>
      </c>
      <c r="H1102">
        <v>199.17113799999998</v>
      </c>
      <c r="I1102" s="4">
        <v>4</v>
      </c>
      <c r="P1102">
        <v>2</v>
      </c>
      <c r="Q1102" t="str">
        <f t="shared" si="18"/>
        <v>14</v>
      </c>
    </row>
    <row r="1103" spans="1:17" x14ac:dyDescent="0.25">
      <c r="A1103">
        <v>1102</v>
      </c>
      <c r="B1103">
        <v>187.63572600000001</v>
      </c>
      <c r="C1103" s="5">
        <v>1</v>
      </c>
      <c r="H1103">
        <v>199.221034</v>
      </c>
      <c r="I1103" s="4">
        <v>4</v>
      </c>
      <c r="P1103">
        <v>2</v>
      </c>
      <c r="Q1103" t="str">
        <f t="shared" si="18"/>
        <v>14</v>
      </c>
    </row>
    <row r="1104" spans="1:17" x14ac:dyDescent="0.25">
      <c r="A1104">
        <v>1103</v>
      </c>
      <c r="B1104">
        <v>187.635054</v>
      </c>
      <c r="C1104" s="5">
        <v>1</v>
      </c>
      <c r="H1104">
        <v>199.115725</v>
      </c>
      <c r="I1104" s="4">
        <v>4</v>
      </c>
      <c r="P1104">
        <v>2</v>
      </c>
      <c r="Q1104" t="str">
        <f t="shared" si="18"/>
        <v>14</v>
      </c>
    </row>
    <row r="1105" spans="1:17" x14ac:dyDescent="0.25">
      <c r="A1105">
        <v>1104</v>
      </c>
      <c r="B1105">
        <v>187.635054</v>
      </c>
      <c r="C1105" s="5">
        <v>1</v>
      </c>
      <c r="P1105">
        <v>1</v>
      </c>
      <c r="Q1105" t="str">
        <f t="shared" si="18"/>
        <v>1</v>
      </c>
    </row>
    <row r="1106" spans="1:17" x14ac:dyDescent="0.25">
      <c r="A1106">
        <v>1105</v>
      </c>
      <c r="P1106">
        <v>0</v>
      </c>
      <c r="Q1106" t="str">
        <f t="shared" si="18"/>
        <v/>
      </c>
    </row>
    <row r="1107" spans="1:17" x14ac:dyDescent="0.25">
      <c r="A1107">
        <v>1106</v>
      </c>
      <c r="P1107">
        <v>0</v>
      </c>
      <c r="Q1107" t="str">
        <f t="shared" si="18"/>
        <v/>
      </c>
    </row>
    <row r="1108" spans="1:17" x14ac:dyDescent="0.25">
      <c r="A1108">
        <v>1107</v>
      </c>
      <c r="D1108">
        <v>174.44747799999999</v>
      </c>
      <c r="E1108" s="2">
        <v>2</v>
      </c>
      <c r="F1108">
        <v>186.75696400000001</v>
      </c>
      <c r="G1108" s="3">
        <v>3</v>
      </c>
      <c r="P1108">
        <v>2</v>
      </c>
      <c r="Q1108" t="str">
        <f t="shared" si="18"/>
        <v>23</v>
      </c>
    </row>
    <row r="1109" spans="1:17" x14ac:dyDescent="0.25">
      <c r="A1109">
        <v>1108</v>
      </c>
      <c r="D1109">
        <v>174.44928200000001</v>
      </c>
      <c r="E1109" s="2">
        <v>2</v>
      </c>
      <c r="F1109">
        <v>186.66892100000001</v>
      </c>
      <c r="G1109" s="3">
        <v>3</v>
      </c>
      <c r="P1109">
        <v>2</v>
      </c>
      <c r="Q1109" t="str">
        <f t="shared" si="18"/>
        <v>23</v>
      </c>
    </row>
    <row r="1110" spans="1:17" x14ac:dyDescent="0.25">
      <c r="A1110">
        <v>1109</v>
      </c>
      <c r="D1110">
        <v>174.462943</v>
      </c>
      <c r="E1110" s="2">
        <v>2</v>
      </c>
      <c r="F1110">
        <v>186.757891</v>
      </c>
      <c r="G1110" s="3">
        <v>3</v>
      </c>
      <c r="P1110">
        <v>2</v>
      </c>
      <c r="Q1110" t="str">
        <f t="shared" si="18"/>
        <v>23</v>
      </c>
    </row>
    <row r="1111" spans="1:17" x14ac:dyDescent="0.25">
      <c r="A1111">
        <v>1110</v>
      </c>
      <c r="D1111">
        <v>174.438819</v>
      </c>
      <c r="E1111" s="2">
        <v>2</v>
      </c>
      <c r="F1111">
        <v>186.766806</v>
      </c>
      <c r="G1111" s="3">
        <v>3</v>
      </c>
      <c r="P1111">
        <v>2</v>
      </c>
      <c r="Q1111" t="str">
        <f t="shared" si="18"/>
        <v>23</v>
      </c>
    </row>
    <row r="1112" spans="1:17" x14ac:dyDescent="0.25">
      <c r="A1112">
        <v>1111</v>
      </c>
      <c r="D1112">
        <v>174.43067400000001</v>
      </c>
      <c r="E1112" s="2">
        <v>2</v>
      </c>
      <c r="F1112">
        <v>186.753558</v>
      </c>
      <c r="G1112" s="3">
        <v>3</v>
      </c>
      <c r="P1112">
        <v>2</v>
      </c>
      <c r="Q1112" t="str">
        <f t="shared" si="18"/>
        <v>23</v>
      </c>
    </row>
    <row r="1113" spans="1:17" x14ac:dyDescent="0.25">
      <c r="A1113">
        <v>1112</v>
      </c>
      <c r="D1113">
        <v>174.42789099999999</v>
      </c>
      <c r="E1113" s="2">
        <v>2</v>
      </c>
      <c r="F1113">
        <v>186.74948799999999</v>
      </c>
      <c r="G1113" s="3">
        <v>3</v>
      </c>
      <c r="P1113">
        <v>2</v>
      </c>
      <c r="Q1113" t="str">
        <f t="shared" si="18"/>
        <v>23</v>
      </c>
    </row>
    <row r="1114" spans="1:17" x14ac:dyDescent="0.25">
      <c r="A1114">
        <v>1113</v>
      </c>
      <c r="D1114">
        <v>174.408614</v>
      </c>
      <c r="E1114" s="2">
        <v>2</v>
      </c>
      <c r="F1114">
        <v>186.75304299999999</v>
      </c>
      <c r="G1114" s="3">
        <v>3</v>
      </c>
      <c r="P1114">
        <v>2</v>
      </c>
      <c r="Q1114" t="str">
        <f t="shared" si="18"/>
        <v>23</v>
      </c>
    </row>
    <row r="1115" spans="1:17" x14ac:dyDescent="0.25">
      <c r="A1115">
        <v>1114</v>
      </c>
      <c r="D1115">
        <v>174.34778700000001</v>
      </c>
      <c r="E1115" s="2">
        <v>2</v>
      </c>
      <c r="F1115">
        <v>186.75696400000001</v>
      </c>
      <c r="G1115" s="3">
        <v>3</v>
      </c>
      <c r="P1115">
        <v>2</v>
      </c>
      <c r="Q1115" t="str">
        <f t="shared" si="18"/>
        <v>23</v>
      </c>
    </row>
    <row r="1116" spans="1:17" x14ac:dyDescent="0.25">
      <c r="A1116">
        <v>1115</v>
      </c>
      <c r="D1116">
        <v>174.44747799999999</v>
      </c>
      <c r="E1116" s="2">
        <v>2</v>
      </c>
      <c r="P1116">
        <v>1</v>
      </c>
      <c r="Q1116" t="str">
        <f t="shared" si="18"/>
        <v>2</v>
      </c>
    </row>
    <row r="1117" spans="1:17" x14ac:dyDescent="0.25">
      <c r="A1117">
        <v>1116</v>
      </c>
      <c r="P1117">
        <v>0</v>
      </c>
      <c r="Q1117" t="str">
        <f t="shared" si="18"/>
        <v/>
      </c>
    </row>
    <row r="1118" spans="1:17" x14ac:dyDescent="0.25">
      <c r="A1118">
        <v>1117</v>
      </c>
      <c r="P1118">
        <v>0</v>
      </c>
      <c r="Q1118" t="str">
        <f t="shared" si="18"/>
        <v/>
      </c>
    </row>
    <row r="1119" spans="1:17" x14ac:dyDescent="0.25">
      <c r="A1119">
        <v>1118</v>
      </c>
      <c r="P1119">
        <v>0</v>
      </c>
      <c r="Q1119" t="str">
        <f t="shared" si="18"/>
        <v/>
      </c>
    </row>
    <row r="1120" spans="1:17" x14ac:dyDescent="0.25">
      <c r="A1120">
        <v>1119</v>
      </c>
      <c r="B1120">
        <v>162.681242</v>
      </c>
      <c r="C1120" s="5">
        <v>1</v>
      </c>
      <c r="P1120">
        <v>1</v>
      </c>
      <c r="Q1120" t="str">
        <f t="shared" si="18"/>
        <v>1</v>
      </c>
    </row>
    <row r="1121" spans="1:17" x14ac:dyDescent="0.25">
      <c r="A1121">
        <v>1120</v>
      </c>
      <c r="B1121">
        <v>162.68119100000001</v>
      </c>
      <c r="C1121" s="5">
        <v>1</v>
      </c>
      <c r="H1121">
        <v>172.423768</v>
      </c>
      <c r="I1121" s="4">
        <v>4</v>
      </c>
      <c r="P1121">
        <v>2</v>
      </c>
      <c r="Q1121" t="str">
        <f t="shared" si="18"/>
        <v>14</v>
      </c>
    </row>
    <row r="1122" spans="1:17" x14ac:dyDescent="0.25">
      <c r="A1122">
        <v>1121</v>
      </c>
      <c r="B1122">
        <v>162.65706599999999</v>
      </c>
      <c r="C1122" s="5">
        <v>1</v>
      </c>
      <c r="H1122">
        <v>172.31268399999999</v>
      </c>
      <c r="I1122" s="4">
        <v>4</v>
      </c>
      <c r="P1122">
        <v>2</v>
      </c>
      <c r="Q1122" t="str">
        <f t="shared" si="18"/>
        <v>14</v>
      </c>
    </row>
    <row r="1123" spans="1:17" x14ac:dyDescent="0.25">
      <c r="A1123">
        <v>1122</v>
      </c>
      <c r="B1123">
        <v>162.731911</v>
      </c>
      <c r="C1123" s="5">
        <v>1</v>
      </c>
      <c r="H1123">
        <v>172.34716900000001</v>
      </c>
      <c r="I1123" s="4">
        <v>4</v>
      </c>
      <c r="P1123">
        <v>2</v>
      </c>
      <c r="Q1123" t="str">
        <f t="shared" si="18"/>
        <v>14</v>
      </c>
    </row>
    <row r="1124" spans="1:17" x14ac:dyDescent="0.25">
      <c r="A1124">
        <v>1123</v>
      </c>
      <c r="B1124">
        <v>162.82428200000001</v>
      </c>
      <c r="C1124" s="5">
        <v>1</v>
      </c>
      <c r="H1124">
        <v>172.36289099999999</v>
      </c>
      <c r="I1124" s="4">
        <v>4</v>
      </c>
      <c r="P1124">
        <v>2</v>
      </c>
      <c r="Q1124" t="str">
        <f t="shared" si="18"/>
        <v>14</v>
      </c>
    </row>
    <row r="1125" spans="1:17" x14ac:dyDescent="0.25">
      <c r="A1125">
        <v>1124</v>
      </c>
      <c r="B1125">
        <v>162.72799499999999</v>
      </c>
      <c r="C1125" s="5">
        <v>1</v>
      </c>
      <c r="H1125">
        <v>172.40330399999999</v>
      </c>
      <c r="I1125" s="4">
        <v>4</v>
      </c>
      <c r="P1125">
        <v>2</v>
      </c>
      <c r="Q1125" t="str">
        <f t="shared" si="18"/>
        <v>14</v>
      </c>
    </row>
    <row r="1126" spans="1:17" x14ac:dyDescent="0.25">
      <c r="A1126">
        <v>1125</v>
      </c>
      <c r="B1126">
        <v>162.75706600000001</v>
      </c>
      <c r="C1126" s="5">
        <v>1</v>
      </c>
      <c r="H1126">
        <v>172.414231</v>
      </c>
      <c r="I1126" s="4">
        <v>4</v>
      </c>
      <c r="P1126">
        <v>2</v>
      </c>
      <c r="Q1126" t="str">
        <f t="shared" si="18"/>
        <v>14</v>
      </c>
    </row>
    <row r="1127" spans="1:17" x14ac:dyDescent="0.25">
      <c r="A1127">
        <v>1126</v>
      </c>
      <c r="B1127">
        <v>162.61433399999999</v>
      </c>
      <c r="C1127" s="5">
        <v>1</v>
      </c>
      <c r="H1127">
        <v>172.39665300000001</v>
      </c>
      <c r="I1127" s="4">
        <v>4</v>
      </c>
      <c r="P1127">
        <v>2</v>
      </c>
      <c r="Q1127" t="str">
        <f t="shared" si="18"/>
        <v>14</v>
      </c>
    </row>
    <row r="1128" spans="1:17" x14ac:dyDescent="0.25">
      <c r="A1128">
        <v>1127</v>
      </c>
      <c r="B1128">
        <v>162.681242</v>
      </c>
      <c r="C1128" s="5">
        <v>1</v>
      </c>
      <c r="H1128">
        <v>172.423768</v>
      </c>
      <c r="I1128" s="4">
        <v>4</v>
      </c>
      <c r="P1128">
        <v>2</v>
      </c>
      <c r="Q1128" t="str">
        <f t="shared" si="18"/>
        <v>14</v>
      </c>
    </row>
    <row r="1129" spans="1:17" x14ac:dyDescent="0.25">
      <c r="A1129">
        <v>1128</v>
      </c>
      <c r="H1129">
        <v>172.423768</v>
      </c>
      <c r="I1129" s="4">
        <v>4</v>
      </c>
      <c r="P1129">
        <v>1</v>
      </c>
      <c r="Q1129" t="str">
        <f t="shared" si="18"/>
        <v>4</v>
      </c>
    </row>
    <row r="1130" spans="1:17" x14ac:dyDescent="0.25">
      <c r="A1130">
        <v>1129</v>
      </c>
      <c r="P1130">
        <v>0</v>
      </c>
      <c r="Q1130" t="str">
        <f t="shared" si="18"/>
        <v/>
      </c>
    </row>
    <row r="1131" spans="1:17" x14ac:dyDescent="0.25">
      <c r="A1131">
        <v>1130</v>
      </c>
      <c r="F1131">
        <v>163.00866500000001</v>
      </c>
      <c r="G1131" s="3">
        <v>3</v>
      </c>
      <c r="P1131">
        <v>1</v>
      </c>
      <c r="Q1131" t="str">
        <f t="shared" si="18"/>
        <v>3</v>
      </c>
    </row>
    <row r="1132" spans="1:17" x14ac:dyDescent="0.25">
      <c r="A1132">
        <v>1131</v>
      </c>
      <c r="F1132">
        <v>162.98655100000002</v>
      </c>
      <c r="G1132" s="3">
        <v>3</v>
      </c>
      <c r="P1132">
        <v>1</v>
      </c>
      <c r="Q1132" t="str">
        <f t="shared" si="18"/>
        <v>3</v>
      </c>
    </row>
    <row r="1133" spans="1:17" x14ac:dyDescent="0.25">
      <c r="A1133">
        <v>1132</v>
      </c>
      <c r="D1133">
        <v>152.72871600000002</v>
      </c>
      <c r="E1133" s="2">
        <v>2</v>
      </c>
      <c r="F1133">
        <v>162.95495299999999</v>
      </c>
      <c r="G1133" s="3">
        <v>3</v>
      </c>
      <c r="P1133">
        <v>2</v>
      </c>
      <c r="Q1133" t="str">
        <f t="shared" si="18"/>
        <v>23</v>
      </c>
    </row>
    <row r="1134" spans="1:17" x14ac:dyDescent="0.25">
      <c r="A1134">
        <v>1133</v>
      </c>
      <c r="D1134">
        <v>152.72871600000002</v>
      </c>
      <c r="E1134" s="2">
        <v>2</v>
      </c>
      <c r="F1134">
        <v>162.953149</v>
      </c>
      <c r="G1134" s="3">
        <v>3</v>
      </c>
      <c r="P1134">
        <v>2</v>
      </c>
      <c r="Q1134" t="str">
        <f t="shared" si="18"/>
        <v>23</v>
      </c>
    </row>
    <row r="1135" spans="1:17" x14ac:dyDescent="0.25">
      <c r="A1135">
        <v>1134</v>
      </c>
      <c r="D1135">
        <v>152.72871600000002</v>
      </c>
      <c r="E1135" s="2">
        <v>2</v>
      </c>
      <c r="F1135">
        <v>163.01969500000001</v>
      </c>
      <c r="G1135" s="3">
        <v>3</v>
      </c>
      <c r="P1135">
        <v>2</v>
      </c>
      <c r="Q1135" t="str">
        <f t="shared" si="18"/>
        <v>23</v>
      </c>
    </row>
    <row r="1136" spans="1:17" x14ac:dyDescent="0.25">
      <c r="A1136">
        <v>1135</v>
      </c>
      <c r="D1136">
        <v>152.72871600000002</v>
      </c>
      <c r="E1136" s="2">
        <v>2</v>
      </c>
      <c r="F1136">
        <v>163.04299399999999</v>
      </c>
      <c r="G1136" s="3">
        <v>3</v>
      </c>
      <c r="P1136">
        <v>2</v>
      </c>
      <c r="Q1136" t="str">
        <f t="shared" si="18"/>
        <v>23</v>
      </c>
    </row>
    <row r="1137" spans="1:17" x14ac:dyDescent="0.25">
      <c r="A1137">
        <v>1136</v>
      </c>
      <c r="D1137">
        <v>152.72871600000002</v>
      </c>
      <c r="E1137" s="2">
        <v>2</v>
      </c>
      <c r="F1137">
        <v>163.00866500000001</v>
      </c>
      <c r="G1137" s="3">
        <v>3</v>
      </c>
      <c r="P1137">
        <v>2</v>
      </c>
      <c r="Q1137" t="str">
        <f t="shared" si="18"/>
        <v>23</v>
      </c>
    </row>
    <row r="1138" spans="1:17" x14ac:dyDescent="0.25">
      <c r="A1138">
        <v>1137</v>
      </c>
      <c r="D1138">
        <v>152.72871600000002</v>
      </c>
      <c r="E1138" s="2">
        <v>2</v>
      </c>
      <c r="P1138">
        <v>1</v>
      </c>
      <c r="Q1138" t="str">
        <f t="shared" si="18"/>
        <v>2</v>
      </c>
    </row>
    <row r="1139" spans="1:17" x14ac:dyDescent="0.25">
      <c r="A1139">
        <v>1138</v>
      </c>
      <c r="D1139">
        <v>152.72871600000002</v>
      </c>
      <c r="E1139" s="2">
        <v>2</v>
      </c>
      <c r="P1139">
        <v>1</v>
      </c>
      <c r="Q1139" t="str">
        <f t="shared" si="18"/>
        <v>2</v>
      </c>
    </row>
    <row r="1140" spans="1:17" x14ac:dyDescent="0.25">
      <c r="A1140">
        <v>1139</v>
      </c>
      <c r="D1140">
        <v>152.72871600000002</v>
      </c>
      <c r="E1140" s="2">
        <v>2</v>
      </c>
      <c r="P1140">
        <v>1</v>
      </c>
      <c r="Q1140" t="str">
        <f t="shared" si="18"/>
        <v>2</v>
      </c>
    </row>
    <row r="1141" spans="1:17" x14ac:dyDescent="0.25">
      <c r="A1141">
        <v>1140</v>
      </c>
      <c r="B1141">
        <v>132.793734</v>
      </c>
      <c r="C1141" s="5">
        <v>1</v>
      </c>
      <c r="P1141">
        <v>1</v>
      </c>
      <c r="Q1141" t="str">
        <f t="shared" si="18"/>
        <v>1</v>
      </c>
    </row>
    <row r="1142" spans="1:17" x14ac:dyDescent="0.25">
      <c r="A1142">
        <v>1141</v>
      </c>
      <c r="B1142">
        <v>132.793734</v>
      </c>
      <c r="C1142" s="5">
        <v>1</v>
      </c>
      <c r="P1142">
        <v>1</v>
      </c>
      <c r="Q1142" t="str">
        <f t="shared" si="18"/>
        <v>1</v>
      </c>
    </row>
    <row r="1143" spans="1:17" x14ac:dyDescent="0.25">
      <c r="A1143">
        <v>1142</v>
      </c>
      <c r="B1143">
        <v>132.76735100000002</v>
      </c>
      <c r="C1143" s="5">
        <v>1</v>
      </c>
      <c r="P1143">
        <v>1</v>
      </c>
      <c r="Q1143" t="str">
        <f t="shared" si="18"/>
        <v>1</v>
      </c>
    </row>
    <row r="1144" spans="1:17" x14ac:dyDescent="0.25">
      <c r="A1144">
        <v>1143</v>
      </c>
      <c r="B1144">
        <v>132.76199600000001</v>
      </c>
      <c r="C1144" s="5">
        <v>1</v>
      </c>
      <c r="P1144">
        <v>1</v>
      </c>
      <c r="Q1144" t="str">
        <f t="shared" si="18"/>
        <v>1</v>
      </c>
    </row>
    <row r="1145" spans="1:17" x14ac:dyDescent="0.25">
      <c r="A1145">
        <v>1144</v>
      </c>
      <c r="B1145">
        <v>132.80914100000001</v>
      </c>
      <c r="C1145" s="5">
        <v>1</v>
      </c>
      <c r="P1145">
        <v>1</v>
      </c>
      <c r="Q1145" t="str">
        <f t="shared" si="18"/>
        <v>1</v>
      </c>
    </row>
    <row r="1146" spans="1:17" x14ac:dyDescent="0.25">
      <c r="A1146">
        <v>1145</v>
      </c>
      <c r="B1146">
        <v>132.78556700000001</v>
      </c>
      <c r="C1146" s="5">
        <v>1</v>
      </c>
      <c r="H1146">
        <v>149.75072699999998</v>
      </c>
      <c r="I1146" s="4">
        <v>4</v>
      </c>
      <c r="P1146">
        <v>2</v>
      </c>
      <c r="Q1146" t="str">
        <f t="shared" si="18"/>
        <v>14</v>
      </c>
    </row>
    <row r="1147" spans="1:17" x14ac:dyDescent="0.25">
      <c r="A1147">
        <v>1146</v>
      </c>
      <c r="B1147">
        <v>132.829748</v>
      </c>
      <c r="C1147" s="5">
        <v>1</v>
      </c>
      <c r="H1147">
        <v>149.75072699999998</v>
      </c>
      <c r="I1147" s="4">
        <v>4</v>
      </c>
      <c r="P1147">
        <v>2</v>
      </c>
      <c r="Q1147" t="str">
        <f t="shared" si="18"/>
        <v>14</v>
      </c>
    </row>
    <row r="1148" spans="1:17" x14ac:dyDescent="0.25">
      <c r="A1148">
        <v>1147</v>
      </c>
      <c r="B1148">
        <v>132.803068</v>
      </c>
      <c r="C1148" s="5">
        <v>1</v>
      </c>
      <c r="H1148">
        <v>149.75072699999998</v>
      </c>
      <c r="I1148" s="4">
        <v>4</v>
      </c>
      <c r="P1148">
        <v>2</v>
      </c>
      <c r="Q1148" t="str">
        <f t="shared" si="18"/>
        <v>14</v>
      </c>
    </row>
    <row r="1149" spans="1:17" x14ac:dyDescent="0.25">
      <c r="A1149">
        <v>1148</v>
      </c>
      <c r="B1149">
        <v>132.793734</v>
      </c>
      <c r="C1149" s="5">
        <v>1</v>
      </c>
      <c r="H1149">
        <v>149.75072699999998</v>
      </c>
      <c r="I1149" s="4">
        <v>4</v>
      </c>
      <c r="P1149">
        <v>2</v>
      </c>
      <c r="Q1149" t="str">
        <f t="shared" si="18"/>
        <v>14</v>
      </c>
    </row>
    <row r="1150" spans="1:17" x14ac:dyDescent="0.25">
      <c r="A1150">
        <v>1149</v>
      </c>
      <c r="F1150">
        <v>134.52573599999999</v>
      </c>
      <c r="G1150" s="3">
        <v>3</v>
      </c>
      <c r="H1150">
        <v>149.75072699999998</v>
      </c>
      <c r="I1150" s="4">
        <v>4</v>
      </c>
      <c r="P1150">
        <v>2</v>
      </c>
      <c r="Q1150" t="str">
        <f t="shared" si="18"/>
        <v>34</v>
      </c>
    </row>
    <row r="1151" spans="1:17" x14ac:dyDescent="0.25">
      <c r="A1151">
        <v>1150</v>
      </c>
      <c r="F1151">
        <v>134.52312699999999</v>
      </c>
      <c r="G1151" s="3">
        <v>3</v>
      </c>
      <c r="H1151">
        <v>149.75072699999998</v>
      </c>
      <c r="I1151" s="4">
        <v>4</v>
      </c>
      <c r="P1151">
        <v>2</v>
      </c>
      <c r="Q1151" t="str">
        <f t="shared" si="18"/>
        <v>34</v>
      </c>
    </row>
    <row r="1152" spans="1:17" x14ac:dyDescent="0.25">
      <c r="A1152">
        <v>1151</v>
      </c>
      <c r="F1152">
        <v>134.58201100000002</v>
      </c>
      <c r="G1152" s="3">
        <v>3</v>
      </c>
      <c r="H1152">
        <v>149.75072699999998</v>
      </c>
      <c r="I1152" s="4">
        <v>4</v>
      </c>
      <c r="P1152">
        <v>2</v>
      </c>
      <c r="Q1152" t="str">
        <f t="shared" si="18"/>
        <v>34</v>
      </c>
    </row>
    <row r="1153" spans="1:17" x14ac:dyDescent="0.25">
      <c r="A1153">
        <v>1152</v>
      </c>
      <c r="F1153">
        <v>134.62312500000002</v>
      </c>
      <c r="G1153" s="3">
        <v>3</v>
      </c>
      <c r="H1153">
        <v>149.75072699999998</v>
      </c>
      <c r="I1153" s="4">
        <v>4</v>
      </c>
      <c r="P1153">
        <v>2</v>
      </c>
      <c r="Q1153" t="str">
        <f t="shared" si="18"/>
        <v>34</v>
      </c>
    </row>
    <row r="1154" spans="1:17" x14ac:dyDescent="0.25">
      <c r="A1154">
        <v>1153</v>
      </c>
      <c r="F1154">
        <v>134.62904600000002</v>
      </c>
      <c r="G1154" s="3">
        <v>3</v>
      </c>
      <c r="P1154">
        <v>1</v>
      </c>
      <c r="Q1154" t="str">
        <f t="shared" ref="Q1154:Q1217" si="19">CONCATENATE(C1154,E1154,G1154,I1154)</f>
        <v>3</v>
      </c>
    </row>
    <row r="1155" spans="1:17" x14ac:dyDescent="0.25">
      <c r="A1155">
        <v>1154</v>
      </c>
      <c r="F1155">
        <v>134.644755</v>
      </c>
      <c r="G1155" s="3">
        <v>3</v>
      </c>
      <c r="P1155">
        <v>1</v>
      </c>
      <c r="Q1155" t="str">
        <f t="shared" si="19"/>
        <v>3</v>
      </c>
    </row>
    <row r="1156" spans="1:17" x14ac:dyDescent="0.25">
      <c r="A1156">
        <v>1155</v>
      </c>
      <c r="F1156">
        <v>134.52573599999999</v>
      </c>
      <c r="G1156" s="3">
        <v>3</v>
      </c>
      <c r="P1156">
        <v>1</v>
      </c>
      <c r="Q1156" t="str">
        <f t="shared" si="19"/>
        <v>3</v>
      </c>
    </row>
    <row r="1157" spans="1:17" x14ac:dyDescent="0.25">
      <c r="A1157">
        <v>1156</v>
      </c>
      <c r="P1157">
        <v>0</v>
      </c>
      <c r="Q1157" t="str">
        <f t="shared" si="19"/>
        <v/>
      </c>
    </row>
    <row r="1158" spans="1:17" x14ac:dyDescent="0.25">
      <c r="A1158">
        <v>1157</v>
      </c>
      <c r="D1158">
        <v>117.23398</v>
      </c>
      <c r="E1158" s="2">
        <v>2</v>
      </c>
      <c r="P1158">
        <v>1</v>
      </c>
      <c r="Q1158" t="str">
        <f t="shared" si="19"/>
        <v>2</v>
      </c>
    </row>
    <row r="1159" spans="1:17" x14ac:dyDescent="0.25">
      <c r="A1159">
        <v>1158</v>
      </c>
      <c r="D1159">
        <v>117.282904</v>
      </c>
      <c r="E1159" s="2">
        <v>2</v>
      </c>
      <c r="P1159">
        <v>1</v>
      </c>
      <c r="Q1159" t="str">
        <f t="shared" si="19"/>
        <v>2</v>
      </c>
    </row>
    <row r="1160" spans="1:17" x14ac:dyDescent="0.25">
      <c r="A1160">
        <v>1159</v>
      </c>
      <c r="D1160">
        <v>117.24081600000001</v>
      </c>
      <c r="E1160" s="2">
        <v>2</v>
      </c>
      <c r="P1160">
        <v>1</v>
      </c>
      <c r="Q1160" t="str">
        <f t="shared" si="19"/>
        <v>2</v>
      </c>
    </row>
    <row r="1161" spans="1:17" x14ac:dyDescent="0.25">
      <c r="A1161">
        <v>1160</v>
      </c>
      <c r="D1161">
        <v>117.235815</v>
      </c>
      <c r="E1161" s="2">
        <v>2</v>
      </c>
      <c r="P1161">
        <v>1</v>
      </c>
      <c r="Q1161" t="str">
        <f t="shared" si="19"/>
        <v>2</v>
      </c>
    </row>
    <row r="1162" spans="1:17" x14ac:dyDescent="0.25">
      <c r="A1162">
        <v>1161</v>
      </c>
      <c r="D1162">
        <v>117.24790800000001</v>
      </c>
      <c r="E1162" s="2">
        <v>2</v>
      </c>
      <c r="P1162">
        <v>1</v>
      </c>
      <c r="Q1162" t="str">
        <f t="shared" si="19"/>
        <v>2</v>
      </c>
    </row>
    <row r="1163" spans="1:17" x14ac:dyDescent="0.25">
      <c r="A1163">
        <v>1162</v>
      </c>
      <c r="B1163">
        <v>110.59126500000001</v>
      </c>
      <c r="C1163" s="5">
        <v>1</v>
      </c>
      <c r="D1163">
        <v>117.29091500000001</v>
      </c>
      <c r="E1163" s="2">
        <v>2</v>
      </c>
      <c r="P1163">
        <v>2</v>
      </c>
      <c r="Q1163" t="str">
        <f t="shared" si="19"/>
        <v>12</v>
      </c>
    </row>
    <row r="1164" spans="1:17" x14ac:dyDescent="0.25">
      <c r="A1164">
        <v>1163</v>
      </c>
      <c r="B1164">
        <v>110.60151900000001</v>
      </c>
      <c r="C1164" s="5">
        <v>1</v>
      </c>
      <c r="D1164">
        <v>117.26193500000001</v>
      </c>
      <c r="E1164" s="2">
        <v>2</v>
      </c>
      <c r="P1164">
        <v>2</v>
      </c>
      <c r="Q1164" t="str">
        <f t="shared" si="19"/>
        <v>12</v>
      </c>
    </row>
    <row r="1165" spans="1:17" x14ac:dyDescent="0.25">
      <c r="A1165">
        <v>1164</v>
      </c>
      <c r="B1165">
        <v>110.58208300000001</v>
      </c>
      <c r="C1165" s="5">
        <v>1</v>
      </c>
      <c r="D1165">
        <v>117.23398</v>
      </c>
      <c r="E1165" s="2">
        <v>2</v>
      </c>
      <c r="P1165">
        <v>2</v>
      </c>
      <c r="Q1165" t="str">
        <f t="shared" si="19"/>
        <v>12</v>
      </c>
    </row>
    <row r="1166" spans="1:17" x14ac:dyDescent="0.25">
      <c r="A1166">
        <v>1165</v>
      </c>
      <c r="B1166">
        <v>110.548765</v>
      </c>
      <c r="C1166" s="5">
        <v>1</v>
      </c>
      <c r="P1166">
        <v>1</v>
      </c>
      <c r="Q1166" t="str">
        <f t="shared" si="19"/>
        <v>1</v>
      </c>
    </row>
    <row r="1167" spans="1:17" x14ac:dyDescent="0.25">
      <c r="A1167">
        <v>1166</v>
      </c>
      <c r="B1167">
        <v>110.53152300000001</v>
      </c>
      <c r="C1167" s="5">
        <v>1</v>
      </c>
      <c r="P1167">
        <v>1</v>
      </c>
      <c r="Q1167" t="str">
        <f t="shared" si="19"/>
        <v>1</v>
      </c>
    </row>
    <row r="1168" spans="1:17" x14ac:dyDescent="0.25">
      <c r="A1168">
        <v>1167</v>
      </c>
      <c r="B1168">
        <v>110.47851400000002</v>
      </c>
      <c r="C1168" s="5">
        <v>1</v>
      </c>
      <c r="P1168">
        <v>1</v>
      </c>
      <c r="Q1168" t="str">
        <f t="shared" si="19"/>
        <v>1</v>
      </c>
    </row>
    <row r="1169" spans="1:17" x14ac:dyDescent="0.25">
      <c r="A1169">
        <v>1168</v>
      </c>
      <c r="B1169">
        <v>110.38255100000001</v>
      </c>
      <c r="C1169" s="5">
        <v>1</v>
      </c>
      <c r="P1169">
        <v>1</v>
      </c>
      <c r="Q1169" t="str">
        <f t="shared" si="19"/>
        <v>1</v>
      </c>
    </row>
    <row r="1170" spans="1:17" x14ac:dyDescent="0.25">
      <c r="A1170">
        <v>1169</v>
      </c>
      <c r="B1170">
        <v>110.59126500000001</v>
      </c>
      <c r="C1170" s="5">
        <v>1</v>
      </c>
      <c r="P1170">
        <v>1</v>
      </c>
      <c r="Q1170" t="str">
        <f t="shared" si="19"/>
        <v>1</v>
      </c>
    </row>
    <row r="1171" spans="1:17" x14ac:dyDescent="0.25">
      <c r="A1171">
        <v>1170</v>
      </c>
      <c r="F1171">
        <v>110.90517600000001</v>
      </c>
      <c r="G1171" s="3">
        <v>3</v>
      </c>
      <c r="H1171">
        <v>111.661665</v>
      </c>
      <c r="I1171" s="4">
        <v>4</v>
      </c>
      <c r="P1171">
        <v>2</v>
      </c>
      <c r="Q1171" t="str">
        <f t="shared" si="19"/>
        <v>34</v>
      </c>
    </row>
    <row r="1172" spans="1:17" x14ac:dyDescent="0.25">
      <c r="A1172">
        <v>1171</v>
      </c>
      <c r="F1172">
        <v>110.92293000000001</v>
      </c>
      <c r="G1172" s="3">
        <v>3</v>
      </c>
      <c r="H1172">
        <v>111.65712600000001</v>
      </c>
      <c r="I1172" s="4">
        <v>4</v>
      </c>
      <c r="P1172">
        <v>2</v>
      </c>
      <c r="Q1172" t="str">
        <f t="shared" si="19"/>
        <v>34</v>
      </c>
    </row>
    <row r="1173" spans="1:17" x14ac:dyDescent="0.25">
      <c r="A1173">
        <v>1172</v>
      </c>
      <c r="F1173">
        <v>110.941248</v>
      </c>
      <c r="G1173" s="3">
        <v>3</v>
      </c>
      <c r="H1173">
        <v>111.654528</v>
      </c>
      <c r="I1173" s="4">
        <v>4</v>
      </c>
      <c r="P1173">
        <v>2</v>
      </c>
      <c r="Q1173" t="str">
        <f t="shared" si="19"/>
        <v>34</v>
      </c>
    </row>
    <row r="1174" spans="1:17" x14ac:dyDescent="0.25">
      <c r="A1174">
        <v>1173</v>
      </c>
      <c r="F1174">
        <v>110.910178</v>
      </c>
      <c r="G1174" s="3">
        <v>3</v>
      </c>
      <c r="H1174">
        <v>111.68921900000001</v>
      </c>
      <c r="I1174" s="4">
        <v>4</v>
      </c>
      <c r="P1174">
        <v>2</v>
      </c>
      <c r="Q1174" t="str">
        <f t="shared" si="19"/>
        <v>34</v>
      </c>
    </row>
    <row r="1175" spans="1:17" x14ac:dyDescent="0.25">
      <c r="A1175">
        <v>1174</v>
      </c>
      <c r="F1175">
        <v>110.83742700000001</v>
      </c>
      <c r="G1175" s="3">
        <v>3</v>
      </c>
      <c r="H1175">
        <v>111.670344</v>
      </c>
      <c r="I1175" s="4">
        <v>4</v>
      </c>
      <c r="P1175">
        <v>2</v>
      </c>
      <c r="Q1175" t="str">
        <f t="shared" si="19"/>
        <v>34</v>
      </c>
    </row>
    <row r="1176" spans="1:17" x14ac:dyDescent="0.25">
      <c r="A1176">
        <v>1175</v>
      </c>
      <c r="F1176">
        <v>110.85691300000001</v>
      </c>
      <c r="G1176" s="3">
        <v>3</v>
      </c>
      <c r="H1176">
        <v>111.613303</v>
      </c>
      <c r="I1176" s="4">
        <v>4</v>
      </c>
      <c r="P1176">
        <v>2</v>
      </c>
      <c r="Q1176" t="str">
        <f t="shared" si="19"/>
        <v>34</v>
      </c>
    </row>
    <row r="1177" spans="1:17" x14ac:dyDescent="0.25">
      <c r="A1177">
        <v>1176</v>
      </c>
      <c r="F1177">
        <v>110.874922</v>
      </c>
      <c r="G1177" s="3">
        <v>3</v>
      </c>
      <c r="H1177">
        <v>111.661665</v>
      </c>
      <c r="I1177" s="4">
        <v>4</v>
      </c>
      <c r="P1177">
        <v>2</v>
      </c>
      <c r="Q1177" t="str">
        <f t="shared" si="19"/>
        <v>34</v>
      </c>
    </row>
    <row r="1178" spans="1:17" x14ac:dyDescent="0.25">
      <c r="A1178">
        <v>1177</v>
      </c>
      <c r="F1178">
        <v>110.90517600000001</v>
      </c>
      <c r="G1178" s="3">
        <v>3</v>
      </c>
      <c r="P1178">
        <v>1</v>
      </c>
      <c r="Q1178" t="str">
        <f t="shared" si="19"/>
        <v>3</v>
      </c>
    </row>
    <row r="1179" spans="1:17" x14ac:dyDescent="0.25">
      <c r="A1179">
        <v>1178</v>
      </c>
      <c r="P1179">
        <v>0</v>
      </c>
      <c r="Q1179" t="str">
        <f t="shared" si="19"/>
        <v/>
      </c>
    </row>
    <row r="1180" spans="1:17" x14ac:dyDescent="0.25">
      <c r="A1180">
        <v>1179</v>
      </c>
      <c r="P1180">
        <v>0</v>
      </c>
      <c r="Q1180" t="str">
        <f t="shared" si="19"/>
        <v/>
      </c>
    </row>
    <row r="1181" spans="1:17" x14ac:dyDescent="0.25">
      <c r="A1181">
        <v>1180</v>
      </c>
      <c r="P1181">
        <v>0</v>
      </c>
      <c r="Q1181" t="str">
        <f t="shared" si="19"/>
        <v/>
      </c>
    </row>
    <row r="1182" spans="1:17" x14ac:dyDescent="0.25">
      <c r="A1182">
        <v>1181</v>
      </c>
      <c r="D1182">
        <v>88.246205000000003</v>
      </c>
      <c r="E1182" s="2">
        <v>2</v>
      </c>
      <c r="P1182">
        <v>1</v>
      </c>
      <c r="Q1182" t="str">
        <f t="shared" si="19"/>
        <v>2</v>
      </c>
    </row>
    <row r="1183" spans="1:17" x14ac:dyDescent="0.25">
      <c r="A1183">
        <v>1182</v>
      </c>
      <c r="D1183">
        <v>88.319006000000002</v>
      </c>
      <c r="E1183" s="2">
        <v>2</v>
      </c>
      <c r="P1183">
        <v>1</v>
      </c>
      <c r="Q1183" t="str">
        <f t="shared" si="19"/>
        <v>2</v>
      </c>
    </row>
    <row r="1184" spans="1:17" x14ac:dyDescent="0.25">
      <c r="A1184">
        <v>1183</v>
      </c>
      <c r="D1184">
        <v>88.268040000000013</v>
      </c>
      <c r="E1184" s="2">
        <v>2</v>
      </c>
      <c r="P1184">
        <v>1</v>
      </c>
      <c r="Q1184" t="str">
        <f t="shared" si="19"/>
        <v>2</v>
      </c>
    </row>
    <row r="1185" spans="1:17" x14ac:dyDescent="0.25">
      <c r="A1185">
        <v>1184</v>
      </c>
      <c r="D1185">
        <v>88.273754000000011</v>
      </c>
      <c r="E1185" s="2">
        <v>2</v>
      </c>
      <c r="P1185">
        <v>1</v>
      </c>
      <c r="Q1185" t="str">
        <f t="shared" si="19"/>
        <v>2</v>
      </c>
    </row>
    <row r="1186" spans="1:17" x14ac:dyDescent="0.25">
      <c r="A1186">
        <v>1185</v>
      </c>
      <c r="B1186">
        <v>83.237690000000001</v>
      </c>
      <c r="C1186" s="5">
        <v>1</v>
      </c>
      <c r="D1186">
        <v>88.264469000000005</v>
      </c>
      <c r="E1186" s="2">
        <v>2</v>
      </c>
      <c r="P1186">
        <v>2</v>
      </c>
      <c r="Q1186" t="str">
        <f t="shared" si="19"/>
        <v>12</v>
      </c>
    </row>
    <row r="1187" spans="1:17" x14ac:dyDescent="0.25">
      <c r="A1187">
        <v>1186</v>
      </c>
      <c r="B1187">
        <v>83.233558000000002</v>
      </c>
      <c r="C1187" s="5">
        <v>1</v>
      </c>
      <c r="D1187">
        <v>88.246205000000003</v>
      </c>
      <c r="E1187" s="2">
        <v>2</v>
      </c>
      <c r="P1187">
        <v>2</v>
      </c>
      <c r="Q1187" t="str">
        <f t="shared" si="19"/>
        <v>12</v>
      </c>
    </row>
    <row r="1188" spans="1:17" x14ac:dyDescent="0.25">
      <c r="A1188">
        <v>1187</v>
      </c>
      <c r="B1188">
        <v>83.288402000000005</v>
      </c>
      <c r="C1188" s="5">
        <v>1</v>
      </c>
      <c r="D1188">
        <v>88.245032000000009</v>
      </c>
      <c r="E1188" s="2">
        <v>2</v>
      </c>
      <c r="P1188">
        <v>2</v>
      </c>
      <c r="Q1188" t="str">
        <f t="shared" si="19"/>
        <v>12</v>
      </c>
    </row>
    <row r="1189" spans="1:17" x14ac:dyDescent="0.25">
      <c r="A1189">
        <v>1188</v>
      </c>
      <c r="B1189">
        <v>83.241618000000003</v>
      </c>
      <c r="C1189" s="5">
        <v>1</v>
      </c>
      <c r="D1189">
        <v>88.246205000000003</v>
      </c>
      <c r="E1189" s="2">
        <v>2</v>
      </c>
      <c r="P1189">
        <v>2</v>
      </c>
      <c r="Q1189" t="str">
        <f t="shared" si="19"/>
        <v>12</v>
      </c>
    </row>
    <row r="1190" spans="1:17" x14ac:dyDescent="0.25">
      <c r="A1190">
        <v>1189</v>
      </c>
      <c r="B1190">
        <v>83.213406000000006</v>
      </c>
      <c r="C1190" s="5">
        <v>1</v>
      </c>
      <c r="P1190">
        <v>1</v>
      </c>
      <c r="Q1190" t="str">
        <f t="shared" si="19"/>
        <v>1</v>
      </c>
    </row>
    <row r="1191" spans="1:17" x14ac:dyDescent="0.25">
      <c r="A1191">
        <v>1190</v>
      </c>
      <c r="B1191">
        <v>83.225241000000011</v>
      </c>
      <c r="C1191" s="5">
        <v>1</v>
      </c>
      <c r="P1191">
        <v>1</v>
      </c>
      <c r="Q1191" t="str">
        <f t="shared" si="19"/>
        <v>1</v>
      </c>
    </row>
    <row r="1192" spans="1:17" x14ac:dyDescent="0.25">
      <c r="A1192">
        <v>1191</v>
      </c>
      <c r="B1192">
        <v>83.241925000000009</v>
      </c>
      <c r="C1192" s="5">
        <v>1</v>
      </c>
      <c r="P1192">
        <v>1</v>
      </c>
      <c r="Q1192" t="str">
        <f t="shared" si="19"/>
        <v>1</v>
      </c>
    </row>
    <row r="1193" spans="1:17" x14ac:dyDescent="0.25">
      <c r="A1193">
        <v>1192</v>
      </c>
      <c r="B1193">
        <v>83.237690000000001</v>
      </c>
      <c r="C1193" s="5">
        <v>1</v>
      </c>
      <c r="H1193">
        <v>83.536960000000008</v>
      </c>
      <c r="I1193" s="4">
        <v>4</v>
      </c>
      <c r="P1193">
        <v>2</v>
      </c>
      <c r="Q1193" t="str">
        <f t="shared" si="19"/>
        <v>14</v>
      </c>
    </row>
    <row r="1194" spans="1:17" x14ac:dyDescent="0.25">
      <c r="A1194">
        <v>1193</v>
      </c>
      <c r="F1194">
        <v>82.796744000000004</v>
      </c>
      <c r="G1194" s="3">
        <v>3</v>
      </c>
      <c r="H1194">
        <v>83.440587000000008</v>
      </c>
      <c r="I1194" s="4">
        <v>4</v>
      </c>
      <c r="P1194">
        <v>2</v>
      </c>
      <c r="Q1194" t="str">
        <f t="shared" si="19"/>
        <v>34</v>
      </c>
    </row>
    <row r="1195" spans="1:17" x14ac:dyDescent="0.25">
      <c r="A1195">
        <v>1194</v>
      </c>
      <c r="F1195">
        <v>82.81965000000001</v>
      </c>
      <c r="G1195" s="3">
        <v>3</v>
      </c>
      <c r="H1195">
        <v>83.451352000000014</v>
      </c>
      <c r="I1195" s="4">
        <v>4</v>
      </c>
      <c r="P1195">
        <v>2</v>
      </c>
      <c r="Q1195" t="str">
        <f t="shared" si="19"/>
        <v>34</v>
      </c>
    </row>
    <row r="1196" spans="1:17" x14ac:dyDescent="0.25">
      <c r="A1196">
        <v>1195</v>
      </c>
      <c r="F1196">
        <v>82.751440000000002</v>
      </c>
      <c r="G1196" s="3">
        <v>3</v>
      </c>
      <c r="H1196">
        <v>83.496605000000002</v>
      </c>
      <c r="I1196" s="4">
        <v>4</v>
      </c>
      <c r="P1196">
        <v>2</v>
      </c>
      <c r="Q1196" t="str">
        <f t="shared" si="19"/>
        <v>34</v>
      </c>
    </row>
    <row r="1197" spans="1:17" x14ac:dyDescent="0.25">
      <c r="A1197">
        <v>1196</v>
      </c>
      <c r="F1197">
        <v>82.815824000000006</v>
      </c>
      <c r="G1197" s="3">
        <v>3</v>
      </c>
      <c r="H1197">
        <v>83.498748000000006</v>
      </c>
      <c r="I1197" s="4">
        <v>4</v>
      </c>
      <c r="P1197">
        <v>2</v>
      </c>
      <c r="Q1197" t="str">
        <f t="shared" si="19"/>
        <v>34</v>
      </c>
    </row>
    <row r="1198" spans="1:17" x14ac:dyDescent="0.25">
      <c r="A1198">
        <v>1197</v>
      </c>
      <c r="F1198">
        <v>82.797254000000009</v>
      </c>
      <c r="G1198" s="3">
        <v>3</v>
      </c>
      <c r="H1198">
        <v>83.492982000000012</v>
      </c>
      <c r="I1198" s="4">
        <v>4</v>
      </c>
      <c r="P1198">
        <v>2</v>
      </c>
      <c r="Q1198" t="str">
        <f t="shared" si="19"/>
        <v>34</v>
      </c>
    </row>
    <row r="1199" spans="1:17" x14ac:dyDescent="0.25">
      <c r="A1199">
        <v>1198</v>
      </c>
      <c r="F1199">
        <v>82.814447000000001</v>
      </c>
      <c r="G1199" s="3">
        <v>3</v>
      </c>
      <c r="H1199">
        <v>83.392733000000007</v>
      </c>
      <c r="I1199" s="4">
        <v>4</v>
      </c>
      <c r="P1199">
        <v>2</v>
      </c>
      <c r="Q1199" t="str">
        <f t="shared" si="19"/>
        <v>34</v>
      </c>
    </row>
    <row r="1200" spans="1:17" x14ac:dyDescent="0.25">
      <c r="A1200">
        <v>1199</v>
      </c>
      <c r="F1200">
        <v>82.806488000000002</v>
      </c>
      <c r="G1200" s="3">
        <v>3</v>
      </c>
      <c r="H1200">
        <v>83.536960000000008</v>
      </c>
      <c r="I1200" s="4">
        <v>4</v>
      </c>
      <c r="P1200">
        <v>2</v>
      </c>
      <c r="Q1200" t="str">
        <f t="shared" si="19"/>
        <v>34</v>
      </c>
    </row>
    <row r="1201" spans="1:17" x14ac:dyDescent="0.25">
      <c r="A1201">
        <v>1200</v>
      </c>
      <c r="F1201">
        <v>82.796744000000004</v>
      </c>
      <c r="G1201" s="3">
        <v>3</v>
      </c>
      <c r="P1201">
        <v>1</v>
      </c>
      <c r="Q1201" t="str">
        <f t="shared" si="19"/>
        <v>3</v>
      </c>
    </row>
    <row r="1202" spans="1:17" x14ac:dyDescent="0.25">
      <c r="A1202">
        <v>1201</v>
      </c>
      <c r="P1202">
        <v>0</v>
      </c>
      <c r="Q1202" t="str">
        <f t="shared" si="19"/>
        <v/>
      </c>
    </row>
    <row r="1203" spans="1:17" x14ac:dyDescent="0.25">
      <c r="A1203">
        <v>1202</v>
      </c>
      <c r="D1203">
        <v>66.511451000000008</v>
      </c>
      <c r="E1203" s="2">
        <v>2</v>
      </c>
      <c r="P1203">
        <v>1</v>
      </c>
      <c r="Q1203" t="str">
        <f t="shared" si="19"/>
        <v>2</v>
      </c>
    </row>
    <row r="1204" spans="1:17" x14ac:dyDescent="0.25">
      <c r="A1204">
        <v>1203</v>
      </c>
      <c r="D1204">
        <v>66.543018000000018</v>
      </c>
      <c r="E1204" s="2">
        <v>2</v>
      </c>
      <c r="P1204">
        <v>1</v>
      </c>
      <c r="Q1204" t="str">
        <f t="shared" si="19"/>
        <v>2</v>
      </c>
    </row>
    <row r="1205" spans="1:17" x14ac:dyDescent="0.25">
      <c r="A1205">
        <v>1204</v>
      </c>
      <c r="D1205">
        <v>66.522804000000008</v>
      </c>
      <c r="E1205" s="2">
        <v>2</v>
      </c>
      <c r="P1205">
        <v>1</v>
      </c>
      <c r="Q1205" t="str">
        <f t="shared" si="19"/>
        <v>2</v>
      </c>
    </row>
    <row r="1206" spans="1:17" x14ac:dyDescent="0.25">
      <c r="A1206">
        <v>1205</v>
      </c>
      <c r="D1206">
        <v>66.513176000000016</v>
      </c>
      <c r="E1206" s="2">
        <v>2</v>
      </c>
      <c r="P1206">
        <v>1</v>
      </c>
      <c r="Q1206" t="str">
        <f t="shared" si="19"/>
        <v>2</v>
      </c>
    </row>
    <row r="1207" spans="1:17" x14ac:dyDescent="0.25">
      <c r="A1207">
        <v>1206</v>
      </c>
      <c r="D1207">
        <v>66.505569000000008</v>
      </c>
      <c r="E1207" s="2">
        <v>2</v>
      </c>
      <c r="P1207">
        <v>1</v>
      </c>
      <c r="Q1207" t="str">
        <f t="shared" si="19"/>
        <v>2</v>
      </c>
    </row>
    <row r="1208" spans="1:17" x14ac:dyDescent="0.25">
      <c r="A1208">
        <v>1207</v>
      </c>
      <c r="D1208">
        <v>66.528534000000008</v>
      </c>
      <c r="E1208" s="2">
        <v>2</v>
      </c>
      <c r="P1208">
        <v>1</v>
      </c>
      <c r="Q1208" t="str">
        <f t="shared" si="19"/>
        <v>2</v>
      </c>
    </row>
    <row r="1209" spans="1:17" x14ac:dyDescent="0.25">
      <c r="A1209">
        <v>1208</v>
      </c>
      <c r="B1209">
        <v>60.095295000000007</v>
      </c>
      <c r="C1209" s="5">
        <v>1</v>
      </c>
      <c r="D1209">
        <v>66.541092000000006</v>
      </c>
      <c r="E1209" s="2">
        <v>2</v>
      </c>
      <c r="P1209">
        <v>2</v>
      </c>
      <c r="Q1209" t="str">
        <f t="shared" si="19"/>
        <v>12</v>
      </c>
    </row>
    <row r="1210" spans="1:17" x14ac:dyDescent="0.25">
      <c r="A1210">
        <v>1209</v>
      </c>
      <c r="B1210">
        <v>60.076961000000011</v>
      </c>
      <c r="C1210" s="5">
        <v>1</v>
      </c>
      <c r="D1210">
        <v>66.541092000000006</v>
      </c>
      <c r="E1210" s="2">
        <v>2</v>
      </c>
      <c r="P1210">
        <v>2</v>
      </c>
      <c r="Q1210" t="str">
        <f t="shared" si="19"/>
        <v>12</v>
      </c>
    </row>
    <row r="1211" spans="1:17" x14ac:dyDescent="0.25">
      <c r="A1211">
        <v>1210</v>
      </c>
      <c r="B1211">
        <v>60.109718000000008</v>
      </c>
      <c r="C1211" s="5">
        <v>1</v>
      </c>
      <c r="D1211">
        <v>66.511451000000008</v>
      </c>
      <c r="E1211" s="2">
        <v>2</v>
      </c>
      <c r="P1211">
        <v>2</v>
      </c>
      <c r="Q1211" t="str">
        <f t="shared" si="19"/>
        <v>12</v>
      </c>
    </row>
    <row r="1212" spans="1:17" x14ac:dyDescent="0.25">
      <c r="A1212">
        <v>1211</v>
      </c>
      <c r="B1212">
        <v>60.118519000000006</v>
      </c>
      <c r="C1212" s="5">
        <v>1</v>
      </c>
      <c r="P1212">
        <v>1</v>
      </c>
      <c r="Q1212" t="str">
        <f t="shared" si="19"/>
        <v>1</v>
      </c>
    </row>
    <row r="1213" spans="1:17" x14ac:dyDescent="0.25">
      <c r="A1213">
        <v>1212</v>
      </c>
      <c r="B1213">
        <v>60.097687000000008</v>
      </c>
      <c r="C1213" s="5">
        <v>1</v>
      </c>
      <c r="P1213">
        <v>1</v>
      </c>
      <c r="Q1213" t="str">
        <f t="shared" si="19"/>
        <v>1</v>
      </c>
    </row>
    <row r="1214" spans="1:17" x14ac:dyDescent="0.25">
      <c r="A1214">
        <v>1213</v>
      </c>
      <c r="B1214">
        <v>60.113102000000012</v>
      </c>
      <c r="C1214" s="5">
        <v>1</v>
      </c>
      <c r="P1214">
        <v>1</v>
      </c>
      <c r="Q1214" t="str">
        <f t="shared" si="19"/>
        <v>1</v>
      </c>
    </row>
    <row r="1215" spans="1:17" x14ac:dyDescent="0.25">
      <c r="A1215">
        <v>1214</v>
      </c>
      <c r="B1215">
        <v>60.16852200000001</v>
      </c>
      <c r="C1215" s="5">
        <v>1</v>
      </c>
      <c r="P1215">
        <v>1</v>
      </c>
      <c r="Q1215" t="str">
        <f t="shared" si="19"/>
        <v>1</v>
      </c>
    </row>
    <row r="1216" spans="1:17" x14ac:dyDescent="0.25">
      <c r="A1216">
        <v>1215</v>
      </c>
      <c r="B1216">
        <v>60.17893200000001</v>
      </c>
      <c r="C1216" s="5">
        <v>1</v>
      </c>
      <c r="H1216">
        <v>61.209610000000005</v>
      </c>
      <c r="I1216" s="4">
        <v>4</v>
      </c>
      <c r="P1216">
        <v>2</v>
      </c>
      <c r="Q1216" t="str">
        <f t="shared" si="19"/>
        <v>14</v>
      </c>
    </row>
    <row r="1217" spans="1:17" x14ac:dyDescent="0.25">
      <c r="A1217">
        <v>1216</v>
      </c>
      <c r="B1217">
        <v>60.095295000000007</v>
      </c>
      <c r="C1217" s="5">
        <v>1</v>
      </c>
      <c r="F1217">
        <v>60.893005000000009</v>
      </c>
      <c r="G1217" s="3">
        <v>3</v>
      </c>
      <c r="H1217">
        <v>61.213093000000008</v>
      </c>
      <c r="I1217" s="4">
        <v>4</v>
      </c>
      <c r="P1217">
        <v>3</v>
      </c>
      <c r="Q1217" t="str">
        <f t="shared" si="19"/>
        <v>134</v>
      </c>
    </row>
    <row r="1218" spans="1:17" x14ac:dyDescent="0.25">
      <c r="A1218">
        <v>1217</v>
      </c>
      <c r="F1218">
        <v>60.92587300000001</v>
      </c>
      <c r="G1218" s="3">
        <v>3</v>
      </c>
      <c r="H1218">
        <v>61.22705400000001</v>
      </c>
      <c r="I1218" s="4">
        <v>4</v>
      </c>
      <c r="P1218">
        <v>2</v>
      </c>
      <c r="Q1218" t="str">
        <f t="shared" ref="Q1218:Q1281" si="20">CONCATENATE(C1218,E1218,G1218,I1218)</f>
        <v>34</v>
      </c>
    </row>
    <row r="1219" spans="1:17" x14ac:dyDescent="0.25">
      <c r="A1219">
        <v>1218</v>
      </c>
      <c r="F1219">
        <v>60.904361000000009</v>
      </c>
      <c r="G1219" s="3">
        <v>3</v>
      </c>
      <c r="H1219">
        <v>61.249603000000008</v>
      </c>
      <c r="I1219" s="4">
        <v>4</v>
      </c>
      <c r="P1219">
        <v>2</v>
      </c>
      <c r="Q1219" t="str">
        <f t="shared" si="20"/>
        <v>34</v>
      </c>
    </row>
    <row r="1220" spans="1:17" x14ac:dyDescent="0.25">
      <c r="A1220">
        <v>1219</v>
      </c>
      <c r="F1220">
        <v>60.915455000000009</v>
      </c>
      <c r="G1220" s="3">
        <v>3</v>
      </c>
      <c r="H1220">
        <v>61.294655000000006</v>
      </c>
      <c r="I1220" s="4">
        <v>4</v>
      </c>
      <c r="P1220">
        <v>2</v>
      </c>
      <c r="Q1220" t="str">
        <f t="shared" si="20"/>
        <v>34</v>
      </c>
    </row>
    <row r="1221" spans="1:17" x14ac:dyDescent="0.25">
      <c r="A1221">
        <v>1220</v>
      </c>
      <c r="F1221">
        <v>60.917331000000011</v>
      </c>
      <c r="G1221" s="3">
        <v>3</v>
      </c>
      <c r="H1221">
        <v>61.286056000000009</v>
      </c>
      <c r="I1221" s="4">
        <v>4</v>
      </c>
      <c r="P1221">
        <v>2</v>
      </c>
      <c r="Q1221" t="str">
        <f t="shared" si="20"/>
        <v>34</v>
      </c>
    </row>
    <row r="1222" spans="1:17" x14ac:dyDescent="0.25">
      <c r="A1222">
        <v>1221</v>
      </c>
      <c r="F1222">
        <v>60.929256000000009</v>
      </c>
      <c r="G1222" s="3">
        <v>3</v>
      </c>
      <c r="H1222">
        <v>61.26918400000001</v>
      </c>
      <c r="I1222" s="4">
        <v>4</v>
      </c>
      <c r="P1222">
        <v>2</v>
      </c>
      <c r="Q1222" t="str">
        <f t="shared" si="20"/>
        <v>34</v>
      </c>
    </row>
    <row r="1223" spans="1:17" x14ac:dyDescent="0.25">
      <c r="A1223">
        <v>1222</v>
      </c>
      <c r="D1223">
        <v>44.745136000000009</v>
      </c>
      <c r="E1223" s="2">
        <v>2</v>
      </c>
      <c r="F1223">
        <v>60.855457000000008</v>
      </c>
      <c r="G1223" s="3">
        <v>3</v>
      </c>
      <c r="H1223">
        <v>61.245643000000008</v>
      </c>
      <c r="I1223" s="4">
        <v>4</v>
      </c>
      <c r="P1223">
        <v>3</v>
      </c>
      <c r="Q1223" t="str">
        <f t="shared" si="20"/>
        <v>234</v>
      </c>
    </row>
    <row r="1224" spans="1:17" x14ac:dyDescent="0.25">
      <c r="A1224">
        <v>1223</v>
      </c>
      <c r="D1224">
        <v>44.745189000000011</v>
      </c>
      <c r="E1224" s="2">
        <v>2</v>
      </c>
      <c r="F1224">
        <v>60.879261000000007</v>
      </c>
      <c r="G1224" s="3">
        <v>3</v>
      </c>
      <c r="H1224">
        <v>61.209610000000005</v>
      </c>
      <c r="I1224" s="4">
        <v>4</v>
      </c>
      <c r="P1224">
        <v>3</v>
      </c>
      <c r="Q1224" t="str">
        <f t="shared" si="20"/>
        <v>234</v>
      </c>
    </row>
    <row r="1225" spans="1:17" x14ac:dyDescent="0.25">
      <c r="A1225">
        <v>1224</v>
      </c>
      <c r="D1225">
        <v>44.738834000000011</v>
      </c>
      <c r="E1225" s="2">
        <v>2</v>
      </c>
      <c r="F1225">
        <v>60.893005000000009</v>
      </c>
      <c r="G1225" s="3">
        <v>3</v>
      </c>
      <c r="P1225">
        <v>2</v>
      </c>
      <c r="Q1225" t="str">
        <f t="shared" si="20"/>
        <v>23</v>
      </c>
    </row>
    <row r="1226" spans="1:17" x14ac:dyDescent="0.25">
      <c r="A1226">
        <v>1225</v>
      </c>
      <c r="D1226">
        <v>44.737114000000005</v>
      </c>
      <c r="E1226" s="2">
        <v>2</v>
      </c>
      <c r="P1226">
        <v>1</v>
      </c>
      <c r="Q1226" t="str">
        <f t="shared" si="20"/>
        <v>2</v>
      </c>
    </row>
    <row r="1227" spans="1:17" x14ac:dyDescent="0.25">
      <c r="A1227">
        <v>1226</v>
      </c>
      <c r="D1227">
        <v>44.740394000000009</v>
      </c>
      <c r="E1227" s="2">
        <v>2</v>
      </c>
      <c r="P1227">
        <v>1</v>
      </c>
      <c r="Q1227" t="str">
        <f t="shared" si="20"/>
        <v>2</v>
      </c>
    </row>
    <row r="1228" spans="1:17" x14ac:dyDescent="0.25">
      <c r="A1228">
        <v>1227</v>
      </c>
      <c r="D1228">
        <v>44.722217000000008</v>
      </c>
      <c r="E1228" s="2">
        <v>2</v>
      </c>
      <c r="P1228">
        <v>1</v>
      </c>
      <c r="Q1228" t="str">
        <f t="shared" si="20"/>
        <v>2</v>
      </c>
    </row>
    <row r="1229" spans="1:17" x14ac:dyDescent="0.25">
      <c r="A1229">
        <v>1228</v>
      </c>
      <c r="D1229">
        <v>44.72315600000001</v>
      </c>
      <c r="E1229" s="2">
        <v>2</v>
      </c>
      <c r="P1229">
        <v>1</v>
      </c>
      <c r="Q1229" t="str">
        <f t="shared" si="20"/>
        <v>2</v>
      </c>
    </row>
    <row r="1230" spans="1:17" x14ac:dyDescent="0.25">
      <c r="A1230">
        <v>1229</v>
      </c>
      <c r="D1230">
        <v>44.707687000000007</v>
      </c>
      <c r="E1230" s="2">
        <v>2</v>
      </c>
      <c r="P1230">
        <v>1</v>
      </c>
      <c r="Q1230" t="str">
        <f t="shared" si="20"/>
        <v>2</v>
      </c>
    </row>
    <row r="1231" spans="1:17" x14ac:dyDescent="0.25">
      <c r="A1231">
        <v>1230</v>
      </c>
      <c r="D1231">
        <v>44.724666000000006</v>
      </c>
      <c r="E1231" s="2">
        <v>2</v>
      </c>
      <c r="P1231">
        <v>1</v>
      </c>
      <c r="Q1231" t="str">
        <f t="shared" si="20"/>
        <v>2</v>
      </c>
    </row>
    <row r="1232" spans="1:17" x14ac:dyDescent="0.25">
      <c r="A1232">
        <v>1231</v>
      </c>
      <c r="B1232">
        <v>35.686149000000007</v>
      </c>
      <c r="C1232" s="5">
        <v>1</v>
      </c>
      <c r="D1232">
        <v>44.745136000000009</v>
      </c>
      <c r="E1232" s="2">
        <v>2</v>
      </c>
      <c r="P1232">
        <v>2</v>
      </c>
      <c r="Q1232" t="str">
        <f t="shared" si="20"/>
        <v>12</v>
      </c>
    </row>
    <row r="1233" spans="1:17" x14ac:dyDescent="0.25">
      <c r="A1233">
        <v>1232</v>
      </c>
      <c r="B1233">
        <v>35.679378000000007</v>
      </c>
      <c r="C1233" s="5">
        <v>1</v>
      </c>
      <c r="P1233">
        <v>1</v>
      </c>
      <c r="Q1233" t="str">
        <f t="shared" si="20"/>
        <v>1</v>
      </c>
    </row>
    <row r="1234" spans="1:17" x14ac:dyDescent="0.25">
      <c r="A1234">
        <v>1233</v>
      </c>
      <c r="B1234">
        <v>35.701929000000007</v>
      </c>
      <c r="C1234" s="5">
        <v>1</v>
      </c>
      <c r="P1234">
        <v>1</v>
      </c>
      <c r="Q1234" t="str">
        <f t="shared" si="20"/>
        <v>1</v>
      </c>
    </row>
    <row r="1235" spans="1:17" x14ac:dyDescent="0.25">
      <c r="A1235">
        <v>1234</v>
      </c>
      <c r="B1235">
        <v>35.706718000000009</v>
      </c>
      <c r="C1235" s="5">
        <v>1</v>
      </c>
      <c r="P1235">
        <v>1</v>
      </c>
      <c r="Q1235" t="str">
        <f t="shared" si="20"/>
        <v>1</v>
      </c>
    </row>
    <row r="1236" spans="1:17" x14ac:dyDescent="0.25">
      <c r="A1236">
        <v>1235</v>
      </c>
      <c r="B1236">
        <v>35.741771000000007</v>
      </c>
      <c r="C1236" s="5">
        <v>1</v>
      </c>
      <c r="P1236">
        <v>1</v>
      </c>
      <c r="Q1236" t="str">
        <f t="shared" si="20"/>
        <v>1</v>
      </c>
    </row>
    <row r="1237" spans="1:17" x14ac:dyDescent="0.25">
      <c r="A1237">
        <v>1236</v>
      </c>
      <c r="B1237">
        <v>35.690366000000012</v>
      </c>
      <c r="C1237" s="5">
        <v>1</v>
      </c>
      <c r="P1237">
        <v>1</v>
      </c>
      <c r="Q1237" t="str">
        <f t="shared" si="20"/>
        <v>1</v>
      </c>
    </row>
    <row r="1238" spans="1:17" x14ac:dyDescent="0.25">
      <c r="A1238">
        <v>1237</v>
      </c>
      <c r="B1238">
        <v>35.716303000000011</v>
      </c>
      <c r="C1238" s="5">
        <v>1</v>
      </c>
      <c r="H1238">
        <v>39.954769000000006</v>
      </c>
      <c r="I1238" s="4">
        <v>4</v>
      </c>
      <c r="P1238">
        <v>2</v>
      </c>
      <c r="Q1238" t="str">
        <f t="shared" si="20"/>
        <v>14</v>
      </c>
    </row>
    <row r="1239" spans="1:17" x14ac:dyDescent="0.25">
      <c r="A1239">
        <v>1238</v>
      </c>
      <c r="B1239">
        <v>35.691929000000009</v>
      </c>
      <c r="C1239" s="5">
        <v>1</v>
      </c>
      <c r="H1239">
        <v>39.94992400000001</v>
      </c>
      <c r="I1239" s="4">
        <v>4</v>
      </c>
      <c r="P1239">
        <v>2</v>
      </c>
      <c r="Q1239" t="str">
        <f t="shared" si="20"/>
        <v>14</v>
      </c>
    </row>
    <row r="1240" spans="1:17" x14ac:dyDescent="0.25">
      <c r="A1240">
        <v>1239</v>
      </c>
      <c r="B1240">
        <v>35.686149000000007</v>
      </c>
      <c r="C1240" s="5">
        <v>1</v>
      </c>
      <c r="H1240">
        <v>39.930500000000009</v>
      </c>
      <c r="I1240" s="4">
        <v>4</v>
      </c>
      <c r="P1240">
        <v>2</v>
      </c>
      <c r="Q1240" t="str">
        <f t="shared" si="20"/>
        <v>14</v>
      </c>
    </row>
    <row r="1241" spans="1:17" x14ac:dyDescent="0.25">
      <c r="A1241">
        <v>1240</v>
      </c>
      <c r="B1241">
        <v>35.686149000000007</v>
      </c>
      <c r="C1241" s="5">
        <v>1</v>
      </c>
      <c r="H1241">
        <v>39.927273000000007</v>
      </c>
      <c r="I1241" s="4">
        <v>4</v>
      </c>
      <c r="P1241">
        <v>2</v>
      </c>
      <c r="Q1241" t="str">
        <f t="shared" si="20"/>
        <v>14</v>
      </c>
    </row>
    <row r="1242" spans="1:17" x14ac:dyDescent="0.25">
      <c r="A1242">
        <v>1241</v>
      </c>
      <c r="F1242">
        <v>36.156540000000007</v>
      </c>
      <c r="G1242" s="3">
        <v>3</v>
      </c>
      <c r="H1242">
        <v>39.93237700000001</v>
      </c>
      <c r="I1242" s="4">
        <v>4</v>
      </c>
      <c r="P1242">
        <v>2</v>
      </c>
      <c r="Q1242" t="str">
        <f t="shared" si="20"/>
        <v>34</v>
      </c>
    </row>
    <row r="1243" spans="1:17" x14ac:dyDescent="0.25">
      <c r="A1243">
        <v>1242</v>
      </c>
      <c r="F1243">
        <v>36.140135000000008</v>
      </c>
      <c r="G1243" s="3">
        <v>3</v>
      </c>
      <c r="H1243">
        <v>39.952217000000012</v>
      </c>
      <c r="I1243" s="4">
        <v>4</v>
      </c>
      <c r="P1243">
        <v>2</v>
      </c>
      <c r="Q1243" t="str">
        <f t="shared" si="20"/>
        <v>34</v>
      </c>
    </row>
    <row r="1244" spans="1:17" x14ac:dyDescent="0.25">
      <c r="A1244">
        <v>1243</v>
      </c>
      <c r="F1244">
        <v>36.143308000000005</v>
      </c>
      <c r="G1244" s="3">
        <v>3</v>
      </c>
      <c r="H1244">
        <v>39.960552000000007</v>
      </c>
      <c r="I1244" s="4">
        <v>4</v>
      </c>
      <c r="P1244">
        <v>2</v>
      </c>
      <c r="Q1244" t="str">
        <f t="shared" si="20"/>
        <v>34</v>
      </c>
    </row>
    <row r="1245" spans="1:17" x14ac:dyDescent="0.25">
      <c r="A1245">
        <v>1244</v>
      </c>
      <c r="D1245">
        <v>23.792471000000006</v>
      </c>
      <c r="E1245" s="2">
        <v>2</v>
      </c>
      <c r="F1245">
        <v>36.148205000000004</v>
      </c>
      <c r="G1245" s="3">
        <v>3</v>
      </c>
      <c r="H1245">
        <v>39.881439000000007</v>
      </c>
      <c r="I1245" s="4">
        <v>4</v>
      </c>
      <c r="P1245">
        <v>3</v>
      </c>
      <c r="Q1245" t="str">
        <f t="shared" si="20"/>
        <v>234</v>
      </c>
    </row>
    <row r="1246" spans="1:17" x14ac:dyDescent="0.25">
      <c r="A1246">
        <v>1245</v>
      </c>
      <c r="D1246">
        <v>23.840645000000009</v>
      </c>
      <c r="E1246" s="2">
        <v>2</v>
      </c>
      <c r="F1246">
        <v>36.124250000000004</v>
      </c>
      <c r="G1246" s="3">
        <v>3</v>
      </c>
      <c r="H1246">
        <v>39.954769000000006</v>
      </c>
      <c r="I1246" s="4">
        <v>4</v>
      </c>
      <c r="P1246">
        <v>3</v>
      </c>
      <c r="Q1246" t="str">
        <f t="shared" si="20"/>
        <v>234</v>
      </c>
    </row>
    <row r="1247" spans="1:17" x14ac:dyDescent="0.25">
      <c r="A1247">
        <v>1246</v>
      </c>
      <c r="D1247">
        <v>23.749244000000004</v>
      </c>
      <c r="E1247" s="2">
        <v>2</v>
      </c>
      <c r="F1247">
        <v>36.075500000000005</v>
      </c>
      <c r="G1247" s="3">
        <v>3</v>
      </c>
      <c r="P1247">
        <v>2</v>
      </c>
      <c r="Q1247" t="str">
        <f t="shared" si="20"/>
        <v>23</v>
      </c>
    </row>
    <row r="1248" spans="1:17" x14ac:dyDescent="0.25">
      <c r="A1248">
        <v>1247</v>
      </c>
      <c r="D1248">
        <v>23.779190000000007</v>
      </c>
      <c r="E1248" s="2">
        <v>2</v>
      </c>
      <c r="F1248">
        <v>36.147737000000006</v>
      </c>
      <c r="G1248" s="3">
        <v>3</v>
      </c>
      <c r="P1248">
        <v>2</v>
      </c>
      <c r="Q1248" t="str">
        <f t="shared" si="20"/>
        <v>23</v>
      </c>
    </row>
    <row r="1249" spans="1:17" x14ac:dyDescent="0.25">
      <c r="A1249">
        <v>1248</v>
      </c>
      <c r="D1249">
        <v>23.764034000000009</v>
      </c>
      <c r="E1249" s="2">
        <v>2</v>
      </c>
      <c r="F1249">
        <v>36.153520000000007</v>
      </c>
      <c r="G1249" s="3">
        <v>3</v>
      </c>
      <c r="P1249">
        <v>2</v>
      </c>
      <c r="Q1249" t="str">
        <f t="shared" si="20"/>
        <v>23</v>
      </c>
    </row>
    <row r="1250" spans="1:17" x14ac:dyDescent="0.25">
      <c r="A1250">
        <v>1249</v>
      </c>
      <c r="D1250">
        <v>23.810074000000007</v>
      </c>
      <c r="E1250" s="2">
        <v>2</v>
      </c>
      <c r="F1250">
        <v>36.140135000000008</v>
      </c>
      <c r="G1250" s="3">
        <v>3</v>
      </c>
      <c r="P1250">
        <v>2</v>
      </c>
      <c r="Q1250" t="str">
        <f t="shared" si="20"/>
        <v>23</v>
      </c>
    </row>
    <row r="1251" spans="1:17" x14ac:dyDescent="0.25">
      <c r="A1251">
        <v>1250</v>
      </c>
      <c r="D1251">
        <v>23.782575000000008</v>
      </c>
      <c r="E1251" s="2">
        <v>2</v>
      </c>
      <c r="F1251">
        <v>36.140135000000008</v>
      </c>
      <c r="G1251" s="3">
        <v>3</v>
      </c>
      <c r="P1251">
        <v>2</v>
      </c>
      <c r="Q1251" t="str">
        <f t="shared" si="20"/>
        <v>23</v>
      </c>
    </row>
    <row r="1252" spans="1:17" x14ac:dyDescent="0.25">
      <c r="A1252">
        <v>1251</v>
      </c>
      <c r="D1252">
        <v>23.80194800000001</v>
      </c>
      <c r="E1252" s="2">
        <v>2</v>
      </c>
      <c r="F1252">
        <v>36.140135000000008</v>
      </c>
      <c r="G1252" s="3">
        <v>3</v>
      </c>
      <c r="P1252">
        <v>2</v>
      </c>
      <c r="Q1252" t="str">
        <f t="shared" si="20"/>
        <v>23</v>
      </c>
    </row>
    <row r="1253" spans="1:17" x14ac:dyDescent="0.25">
      <c r="A1253">
        <v>1252</v>
      </c>
      <c r="D1253">
        <v>23.751795000000008</v>
      </c>
      <c r="E1253" s="2">
        <v>2</v>
      </c>
      <c r="P1253">
        <v>1</v>
      </c>
      <c r="Q1253" t="str">
        <f t="shared" si="20"/>
        <v>2</v>
      </c>
    </row>
    <row r="1254" spans="1:17" x14ac:dyDescent="0.25">
      <c r="A1254">
        <v>1253</v>
      </c>
      <c r="B1254">
        <v>18.201055000000011</v>
      </c>
      <c r="C1254" s="5">
        <v>1</v>
      </c>
      <c r="D1254">
        <v>23.792471000000006</v>
      </c>
      <c r="E1254" s="2">
        <v>2</v>
      </c>
      <c r="P1254">
        <v>2</v>
      </c>
      <c r="Q1254" t="str">
        <f t="shared" si="20"/>
        <v>12</v>
      </c>
    </row>
    <row r="1255" spans="1:17" x14ac:dyDescent="0.25">
      <c r="A1255">
        <v>1254</v>
      </c>
      <c r="B1255">
        <v>18.201055000000011</v>
      </c>
      <c r="C1255" s="5">
        <v>1</v>
      </c>
      <c r="D1255">
        <v>23.792471000000006</v>
      </c>
      <c r="E1255" s="2">
        <v>2</v>
      </c>
      <c r="P1255">
        <v>2</v>
      </c>
      <c r="Q1255" t="str">
        <f t="shared" si="20"/>
        <v>12</v>
      </c>
    </row>
    <row r="1256" spans="1:17" x14ac:dyDescent="0.25">
      <c r="A1256">
        <v>1255</v>
      </c>
      <c r="B1256">
        <v>18.201055000000011</v>
      </c>
      <c r="C1256" s="5">
        <v>1</v>
      </c>
      <c r="D1256">
        <v>23.792471000000006</v>
      </c>
      <c r="E1256" s="2">
        <v>2</v>
      </c>
      <c r="P1256">
        <v>2</v>
      </c>
      <c r="Q1256" t="str">
        <f t="shared" si="20"/>
        <v>12</v>
      </c>
    </row>
    <row r="1257" spans="1:17" x14ac:dyDescent="0.25">
      <c r="A1257">
        <v>1256</v>
      </c>
      <c r="B1257">
        <v>18.201055000000011</v>
      </c>
      <c r="C1257" s="5">
        <v>1</v>
      </c>
      <c r="D1257">
        <v>23.792471000000006</v>
      </c>
      <c r="E1257" s="2">
        <v>2</v>
      </c>
      <c r="P1257">
        <v>2</v>
      </c>
      <c r="Q1257" t="str">
        <f t="shared" si="20"/>
        <v>12</v>
      </c>
    </row>
    <row r="1258" spans="1:17" x14ac:dyDescent="0.25">
      <c r="A1258">
        <v>1257</v>
      </c>
      <c r="B1258">
        <v>18.201055000000011</v>
      </c>
      <c r="C1258" s="5">
        <v>1</v>
      </c>
      <c r="D1258">
        <v>23.792471000000006</v>
      </c>
      <c r="E1258" s="2">
        <v>2</v>
      </c>
      <c r="P1258">
        <v>2</v>
      </c>
      <c r="Q1258" t="str">
        <f t="shared" si="20"/>
        <v>12</v>
      </c>
    </row>
    <row r="1259" spans="1:17" x14ac:dyDescent="0.25">
      <c r="A1259">
        <v>1258</v>
      </c>
      <c r="B1259">
        <v>18.201055000000011</v>
      </c>
      <c r="C1259" s="5">
        <v>1</v>
      </c>
      <c r="P1259">
        <v>1</v>
      </c>
      <c r="Q1259" t="str">
        <f t="shared" si="20"/>
        <v>1</v>
      </c>
    </row>
    <row r="1260" spans="1:17" x14ac:dyDescent="0.25">
      <c r="A1260">
        <v>1259</v>
      </c>
      <c r="B1260">
        <v>18.201055000000011</v>
      </c>
      <c r="C1260" s="5">
        <v>1</v>
      </c>
      <c r="H1260">
        <v>23.935848000000007</v>
      </c>
      <c r="I1260" s="4">
        <v>4</v>
      </c>
      <c r="J1260">
        <v>39.383758000000007</v>
      </c>
      <c r="K1260" t="s">
        <v>22</v>
      </c>
      <c r="Q1260" t="str">
        <f t="shared" si="20"/>
        <v>14</v>
      </c>
    </row>
    <row r="1261" spans="1:17" x14ac:dyDescent="0.25">
      <c r="A1261">
        <v>1260</v>
      </c>
      <c r="Q1261" t="str">
        <f t="shared" si="20"/>
        <v/>
      </c>
    </row>
    <row r="1262" spans="1:17" x14ac:dyDescent="0.25">
      <c r="A1262">
        <v>1261</v>
      </c>
      <c r="J1262">
        <v>39.344490000000008</v>
      </c>
      <c r="K1262" t="s">
        <v>22</v>
      </c>
      <c r="Q1262" t="str">
        <f t="shared" si="20"/>
        <v/>
      </c>
    </row>
    <row r="1263" spans="1:17" x14ac:dyDescent="0.25">
      <c r="A1263">
        <v>1262</v>
      </c>
      <c r="B1263">
        <v>45.388176000000009</v>
      </c>
      <c r="C1263" s="5">
        <v>1</v>
      </c>
      <c r="P1263">
        <v>1</v>
      </c>
      <c r="Q1263" t="str">
        <f t="shared" si="20"/>
        <v>1</v>
      </c>
    </row>
    <row r="1264" spans="1:17" x14ac:dyDescent="0.25">
      <c r="A1264">
        <v>1263</v>
      </c>
      <c r="B1264">
        <v>45.341041000000011</v>
      </c>
      <c r="C1264" s="5">
        <v>1</v>
      </c>
      <c r="P1264">
        <v>1</v>
      </c>
      <c r="Q1264" t="str">
        <f t="shared" si="20"/>
        <v>1</v>
      </c>
    </row>
    <row r="1265" spans="1:17" x14ac:dyDescent="0.25">
      <c r="A1265">
        <v>1264</v>
      </c>
      <c r="B1265">
        <v>45.355674000000008</v>
      </c>
      <c r="C1265" s="5">
        <v>1</v>
      </c>
      <c r="P1265">
        <v>1</v>
      </c>
      <c r="Q1265" t="str">
        <f t="shared" si="20"/>
        <v>1</v>
      </c>
    </row>
    <row r="1266" spans="1:17" x14ac:dyDescent="0.25">
      <c r="A1266">
        <v>1265</v>
      </c>
      <c r="B1266">
        <v>45.348644000000007</v>
      </c>
      <c r="C1266" s="5">
        <v>1</v>
      </c>
      <c r="P1266">
        <v>1</v>
      </c>
      <c r="Q1266" t="str">
        <f t="shared" si="20"/>
        <v>1</v>
      </c>
    </row>
    <row r="1267" spans="1:17" x14ac:dyDescent="0.25">
      <c r="A1267">
        <v>1266</v>
      </c>
      <c r="B1267">
        <v>45.347706000000009</v>
      </c>
      <c r="C1267" s="5">
        <v>1</v>
      </c>
      <c r="P1267">
        <v>1</v>
      </c>
      <c r="Q1267" t="str">
        <f t="shared" si="20"/>
        <v>1</v>
      </c>
    </row>
    <row r="1268" spans="1:17" x14ac:dyDescent="0.25">
      <c r="A1268">
        <v>1267</v>
      </c>
      <c r="B1268">
        <v>45.39359300000001</v>
      </c>
      <c r="C1268" s="5">
        <v>1</v>
      </c>
      <c r="P1268">
        <v>1</v>
      </c>
      <c r="Q1268" t="str">
        <f t="shared" si="20"/>
        <v>1</v>
      </c>
    </row>
    <row r="1269" spans="1:17" x14ac:dyDescent="0.25">
      <c r="A1269">
        <v>1268</v>
      </c>
      <c r="B1269">
        <v>45.369999000000007</v>
      </c>
      <c r="C1269" s="5">
        <v>1</v>
      </c>
      <c r="D1269">
        <v>50.042816000000009</v>
      </c>
      <c r="E1269" s="2">
        <v>2</v>
      </c>
      <c r="P1269">
        <v>2</v>
      </c>
      <c r="Q1269" t="str">
        <f t="shared" si="20"/>
        <v>12</v>
      </c>
    </row>
    <row r="1270" spans="1:17" x14ac:dyDescent="0.25">
      <c r="A1270">
        <v>1269</v>
      </c>
      <c r="B1270">
        <v>45.363956000000009</v>
      </c>
      <c r="C1270" s="5">
        <v>1</v>
      </c>
      <c r="D1270">
        <v>50.059795000000008</v>
      </c>
      <c r="E1270" s="2">
        <v>2</v>
      </c>
      <c r="P1270">
        <v>2</v>
      </c>
      <c r="Q1270" t="str">
        <f t="shared" si="20"/>
        <v>12</v>
      </c>
    </row>
    <row r="1271" spans="1:17" x14ac:dyDescent="0.25">
      <c r="A1271">
        <v>1270</v>
      </c>
      <c r="B1271">
        <v>45.363697000000009</v>
      </c>
      <c r="C1271" s="5">
        <v>1</v>
      </c>
      <c r="D1271">
        <v>49.999641000000011</v>
      </c>
      <c r="E1271" s="2">
        <v>2</v>
      </c>
      <c r="P1271">
        <v>2</v>
      </c>
      <c r="Q1271" t="str">
        <f t="shared" si="20"/>
        <v>12</v>
      </c>
    </row>
    <row r="1272" spans="1:17" x14ac:dyDescent="0.25">
      <c r="A1272">
        <v>1271</v>
      </c>
      <c r="B1272">
        <v>45.328331000000006</v>
      </c>
      <c r="C1272" s="5">
        <v>1</v>
      </c>
      <c r="D1272">
        <v>50.023025000000011</v>
      </c>
      <c r="E1272" s="2">
        <v>2</v>
      </c>
      <c r="P1272">
        <v>2</v>
      </c>
      <c r="Q1272" t="str">
        <f t="shared" si="20"/>
        <v>12</v>
      </c>
    </row>
    <row r="1273" spans="1:17" x14ac:dyDescent="0.25">
      <c r="A1273">
        <v>1272</v>
      </c>
      <c r="B1273">
        <v>45.388176000000009</v>
      </c>
      <c r="C1273" s="5">
        <v>1</v>
      </c>
      <c r="D1273">
        <v>50.03260800000001</v>
      </c>
      <c r="E1273" s="2">
        <v>2</v>
      </c>
      <c r="P1273">
        <v>2</v>
      </c>
      <c r="Q1273" t="str">
        <f t="shared" si="20"/>
        <v>12</v>
      </c>
    </row>
    <row r="1274" spans="1:17" x14ac:dyDescent="0.25">
      <c r="A1274">
        <v>1273</v>
      </c>
      <c r="D1274">
        <v>50.050575000000009</v>
      </c>
      <c r="E1274" s="2">
        <v>2</v>
      </c>
      <c r="P1274">
        <v>1</v>
      </c>
      <c r="Q1274" t="str">
        <f t="shared" si="20"/>
        <v>2</v>
      </c>
    </row>
    <row r="1275" spans="1:17" x14ac:dyDescent="0.25">
      <c r="A1275">
        <v>1274</v>
      </c>
      <c r="D1275">
        <v>50.056774000000011</v>
      </c>
      <c r="E1275" s="2">
        <v>2</v>
      </c>
      <c r="F1275">
        <v>45.093452000000006</v>
      </c>
      <c r="G1275" s="3">
        <v>3</v>
      </c>
      <c r="P1275">
        <v>2</v>
      </c>
      <c r="Q1275" t="str">
        <f t="shared" si="20"/>
        <v>23</v>
      </c>
    </row>
    <row r="1276" spans="1:17" x14ac:dyDescent="0.25">
      <c r="A1276">
        <v>1275</v>
      </c>
      <c r="D1276">
        <v>50.066719000000006</v>
      </c>
      <c r="E1276" s="2">
        <v>2</v>
      </c>
      <c r="F1276">
        <v>45.144436000000006</v>
      </c>
      <c r="G1276" s="3">
        <v>3</v>
      </c>
      <c r="P1276">
        <v>2</v>
      </c>
      <c r="Q1276" t="str">
        <f t="shared" si="20"/>
        <v>23</v>
      </c>
    </row>
    <row r="1277" spans="1:17" x14ac:dyDescent="0.25">
      <c r="A1277">
        <v>1276</v>
      </c>
      <c r="D1277">
        <v>50.050682000000009</v>
      </c>
      <c r="E1277" s="2">
        <v>2</v>
      </c>
      <c r="F1277">
        <v>45.137768000000008</v>
      </c>
      <c r="G1277" s="3">
        <v>3</v>
      </c>
      <c r="H1277">
        <v>47.774605000000008</v>
      </c>
      <c r="I1277" s="4">
        <v>4</v>
      </c>
      <c r="P1277">
        <v>3</v>
      </c>
      <c r="Q1277" t="str">
        <f t="shared" si="20"/>
        <v>234</v>
      </c>
    </row>
    <row r="1278" spans="1:17" x14ac:dyDescent="0.25">
      <c r="A1278">
        <v>1277</v>
      </c>
      <c r="D1278">
        <v>50.042816000000009</v>
      </c>
      <c r="E1278" s="2">
        <v>2</v>
      </c>
      <c r="F1278">
        <v>45.121624000000011</v>
      </c>
      <c r="G1278" s="3">
        <v>3</v>
      </c>
      <c r="H1278">
        <v>47.703827000000011</v>
      </c>
      <c r="I1278" s="4">
        <v>4</v>
      </c>
      <c r="P1278">
        <v>3</v>
      </c>
      <c r="Q1278" t="str">
        <f t="shared" si="20"/>
        <v>234</v>
      </c>
    </row>
    <row r="1279" spans="1:17" x14ac:dyDescent="0.25">
      <c r="A1279">
        <v>1278</v>
      </c>
      <c r="F1279">
        <v>45.143966000000006</v>
      </c>
      <c r="G1279" s="3">
        <v>3</v>
      </c>
      <c r="H1279">
        <v>47.70830500000001</v>
      </c>
      <c r="I1279" s="4">
        <v>4</v>
      </c>
      <c r="P1279">
        <v>2</v>
      </c>
      <c r="Q1279" t="str">
        <f t="shared" si="20"/>
        <v>34</v>
      </c>
    </row>
    <row r="1280" spans="1:17" x14ac:dyDescent="0.25">
      <c r="A1280">
        <v>1279</v>
      </c>
      <c r="F1280">
        <v>45.120895000000012</v>
      </c>
      <c r="G1280" s="3">
        <v>3</v>
      </c>
      <c r="H1280">
        <v>47.684612000000008</v>
      </c>
      <c r="I1280" s="4">
        <v>4</v>
      </c>
      <c r="P1280">
        <v>2</v>
      </c>
      <c r="Q1280" t="str">
        <f t="shared" si="20"/>
        <v>34</v>
      </c>
    </row>
    <row r="1281" spans="1:17" x14ac:dyDescent="0.25">
      <c r="A1281">
        <v>1280</v>
      </c>
      <c r="F1281">
        <v>45.078815000000006</v>
      </c>
      <c r="G1281" s="3">
        <v>3</v>
      </c>
      <c r="H1281">
        <v>47.69154000000001</v>
      </c>
      <c r="I1281" s="4">
        <v>4</v>
      </c>
      <c r="P1281">
        <v>2</v>
      </c>
      <c r="Q1281" t="str">
        <f t="shared" si="20"/>
        <v>34</v>
      </c>
    </row>
    <row r="1282" spans="1:17" x14ac:dyDescent="0.25">
      <c r="A1282">
        <v>1281</v>
      </c>
      <c r="F1282">
        <v>45.08459400000001</v>
      </c>
      <c r="G1282" s="3">
        <v>3</v>
      </c>
      <c r="H1282">
        <v>47.688724000000008</v>
      </c>
      <c r="I1282" s="4">
        <v>4</v>
      </c>
      <c r="P1282">
        <v>2</v>
      </c>
      <c r="Q1282" t="str">
        <f t="shared" ref="Q1282:Q1345" si="21">CONCATENATE(C1282,E1282,G1282,I1282)</f>
        <v>34</v>
      </c>
    </row>
    <row r="1283" spans="1:17" x14ac:dyDescent="0.25">
      <c r="A1283">
        <v>1282</v>
      </c>
      <c r="F1283">
        <v>45.093452000000006</v>
      </c>
      <c r="G1283" s="3">
        <v>3</v>
      </c>
      <c r="H1283">
        <v>47.766742000000008</v>
      </c>
      <c r="I1283" s="4">
        <v>4</v>
      </c>
      <c r="P1283">
        <v>2</v>
      </c>
      <c r="Q1283" t="str">
        <f t="shared" si="21"/>
        <v>34</v>
      </c>
    </row>
    <row r="1284" spans="1:17" x14ac:dyDescent="0.25">
      <c r="A1284">
        <v>1283</v>
      </c>
      <c r="H1284">
        <v>47.710808000000007</v>
      </c>
      <c r="I1284" s="4">
        <v>4</v>
      </c>
      <c r="P1284">
        <v>1</v>
      </c>
      <c r="Q1284" t="str">
        <f t="shared" si="21"/>
        <v>4</v>
      </c>
    </row>
    <row r="1285" spans="1:17" x14ac:dyDescent="0.25">
      <c r="A1285">
        <v>1284</v>
      </c>
      <c r="H1285">
        <v>47.774605000000008</v>
      </c>
      <c r="I1285" s="4">
        <v>4</v>
      </c>
      <c r="P1285">
        <v>1</v>
      </c>
      <c r="Q1285" t="str">
        <f t="shared" si="21"/>
        <v>4</v>
      </c>
    </row>
    <row r="1286" spans="1:17" x14ac:dyDescent="0.25">
      <c r="A1286">
        <v>1285</v>
      </c>
      <c r="P1286">
        <v>0</v>
      </c>
      <c r="Q1286" t="str">
        <f t="shared" si="21"/>
        <v/>
      </c>
    </row>
    <row r="1287" spans="1:17" x14ac:dyDescent="0.25">
      <c r="A1287">
        <v>1286</v>
      </c>
      <c r="P1287">
        <v>0</v>
      </c>
      <c r="Q1287" t="str">
        <f t="shared" si="21"/>
        <v/>
      </c>
    </row>
    <row r="1288" spans="1:17" x14ac:dyDescent="0.25">
      <c r="A1288">
        <v>1287</v>
      </c>
      <c r="P1288">
        <v>0</v>
      </c>
      <c r="Q1288" t="str">
        <f t="shared" si="21"/>
        <v/>
      </c>
    </row>
    <row r="1289" spans="1:17" x14ac:dyDescent="0.25">
      <c r="A1289">
        <v>1288</v>
      </c>
      <c r="B1289">
        <v>70.737882000000013</v>
      </c>
      <c r="C1289" s="5">
        <v>1</v>
      </c>
      <c r="P1289">
        <v>1</v>
      </c>
      <c r="Q1289" t="str">
        <f t="shared" si="21"/>
        <v>1</v>
      </c>
    </row>
    <row r="1290" spans="1:17" x14ac:dyDescent="0.25">
      <c r="A1290">
        <v>1289</v>
      </c>
      <c r="B1290">
        <v>70.694517000000005</v>
      </c>
      <c r="C1290" s="5">
        <v>1</v>
      </c>
      <c r="P1290">
        <v>1</v>
      </c>
      <c r="Q1290" t="str">
        <f t="shared" si="21"/>
        <v>1</v>
      </c>
    </row>
    <row r="1291" spans="1:17" x14ac:dyDescent="0.25">
      <c r="A1291">
        <v>1290</v>
      </c>
      <c r="B1291">
        <v>70.746759000000011</v>
      </c>
      <c r="C1291" s="5">
        <v>1</v>
      </c>
      <c r="P1291">
        <v>1</v>
      </c>
      <c r="Q1291" t="str">
        <f t="shared" si="21"/>
        <v>1</v>
      </c>
    </row>
    <row r="1292" spans="1:17" x14ac:dyDescent="0.25">
      <c r="A1292">
        <v>1291</v>
      </c>
      <c r="B1292">
        <v>70.728699000000006</v>
      </c>
      <c r="C1292" s="5">
        <v>1</v>
      </c>
      <c r="D1292">
        <v>72.528707000000011</v>
      </c>
      <c r="E1292" s="2">
        <v>2</v>
      </c>
      <c r="P1292">
        <v>2</v>
      </c>
      <c r="Q1292" t="str">
        <f t="shared" si="21"/>
        <v>12</v>
      </c>
    </row>
    <row r="1293" spans="1:17" x14ac:dyDescent="0.25">
      <c r="A1293">
        <v>1292</v>
      </c>
      <c r="B1293">
        <v>70.726811000000012</v>
      </c>
      <c r="C1293" s="5">
        <v>1</v>
      </c>
      <c r="D1293">
        <v>72.561206000000013</v>
      </c>
      <c r="E1293" s="2">
        <v>2</v>
      </c>
      <c r="P1293">
        <v>2</v>
      </c>
      <c r="Q1293" t="str">
        <f t="shared" si="21"/>
        <v>12</v>
      </c>
    </row>
    <row r="1294" spans="1:17" x14ac:dyDescent="0.25">
      <c r="A1294">
        <v>1293</v>
      </c>
      <c r="B1294">
        <v>70.693752000000003</v>
      </c>
      <c r="C1294" s="5">
        <v>1</v>
      </c>
      <c r="D1294">
        <v>72.560798000000005</v>
      </c>
      <c r="E1294" s="2">
        <v>2</v>
      </c>
      <c r="P1294">
        <v>2</v>
      </c>
      <c r="Q1294" t="str">
        <f t="shared" si="21"/>
        <v>12</v>
      </c>
    </row>
    <row r="1295" spans="1:17" x14ac:dyDescent="0.25">
      <c r="A1295">
        <v>1294</v>
      </c>
      <c r="B1295">
        <v>70.666253000000012</v>
      </c>
      <c r="C1295" s="5">
        <v>1</v>
      </c>
      <c r="D1295">
        <v>72.517942000000005</v>
      </c>
      <c r="E1295" s="2">
        <v>2</v>
      </c>
      <c r="P1295">
        <v>2</v>
      </c>
      <c r="Q1295" t="str">
        <f t="shared" si="21"/>
        <v>12</v>
      </c>
    </row>
    <row r="1296" spans="1:17" x14ac:dyDescent="0.25">
      <c r="A1296">
        <v>1295</v>
      </c>
      <c r="B1296">
        <v>70.728852000000003</v>
      </c>
      <c r="C1296" s="5">
        <v>1</v>
      </c>
      <c r="D1296">
        <v>72.558553000000003</v>
      </c>
      <c r="E1296" s="2">
        <v>2</v>
      </c>
      <c r="P1296">
        <v>2</v>
      </c>
      <c r="Q1296" t="str">
        <f t="shared" si="21"/>
        <v>12</v>
      </c>
    </row>
    <row r="1297" spans="1:17" x14ac:dyDescent="0.25">
      <c r="A1297">
        <v>1296</v>
      </c>
      <c r="B1297">
        <v>70.737882000000013</v>
      </c>
      <c r="C1297" s="5">
        <v>1</v>
      </c>
      <c r="D1297">
        <v>72.502790000000005</v>
      </c>
      <c r="E1297" s="2">
        <v>2</v>
      </c>
      <c r="P1297">
        <v>2</v>
      </c>
      <c r="Q1297" t="str">
        <f t="shared" si="21"/>
        <v>12</v>
      </c>
    </row>
    <row r="1298" spans="1:17" x14ac:dyDescent="0.25">
      <c r="A1298">
        <v>1297</v>
      </c>
      <c r="D1298">
        <v>72.451212000000012</v>
      </c>
      <c r="E1298" s="2">
        <v>2</v>
      </c>
      <c r="P1298">
        <v>1</v>
      </c>
      <c r="Q1298" t="str">
        <f t="shared" si="21"/>
        <v>2</v>
      </c>
    </row>
    <row r="1299" spans="1:17" x14ac:dyDescent="0.25">
      <c r="A1299">
        <v>1298</v>
      </c>
      <c r="D1299">
        <v>72.528707000000011</v>
      </c>
      <c r="E1299" s="2">
        <v>2</v>
      </c>
      <c r="F1299">
        <v>71.620795000000001</v>
      </c>
      <c r="G1299" s="3">
        <v>3</v>
      </c>
      <c r="H1299">
        <v>72.501668000000009</v>
      </c>
      <c r="I1299" s="4">
        <v>4</v>
      </c>
      <c r="P1299">
        <v>3</v>
      </c>
      <c r="Q1299" t="str">
        <f t="shared" si="21"/>
        <v>234</v>
      </c>
    </row>
    <row r="1300" spans="1:17" x14ac:dyDescent="0.25">
      <c r="A1300">
        <v>1299</v>
      </c>
      <c r="F1300">
        <v>71.630948000000004</v>
      </c>
      <c r="G1300" s="3">
        <v>3</v>
      </c>
      <c r="H1300">
        <v>72.50483100000001</v>
      </c>
      <c r="I1300" s="4">
        <v>4</v>
      </c>
      <c r="P1300">
        <v>2</v>
      </c>
      <c r="Q1300" t="str">
        <f t="shared" si="21"/>
        <v>34</v>
      </c>
    </row>
    <row r="1301" spans="1:17" x14ac:dyDescent="0.25">
      <c r="A1301">
        <v>1300</v>
      </c>
      <c r="F1301">
        <v>71.639825000000002</v>
      </c>
      <c r="G1301" s="3">
        <v>3</v>
      </c>
      <c r="H1301">
        <v>72.519830000000013</v>
      </c>
      <c r="I1301" s="4">
        <v>4</v>
      </c>
      <c r="P1301">
        <v>2</v>
      </c>
      <c r="Q1301" t="str">
        <f t="shared" si="21"/>
        <v>34</v>
      </c>
    </row>
    <row r="1302" spans="1:17" x14ac:dyDescent="0.25">
      <c r="A1302">
        <v>1301</v>
      </c>
      <c r="F1302">
        <v>71.608500000000006</v>
      </c>
      <c r="G1302" s="3">
        <v>3</v>
      </c>
      <c r="H1302">
        <v>72.527330000000006</v>
      </c>
      <c r="I1302" s="4">
        <v>4</v>
      </c>
      <c r="P1302">
        <v>2</v>
      </c>
      <c r="Q1302" t="str">
        <f t="shared" si="21"/>
        <v>34</v>
      </c>
    </row>
    <row r="1303" spans="1:17" x14ac:dyDescent="0.25">
      <c r="A1303">
        <v>1302</v>
      </c>
      <c r="F1303">
        <v>71.606306000000004</v>
      </c>
      <c r="G1303" s="3">
        <v>3</v>
      </c>
      <c r="H1303">
        <v>72.534217000000012</v>
      </c>
      <c r="I1303" s="4">
        <v>4</v>
      </c>
      <c r="P1303">
        <v>2</v>
      </c>
      <c r="Q1303" t="str">
        <f t="shared" si="21"/>
        <v>34</v>
      </c>
    </row>
    <row r="1304" spans="1:17" x14ac:dyDescent="0.25">
      <c r="A1304">
        <v>1303</v>
      </c>
      <c r="F1304">
        <v>71.59227700000001</v>
      </c>
      <c r="G1304" s="3">
        <v>3</v>
      </c>
      <c r="H1304">
        <v>72.530238000000011</v>
      </c>
      <c r="I1304" s="4">
        <v>4</v>
      </c>
      <c r="P1304">
        <v>2</v>
      </c>
      <c r="Q1304" t="str">
        <f t="shared" si="21"/>
        <v>34</v>
      </c>
    </row>
    <row r="1305" spans="1:17" x14ac:dyDescent="0.25">
      <c r="A1305">
        <v>1304</v>
      </c>
      <c r="F1305">
        <v>71.626050000000006</v>
      </c>
      <c r="G1305" s="3">
        <v>3</v>
      </c>
      <c r="H1305">
        <v>72.525952000000004</v>
      </c>
      <c r="I1305" s="4">
        <v>4</v>
      </c>
      <c r="P1305">
        <v>2</v>
      </c>
      <c r="Q1305" t="str">
        <f t="shared" si="21"/>
        <v>34</v>
      </c>
    </row>
    <row r="1306" spans="1:17" x14ac:dyDescent="0.25">
      <c r="A1306">
        <v>1305</v>
      </c>
      <c r="B1306">
        <v>85.379416000000006</v>
      </c>
      <c r="C1306" s="5">
        <v>1</v>
      </c>
      <c r="F1306">
        <v>71.620795000000001</v>
      </c>
      <c r="G1306" s="3">
        <v>3</v>
      </c>
      <c r="H1306">
        <v>72.495444000000006</v>
      </c>
      <c r="I1306" s="4">
        <v>4</v>
      </c>
      <c r="P1306">
        <v>3</v>
      </c>
      <c r="Q1306" t="str">
        <f t="shared" si="21"/>
        <v>134</v>
      </c>
    </row>
    <row r="1307" spans="1:17" x14ac:dyDescent="0.25">
      <c r="A1307">
        <v>1306</v>
      </c>
      <c r="B1307">
        <v>85.403394000000006</v>
      </c>
      <c r="C1307" s="5">
        <v>1</v>
      </c>
      <c r="H1307">
        <v>72.501668000000009</v>
      </c>
      <c r="I1307" s="4">
        <v>4</v>
      </c>
      <c r="P1307">
        <v>2</v>
      </c>
      <c r="Q1307" t="str">
        <f t="shared" si="21"/>
        <v>14</v>
      </c>
    </row>
    <row r="1308" spans="1:17" x14ac:dyDescent="0.25">
      <c r="A1308">
        <v>1307</v>
      </c>
      <c r="B1308">
        <v>85.41900600000001</v>
      </c>
      <c r="C1308" s="5">
        <v>1</v>
      </c>
      <c r="H1308">
        <v>72.501668000000009</v>
      </c>
      <c r="I1308" s="4">
        <v>4</v>
      </c>
      <c r="P1308">
        <v>2</v>
      </c>
      <c r="Q1308" t="str">
        <f t="shared" si="21"/>
        <v>14</v>
      </c>
    </row>
    <row r="1309" spans="1:17" x14ac:dyDescent="0.25">
      <c r="A1309">
        <v>1308</v>
      </c>
      <c r="B1309">
        <v>85.419924000000009</v>
      </c>
      <c r="C1309" s="5">
        <v>1</v>
      </c>
      <c r="H1309">
        <v>72.501668000000009</v>
      </c>
      <c r="I1309" s="4">
        <v>4</v>
      </c>
      <c r="P1309">
        <v>2</v>
      </c>
      <c r="Q1309" t="str">
        <f t="shared" si="21"/>
        <v>14</v>
      </c>
    </row>
    <row r="1310" spans="1:17" x14ac:dyDescent="0.25">
      <c r="A1310">
        <v>1309</v>
      </c>
      <c r="B1310">
        <v>85.414975000000013</v>
      </c>
      <c r="C1310" s="5">
        <v>1</v>
      </c>
      <c r="P1310">
        <v>1</v>
      </c>
      <c r="Q1310" t="str">
        <f t="shared" si="21"/>
        <v>1</v>
      </c>
    </row>
    <row r="1311" spans="1:17" x14ac:dyDescent="0.25">
      <c r="A1311">
        <v>1310</v>
      </c>
      <c r="B1311">
        <v>85.411506000000003</v>
      </c>
      <c r="C1311" s="5">
        <v>1</v>
      </c>
      <c r="P1311">
        <v>1</v>
      </c>
      <c r="Q1311" t="str">
        <f t="shared" si="21"/>
        <v>1</v>
      </c>
    </row>
    <row r="1312" spans="1:17" x14ac:dyDescent="0.25">
      <c r="A1312">
        <v>1311</v>
      </c>
      <c r="B1312">
        <v>85.397832000000008</v>
      </c>
      <c r="C1312" s="5">
        <v>1</v>
      </c>
      <c r="P1312">
        <v>1</v>
      </c>
      <c r="Q1312" t="str">
        <f t="shared" si="21"/>
        <v>1</v>
      </c>
    </row>
    <row r="1313" spans="1:17" x14ac:dyDescent="0.25">
      <c r="A1313">
        <v>1312</v>
      </c>
      <c r="B1313">
        <v>85.393853000000007</v>
      </c>
      <c r="C1313" s="5">
        <v>1</v>
      </c>
      <c r="D1313">
        <v>90.091721000000007</v>
      </c>
      <c r="E1313" s="2">
        <v>2</v>
      </c>
      <c r="P1313">
        <v>2</v>
      </c>
      <c r="Q1313" t="str">
        <f t="shared" si="21"/>
        <v>12</v>
      </c>
    </row>
    <row r="1314" spans="1:17" x14ac:dyDescent="0.25">
      <c r="A1314">
        <v>1313</v>
      </c>
      <c r="B1314">
        <v>85.405129000000002</v>
      </c>
      <c r="C1314" s="5">
        <v>1</v>
      </c>
      <c r="D1314">
        <v>90.039377999999999</v>
      </c>
      <c r="E1314" s="2">
        <v>2</v>
      </c>
      <c r="P1314">
        <v>2</v>
      </c>
      <c r="Q1314" t="str">
        <f t="shared" si="21"/>
        <v>12</v>
      </c>
    </row>
    <row r="1315" spans="1:17" x14ac:dyDescent="0.25">
      <c r="A1315">
        <v>1314</v>
      </c>
      <c r="B1315">
        <v>85.409924000000004</v>
      </c>
      <c r="C1315" s="5">
        <v>1</v>
      </c>
      <c r="D1315">
        <v>90.054018000000013</v>
      </c>
      <c r="E1315" s="2">
        <v>2</v>
      </c>
      <c r="P1315">
        <v>2</v>
      </c>
      <c r="Q1315" t="str">
        <f t="shared" si="21"/>
        <v>12</v>
      </c>
    </row>
    <row r="1316" spans="1:17" x14ac:dyDescent="0.25">
      <c r="A1316">
        <v>1315</v>
      </c>
      <c r="B1316">
        <v>85.379416000000006</v>
      </c>
      <c r="C1316" s="5">
        <v>1</v>
      </c>
      <c r="D1316">
        <v>90.069069000000013</v>
      </c>
      <c r="E1316" s="2">
        <v>2</v>
      </c>
      <c r="P1316">
        <v>2</v>
      </c>
      <c r="Q1316" t="str">
        <f t="shared" si="21"/>
        <v>12</v>
      </c>
    </row>
    <row r="1317" spans="1:17" x14ac:dyDescent="0.25">
      <c r="A1317">
        <v>1316</v>
      </c>
      <c r="B1317">
        <v>85.379416000000006</v>
      </c>
      <c r="C1317" s="5">
        <v>1</v>
      </c>
      <c r="D1317">
        <v>90.052487000000013</v>
      </c>
      <c r="E1317" s="2">
        <v>2</v>
      </c>
      <c r="P1317">
        <v>2</v>
      </c>
      <c r="Q1317" t="str">
        <f t="shared" si="21"/>
        <v>12</v>
      </c>
    </row>
    <row r="1318" spans="1:17" x14ac:dyDescent="0.25">
      <c r="A1318">
        <v>1317</v>
      </c>
      <c r="D1318">
        <v>90.037131000000016</v>
      </c>
      <c r="E1318" s="2">
        <v>2</v>
      </c>
      <c r="P1318">
        <v>1</v>
      </c>
      <c r="Q1318" t="str">
        <f t="shared" si="21"/>
        <v>2</v>
      </c>
    </row>
    <row r="1319" spans="1:17" x14ac:dyDescent="0.25">
      <c r="A1319">
        <v>1318</v>
      </c>
      <c r="D1319">
        <v>89.971472000000006</v>
      </c>
      <c r="E1319" s="2">
        <v>2</v>
      </c>
      <c r="P1319">
        <v>1</v>
      </c>
      <c r="Q1319" t="str">
        <f t="shared" si="21"/>
        <v>2</v>
      </c>
    </row>
    <row r="1320" spans="1:17" x14ac:dyDescent="0.25">
      <c r="A1320">
        <v>1319</v>
      </c>
      <c r="D1320">
        <v>89.980910000000009</v>
      </c>
      <c r="E1320" s="2">
        <v>2</v>
      </c>
      <c r="F1320">
        <v>87.167027000000004</v>
      </c>
      <c r="G1320" s="3">
        <v>3</v>
      </c>
      <c r="P1320">
        <v>2</v>
      </c>
      <c r="Q1320" t="str">
        <f t="shared" si="21"/>
        <v>23</v>
      </c>
    </row>
    <row r="1321" spans="1:17" x14ac:dyDescent="0.25">
      <c r="A1321">
        <v>1320</v>
      </c>
      <c r="D1321">
        <v>90.091721000000007</v>
      </c>
      <c r="E1321" s="2">
        <v>2</v>
      </c>
      <c r="F1321">
        <v>87.165242000000006</v>
      </c>
      <c r="G1321" s="3">
        <v>3</v>
      </c>
      <c r="P1321">
        <v>2</v>
      </c>
      <c r="Q1321" t="str">
        <f t="shared" si="21"/>
        <v>23</v>
      </c>
    </row>
    <row r="1322" spans="1:17" x14ac:dyDescent="0.25">
      <c r="A1322">
        <v>1321</v>
      </c>
      <c r="D1322">
        <v>90.091721000000007</v>
      </c>
      <c r="E1322" s="2">
        <v>2</v>
      </c>
      <c r="F1322">
        <v>87.159935000000004</v>
      </c>
      <c r="G1322" s="3">
        <v>3</v>
      </c>
      <c r="H1322">
        <v>88.827706000000006</v>
      </c>
      <c r="I1322" s="4">
        <v>4</v>
      </c>
      <c r="P1322">
        <v>3</v>
      </c>
      <c r="Q1322" t="str">
        <f t="shared" si="21"/>
        <v>234</v>
      </c>
    </row>
    <row r="1323" spans="1:17" x14ac:dyDescent="0.25">
      <c r="A1323">
        <v>1322</v>
      </c>
      <c r="F1323">
        <v>87.118355000000008</v>
      </c>
      <c r="G1323" s="3">
        <v>3</v>
      </c>
      <c r="H1323">
        <v>88.803419000000005</v>
      </c>
      <c r="I1323" s="4">
        <v>4</v>
      </c>
      <c r="P1323">
        <v>2</v>
      </c>
      <c r="Q1323" t="str">
        <f t="shared" si="21"/>
        <v>34</v>
      </c>
    </row>
    <row r="1324" spans="1:17" x14ac:dyDescent="0.25">
      <c r="A1324">
        <v>1323</v>
      </c>
      <c r="F1324">
        <v>87.086876000000004</v>
      </c>
      <c r="G1324" s="3">
        <v>3</v>
      </c>
      <c r="H1324">
        <v>88.810818000000012</v>
      </c>
      <c r="I1324" s="4">
        <v>4</v>
      </c>
      <c r="P1324">
        <v>2</v>
      </c>
      <c r="Q1324" t="str">
        <f t="shared" si="21"/>
        <v>34</v>
      </c>
    </row>
    <row r="1325" spans="1:17" x14ac:dyDescent="0.25">
      <c r="A1325">
        <v>1324</v>
      </c>
      <c r="F1325">
        <v>87.082642000000007</v>
      </c>
      <c r="G1325" s="3">
        <v>3</v>
      </c>
      <c r="H1325">
        <v>88.813471000000007</v>
      </c>
      <c r="I1325" s="4">
        <v>4</v>
      </c>
      <c r="P1325">
        <v>2</v>
      </c>
      <c r="Q1325" t="str">
        <f t="shared" si="21"/>
        <v>34</v>
      </c>
    </row>
    <row r="1326" spans="1:17" x14ac:dyDescent="0.25">
      <c r="A1326">
        <v>1325</v>
      </c>
      <c r="F1326">
        <v>87.062950000000001</v>
      </c>
      <c r="G1326" s="3">
        <v>3</v>
      </c>
      <c r="H1326">
        <v>88.819594000000009</v>
      </c>
      <c r="I1326" s="4">
        <v>4</v>
      </c>
      <c r="P1326">
        <v>2</v>
      </c>
      <c r="Q1326" t="str">
        <f t="shared" si="21"/>
        <v>34</v>
      </c>
    </row>
    <row r="1327" spans="1:17" x14ac:dyDescent="0.25">
      <c r="A1327">
        <v>1326</v>
      </c>
      <c r="F1327">
        <v>87.066521000000009</v>
      </c>
      <c r="G1327" s="3">
        <v>3</v>
      </c>
      <c r="H1327">
        <v>88.833165000000008</v>
      </c>
      <c r="I1327" s="4">
        <v>4</v>
      </c>
      <c r="P1327">
        <v>2</v>
      </c>
      <c r="Q1327" t="str">
        <f t="shared" si="21"/>
        <v>34</v>
      </c>
    </row>
    <row r="1328" spans="1:17" x14ac:dyDescent="0.25">
      <c r="A1328">
        <v>1327</v>
      </c>
      <c r="F1328">
        <v>87.167027000000004</v>
      </c>
      <c r="G1328" s="3">
        <v>3</v>
      </c>
      <c r="H1328">
        <v>88.80076600000001</v>
      </c>
      <c r="I1328" s="4">
        <v>4</v>
      </c>
      <c r="P1328">
        <v>2</v>
      </c>
      <c r="Q1328" t="str">
        <f t="shared" si="21"/>
        <v>34</v>
      </c>
    </row>
    <row r="1329" spans="1:17" x14ac:dyDescent="0.25">
      <c r="A1329">
        <v>1328</v>
      </c>
      <c r="H1329">
        <v>88.83796000000001</v>
      </c>
      <c r="I1329" s="4">
        <v>4</v>
      </c>
      <c r="P1329">
        <v>1</v>
      </c>
      <c r="Q1329" t="str">
        <f t="shared" si="21"/>
        <v>4</v>
      </c>
    </row>
    <row r="1330" spans="1:17" x14ac:dyDescent="0.25">
      <c r="A1330">
        <v>1329</v>
      </c>
      <c r="H1330">
        <v>88.852652000000006</v>
      </c>
      <c r="I1330" s="4">
        <v>4</v>
      </c>
      <c r="P1330">
        <v>1</v>
      </c>
      <c r="Q1330" t="str">
        <f t="shared" si="21"/>
        <v>4</v>
      </c>
    </row>
    <row r="1331" spans="1:17" x14ac:dyDescent="0.25">
      <c r="A1331">
        <v>1330</v>
      </c>
      <c r="H1331">
        <v>88.827706000000006</v>
      </c>
      <c r="I1331" s="4">
        <v>4</v>
      </c>
      <c r="P1331">
        <v>1</v>
      </c>
      <c r="Q1331" t="str">
        <f t="shared" si="21"/>
        <v>4</v>
      </c>
    </row>
    <row r="1332" spans="1:17" x14ac:dyDescent="0.25">
      <c r="A1332">
        <v>1331</v>
      </c>
      <c r="B1332">
        <v>108.62039800000001</v>
      </c>
      <c r="C1332" s="5">
        <v>1</v>
      </c>
      <c r="P1332">
        <v>1</v>
      </c>
      <c r="Q1332" t="str">
        <f t="shared" si="21"/>
        <v>1</v>
      </c>
    </row>
    <row r="1333" spans="1:17" x14ac:dyDescent="0.25">
      <c r="A1333">
        <v>1332</v>
      </c>
      <c r="B1333">
        <v>108.59601000000001</v>
      </c>
      <c r="C1333" s="5">
        <v>1</v>
      </c>
      <c r="P1333">
        <v>1</v>
      </c>
      <c r="Q1333" t="str">
        <f t="shared" si="21"/>
        <v>1</v>
      </c>
    </row>
    <row r="1334" spans="1:17" x14ac:dyDescent="0.25">
      <c r="A1334">
        <v>1333</v>
      </c>
      <c r="B1334">
        <v>108.590349</v>
      </c>
      <c r="C1334" s="5">
        <v>1</v>
      </c>
      <c r="P1334">
        <v>1</v>
      </c>
      <c r="Q1334" t="str">
        <f t="shared" si="21"/>
        <v>1</v>
      </c>
    </row>
    <row r="1335" spans="1:17" x14ac:dyDescent="0.25">
      <c r="A1335">
        <v>1334</v>
      </c>
      <c r="B1335">
        <v>108.59657100000001</v>
      </c>
      <c r="C1335" s="5">
        <v>1</v>
      </c>
      <c r="P1335">
        <v>1</v>
      </c>
      <c r="Q1335" t="str">
        <f t="shared" si="21"/>
        <v>1</v>
      </c>
    </row>
    <row r="1336" spans="1:17" x14ac:dyDescent="0.25">
      <c r="A1336">
        <v>1335</v>
      </c>
      <c r="B1336">
        <v>108.62667300000001</v>
      </c>
      <c r="C1336" s="5">
        <v>1</v>
      </c>
      <c r="P1336">
        <v>1</v>
      </c>
      <c r="Q1336" t="str">
        <f t="shared" si="21"/>
        <v>1</v>
      </c>
    </row>
    <row r="1337" spans="1:17" x14ac:dyDescent="0.25">
      <c r="A1337">
        <v>1336</v>
      </c>
      <c r="B1337">
        <v>108.63759100000001</v>
      </c>
      <c r="C1337" s="5">
        <v>1</v>
      </c>
      <c r="D1337">
        <v>113.05940100000001</v>
      </c>
      <c r="E1337" s="2">
        <v>2</v>
      </c>
      <c r="P1337">
        <v>2</v>
      </c>
      <c r="Q1337" t="str">
        <f t="shared" si="21"/>
        <v>12</v>
      </c>
    </row>
    <row r="1338" spans="1:17" x14ac:dyDescent="0.25">
      <c r="A1338">
        <v>1337</v>
      </c>
      <c r="B1338">
        <v>108.643969</v>
      </c>
      <c r="C1338" s="5">
        <v>1</v>
      </c>
      <c r="D1338">
        <v>113.092512</v>
      </c>
      <c r="E1338" s="2">
        <v>2</v>
      </c>
      <c r="P1338">
        <v>2</v>
      </c>
      <c r="Q1338" t="str">
        <f t="shared" si="21"/>
        <v>12</v>
      </c>
    </row>
    <row r="1339" spans="1:17" x14ac:dyDescent="0.25">
      <c r="A1339">
        <v>1338</v>
      </c>
      <c r="B1339">
        <v>108.65177400000002</v>
      </c>
      <c r="C1339" s="5">
        <v>1</v>
      </c>
      <c r="D1339">
        <v>113.071696</v>
      </c>
      <c r="E1339" s="2">
        <v>2</v>
      </c>
      <c r="P1339">
        <v>2</v>
      </c>
      <c r="Q1339" t="str">
        <f t="shared" si="21"/>
        <v>12</v>
      </c>
    </row>
    <row r="1340" spans="1:17" x14ac:dyDescent="0.25">
      <c r="A1340">
        <v>1339</v>
      </c>
      <c r="B1340">
        <v>108.64029500000001</v>
      </c>
      <c r="C1340" s="5">
        <v>1</v>
      </c>
      <c r="D1340">
        <v>113.03077900000001</v>
      </c>
      <c r="E1340" s="2">
        <v>2</v>
      </c>
      <c r="P1340">
        <v>2</v>
      </c>
      <c r="Q1340" t="str">
        <f t="shared" si="21"/>
        <v>12</v>
      </c>
    </row>
    <row r="1341" spans="1:17" x14ac:dyDescent="0.25">
      <c r="A1341">
        <v>1340</v>
      </c>
      <c r="B1341">
        <v>108.62039800000001</v>
      </c>
      <c r="C1341" s="5">
        <v>1</v>
      </c>
      <c r="D1341">
        <v>113.07078000000001</v>
      </c>
      <c r="E1341" s="2">
        <v>2</v>
      </c>
      <c r="P1341">
        <v>2</v>
      </c>
      <c r="Q1341" t="str">
        <f t="shared" si="21"/>
        <v>12</v>
      </c>
    </row>
    <row r="1342" spans="1:17" x14ac:dyDescent="0.25">
      <c r="A1342">
        <v>1341</v>
      </c>
      <c r="D1342">
        <v>113.07139000000001</v>
      </c>
      <c r="E1342" s="2">
        <v>2</v>
      </c>
      <c r="P1342">
        <v>1</v>
      </c>
      <c r="Q1342" t="str">
        <f t="shared" si="21"/>
        <v>2</v>
      </c>
    </row>
    <row r="1343" spans="1:17" x14ac:dyDescent="0.25">
      <c r="A1343">
        <v>1342</v>
      </c>
      <c r="D1343">
        <v>113.05919500000002</v>
      </c>
      <c r="E1343" s="2">
        <v>2</v>
      </c>
      <c r="P1343">
        <v>1</v>
      </c>
      <c r="Q1343" t="str">
        <f t="shared" si="21"/>
        <v>2</v>
      </c>
    </row>
    <row r="1344" spans="1:17" x14ac:dyDescent="0.25">
      <c r="A1344">
        <v>1343</v>
      </c>
      <c r="D1344">
        <v>113.07307700000001</v>
      </c>
      <c r="E1344" s="2">
        <v>2</v>
      </c>
      <c r="P1344">
        <v>1</v>
      </c>
      <c r="Q1344" t="str">
        <f t="shared" si="21"/>
        <v>2</v>
      </c>
    </row>
    <row r="1345" spans="1:17" x14ac:dyDescent="0.25">
      <c r="A1345">
        <v>1344</v>
      </c>
      <c r="D1345">
        <v>113.09751300000001</v>
      </c>
      <c r="E1345" s="2">
        <v>2</v>
      </c>
      <c r="P1345">
        <v>1</v>
      </c>
      <c r="Q1345" t="str">
        <f t="shared" si="21"/>
        <v>2</v>
      </c>
    </row>
    <row r="1346" spans="1:17" x14ac:dyDescent="0.25">
      <c r="A1346">
        <v>1345</v>
      </c>
      <c r="D1346">
        <v>113.05940100000001</v>
      </c>
      <c r="E1346" s="2">
        <v>2</v>
      </c>
      <c r="F1346">
        <v>111.38311200000001</v>
      </c>
      <c r="G1346" s="3">
        <v>3</v>
      </c>
      <c r="H1346">
        <v>112.068228</v>
      </c>
      <c r="I1346" s="4">
        <v>4</v>
      </c>
      <c r="P1346">
        <v>3</v>
      </c>
      <c r="Q1346" t="str">
        <f t="shared" ref="Q1346:Q1409" si="22">CONCATENATE(C1346,E1346,G1346,I1346)</f>
        <v>234</v>
      </c>
    </row>
    <row r="1347" spans="1:17" x14ac:dyDescent="0.25">
      <c r="A1347">
        <v>1346</v>
      </c>
      <c r="F1347">
        <v>111.45331000000002</v>
      </c>
      <c r="G1347" s="3">
        <v>3</v>
      </c>
      <c r="H1347">
        <v>112.068228</v>
      </c>
      <c r="I1347" s="4">
        <v>4</v>
      </c>
      <c r="P1347">
        <v>2</v>
      </c>
      <c r="Q1347" t="str">
        <f t="shared" si="22"/>
        <v>34</v>
      </c>
    </row>
    <row r="1348" spans="1:17" x14ac:dyDescent="0.25">
      <c r="A1348">
        <v>1347</v>
      </c>
      <c r="F1348">
        <v>111.45703300000001</v>
      </c>
      <c r="G1348" s="3">
        <v>3</v>
      </c>
      <c r="H1348">
        <v>112.05037100000001</v>
      </c>
      <c r="I1348" s="4">
        <v>4</v>
      </c>
      <c r="P1348">
        <v>2</v>
      </c>
      <c r="Q1348" t="str">
        <f t="shared" si="22"/>
        <v>34</v>
      </c>
    </row>
    <row r="1349" spans="1:17" x14ac:dyDescent="0.25">
      <c r="A1349">
        <v>1348</v>
      </c>
      <c r="F1349">
        <v>111.436678</v>
      </c>
      <c r="G1349" s="3">
        <v>3</v>
      </c>
      <c r="H1349">
        <v>112.085623</v>
      </c>
      <c r="I1349" s="4">
        <v>4</v>
      </c>
      <c r="P1349">
        <v>2</v>
      </c>
      <c r="Q1349" t="str">
        <f t="shared" si="22"/>
        <v>34</v>
      </c>
    </row>
    <row r="1350" spans="1:17" x14ac:dyDescent="0.25">
      <c r="A1350">
        <v>1349</v>
      </c>
      <c r="F1350">
        <v>111.47228800000001</v>
      </c>
      <c r="G1350" s="3">
        <v>3</v>
      </c>
      <c r="H1350">
        <v>112.04822800000001</v>
      </c>
      <c r="I1350" s="4">
        <v>4</v>
      </c>
      <c r="P1350">
        <v>2</v>
      </c>
      <c r="Q1350" t="str">
        <f t="shared" si="22"/>
        <v>34</v>
      </c>
    </row>
    <row r="1351" spans="1:17" x14ac:dyDescent="0.25">
      <c r="A1351">
        <v>1350</v>
      </c>
      <c r="F1351">
        <v>111.40994900000001</v>
      </c>
      <c r="G1351" s="3">
        <v>3</v>
      </c>
      <c r="H1351">
        <v>112.05782200000002</v>
      </c>
      <c r="I1351" s="4">
        <v>4</v>
      </c>
      <c r="P1351">
        <v>2</v>
      </c>
      <c r="Q1351" t="str">
        <f t="shared" si="22"/>
        <v>34</v>
      </c>
    </row>
    <row r="1352" spans="1:17" x14ac:dyDescent="0.25">
      <c r="A1352">
        <v>1351</v>
      </c>
      <c r="F1352">
        <v>111.40678200000001</v>
      </c>
      <c r="G1352" s="3">
        <v>3</v>
      </c>
      <c r="H1352">
        <v>112.06378800000002</v>
      </c>
      <c r="I1352" s="4">
        <v>4</v>
      </c>
      <c r="P1352">
        <v>2</v>
      </c>
      <c r="Q1352" t="str">
        <f t="shared" si="22"/>
        <v>34</v>
      </c>
    </row>
    <row r="1353" spans="1:17" x14ac:dyDescent="0.25">
      <c r="A1353">
        <v>1352</v>
      </c>
      <c r="B1353">
        <v>129.20172000000002</v>
      </c>
      <c r="C1353" s="5">
        <v>1</v>
      </c>
      <c r="F1353">
        <v>111.38311200000001</v>
      </c>
      <c r="G1353" s="3">
        <v>3</v>
      </c>
      <c r="H1353">
        <v>112.11694900000001</v>
      </c>
      <c r="I1353" s="4">
        <v>4</v>
      </c>
      <c r="P1353">
        <v>3</v>
      </c>
      <c r="Q1353" t="str">
        <f t="shared" si="22"/>
        <v>134</v>
      </c>
    </row>
    <row r="1354" spans="1:17" x14ac:dyDescent="0.25">
      <c r="A1354">
        <v>1353</v>
      </c>
      <c r="B1354">
        <v>129.20172000000002</v>
      </c>
      <c r="C1354" s="5">
        <v>1</v>
      </c>
      <c r="H1354">
        <v>112.11046800000001</v>
      </c>
      <c r="I1354" s="4">
        <v>4</v>
      </c>
      <c r="P1354">
        <v>2</v>
      </c>
      <c r="Q1354" t="str">
        <f t="shared" si="22"/>
        <v>14</v>
      </c>
    </row>
    <row r="1355" spans="1:17" x14ac:dyDescent="0.25">
      <c r="A1355">
        <v>1354</v>
      </c>
      <c r="B1355">
        <v>129.238146</v>
      </c>
      <c r="C1355" s="5">
        <v>1</v>
      </c>
      <c r="H1355">
        <v>112.068228</v>
      </c>
      <c r="I1355" s="4">
        <v>4</v>
      </c>
      <c r="P1355">
        <v>2</v>
      </c>
      <c r="Q1355" t="str">
        <f t="shared" si="22"/>
        <v>14</v>
      </c>
    </row>
    <row r="1356" spans="1:17" x14ac:dyDescent="0.25">
      <c r="A1356">
        <v>1355</v>
      </c>
      <c r="B1356">
        <v>129.268046</v>
      </c>
      <c r="C1356" s="5">
        <v>1</v>
      </c>
      <c r="P1356">
        <v>1</v>
      </c>
      <c r="Q1356" t="str">
        <f t="shared" si="22"/>
        <v>1</v>
      </c>
    </row>
    <row r="1357" spans="1:17" x14ac:dyDescent="0.25">
      <c r="A1357">
        <v>1356</v>
      </c>
      <c r="B1357">
        <v>129.26059900000001</v>
      </c>
      <c r="C1357" s="5">
        <v>1</v>
      </c>
      <c r="P1357">
        <v>1</v>
      </c>
      <c r="Q1357" t="str">
        <f t="shared" si="22"/>
        <v>1</v>
      </c>
    </row>
    <row r="1358" spans="1:17" x14ac:dyDescent="0.25">
      <c r="A1358">
        <v>1357</v>
      </c>
      <c r="B1358">
        <v>129.27115900000001</v>
      </c>
      <c r="C1358" s="5">
        <v>1</v>
      </c>
      <c r="P1358">
        <v>1</v>
      </c>
      <c r="Q1358" t="str">
        <f t="shared" si="22"/>
        <v>1</v>
      </c>
    </row>
    <row r="1359" spans="1:17" x14ac:dyDescent="0.25">
      <c r="A1359">
        <v>1358</v>
      </c>
      <c r="B1359">
        <v>129.276411</v>
      </c>
      <c r="C1359" s="5">
        <v>1</v>
      </c>
      <c r="P1359">
        <v>1</v>
      </c>
      <c r="Q1359" t="str">
        <f t="shared" si="22"/>
        <v>1</v>
      </c>
    </row>
    <row r="1360" spans="1:17" x14ac:dyDescent="0.25">
      <c r="A1360">
        <v>1359</v>
      </c>
      <c r="B1360">
        <v>129.28008500000001</v>
      </c>
      <c r="C1360" s="5">
        <v>1</v>
      </c>
      <c r="P1360">
        <v>1</v>
      </c>
      <c r="Q1360" t="str">
        <f t="shared" si="22"/>
        <v>1</v>
      </c>
    </row>
    <row r="1361" spans="1:17" x14ac:dyDescent="0.25">
      <c r="A1361">
        <v>1360</v>
      </c>
      <c r="B1361">
        <v>129.30911900000001</v>
      </c>
      <c r="C1361" s="5">
        <v>1</v>
      </c>
      <c r="D1361">
        <v>134.34665900000002</v>
      </c>
      <c r="E1361" s="2">
        <v>2</v>
      </c>
      <c r="P1361">
        <v>2</v>
      </c>
      <c r="Q1361" t="str">
        <f t="shared" si="22"/>
        <v>12</v>
      </c>
    </row>
    <row r="1362" spans="1:17" x14ac:dyDescent="0.25">
      <c r="A1362">
        <v>1361</v>
      </c>
      <c r="B1362">
        <v>129.40589700000001</v>
      </c>
      <c r="C1362" s="5">
        <v>1</v>
      </c>
      <c r="D1362">
        <v>134.34665900000002</v>
      </c>
      <c r="E1362" s="2">
        <v>2</v>
      </c>
      <c r="P1362">
        <v>2</v>
      </c>
      <c r="Q1362" t="str">
        <f t="shared" si="22"/>
        <v>12</v>
      </c>
    </row>
    <row r="1363" spans="1:17" x14ac:dyDescent="0.25">
      <c r="A1363">
        <v>1362</v>
      </c>
      <c r="B1363">
        <v>129.20172000000002</v>
      </c>
      <c r="C1363" s="5">
        <v>1</v>
      </c>
      <c r="D1363">
        <v>134.34665900000002</v>
      </c>
      <c r="E1363" s="2">
        <v>2</v>
      </c>
      <c r="P1363">
        <v>2</v>
      </c>
      <c r="Q1363" t="str">
        <f t="shared" si="22"/>
        <v>12</v>
      </c>
    </row>
    <row r="1364" spans="1:17" x14ac:dyDescent="0.25">
      <c r="A1364">
        <v>1363</v>
      </c>
      <c r="D1364">
        <v>134.34665900000002</v>
      </c>
      <c r="E1364" s="2">
        <v>2</v>
      </c>
      <c r="P1364">
        <v>1</v>
      </c>
      <c r="Q1364" t="str">
        <f t="shared" si="22"/>
        <v>2</v>
      </c>
    </row>
    <row r="1365" spans="1:17" x14ac:dyDescent="0.25">
      <c r="A1365">
        <v>1364</v>
      </c>
      <c r="D1365">
        <v>134.34665900000002</v>
      </c>
      <c r="E1365" s="2">
        <v>2</v>
      </c>
      <c r="P1365">
        <v>1</v>
      </c>
      <c r="Q1365" t="str">
        <f t="shared" si="22"/>
        <v>2</v>
      </c>
    </row>
    <row r="1366" spans="1:17" x14ac:dyDescent="0.25">
      <c r="A1366">
        <v>1365</v>
      </c>
      <c r="D1366">
        <v>134.34665900000002</v>
      </c>
      <c r="E1366" s="2">
        <v>2</v>
      </c>
      <c r="P1366">
        <v>1</v>
      </c>
      <c r="Q1366" t="str">
        <f t="shared" si="22"/>
        <v>2</v>
      </c>
    </row>
    <row r="1367" spans="1:17" x14ac:dyDescent="0.25">
      <c r="A1367">
        <v>1366</v>
      </c>
      <c r="D1367">
        <v>134.34665900000002</v>
      </c>
      <c r="E1367" s="2">
        <v>2</v>
      </c>
      <c r="F1367">
        <v>132.23620400000001</v>
      </c>
      <c r="G1367" s="3">
        <v>3</v>
      </c>
      <c r="P1367">
        <v>2</v>
      </c>
      <c r="Q1367" t="str">
        <f t="shared" si="22"/>
        <v>23</v>
      </c>
    </row>
    <row r="1368" spans="1:17" x14ac:dyDescent="0.25">
      <c r="A1368">
        <v>1367</v>
      </c>
      <c r="D1368">
        <v>134.34665900000002</v>
      </c>
      <c r="E1368" s="2">
        <v>2</v>
      </c>
      <c r="F1368">
        <v>132.24171699999999</v>
      </c>
      <c r="G1368" s="3">
        <v>3</v>
      </c>
      <c r="H1368">
        <v>132.91974500000001</v>
      </c>
      <c r="I1368" s="4">
        <v>4</v>
      </c>
      <c r="P1368">
        <v>3</v>
      </c>
      <c r="Q1368" t="str">
        <f t="shared" si="22"/>
        <v>234</v>
      </c>
    </row>
    <row r="1369" spans="1:17" x14ac:dyDescent="0.25">
      <c r="A1369">
        <v>1368</v>
      </c>
      <c r="F1369">
        <v>132.25416799999999</v>
      </c>
      <c r="G1369" s="3">
        <v>3</v>
      </c>
      <c r="H1369">
        <v>132.91974500000001</v>
      </c>
      <c r="I1369" s="4">
        <v>4</v>
      </c>
      <c r="P1369">
        <v>2</v>
      </c>
      <c r="Q1369" t="str">
        <f t="shared" si="22"/>
        <v>34</v>
      </c>
    </row>
    <row r="1370" spans="1:17" x14ac:dyDescent="0.25">
      <c r="A1370">
        <v>1369</v>
      </c>
      <c r="F1370">
        <v>132.29579800000002</v>
      </c>
      <c r="G1370" s="3">
        <v>3</v>
      </c>
      <c r="H1370">
        <v>132.91974500000001</v>
      </c>
      <c r="I1370" s="4">
        <v>4</v>
      </c>
      <c r="P1370">
        <v>2</v>
      </c>
      <c r="Q1370" t="str">
        <f t="shared" si="22"/>
        <v>34</v>
      </c>
    </row>
    <row r="1371" spans="1:17" x14ac:dyDescent="0.25">
      <c r="A1371">
        <v>1370</v>
      </c>
      <c r="F1371">
        <v>132.26478</v>
      </c>
      <c r="G1371" s="3">
        <v>3</v>
      </c>
      <c r="H1371">
        <v>132.91974500000001</v>
      </c>
      <c r="I1371" s="4">
        <v>4</v>
      </c>
      <c r="P1371">
        <v>2</v>
      </c>
      <c r="Q1371" t="str">
        <f t="shared" si="22"/>
        <v>34</v>
      </c>
    </row>
    <row r="1372" spans="1:17" x14ac:dyDescent="0.25">
      <c r="A1372">
        <v>1371</v>
      </c>
      <c r="F1372">
        <v>132.28620700000002</v>
      </c>
      <c r="G1372" s="3">
        <v>3</v>
      </c>
      <c r="H1372">
        <v>132.91974500000001</v>
      </c>
      <c r="I1372" s="4">
        <v>4</v>
      </c>
      <c r="P1372">
        <v>2</v>
      </c>
      <c r="Q1372" t="str">
        <f t="shared" si="22"/>
        <v>34</v>
      </c>
    </row>
    <row r="1373" spans="1:17" x14ac:dyDescent="0.25">
      <c r="A1373">
        <v>1372</v>
      </c>
      <c r="F1373">
        <v>132.31457</v>
      </c>
      <c r="G1373" s="3">
        <v>3</v>
      </c>
      <c r="H1373">
        <v>132.91974500000001</v>
      </c>
      <c r="I1373" s="4">
        <v>4</v>
      </c>
      <c r="P1373">
        <v>2</v>
      </c>
      <c r="Q1373" t="str">
        <f t="shared" si="22"/>
        <v>34</v>
      </c>
    </row>
    <row r="1374" spans="1:17" x14ac:dyDescent="0.25">
      <c r="A1374">
        <v>1373</v>
      </c>
      <c r="F1374">
        <v>132.23620400000001</v>
      </c>
      <c r="G1374" s="3">
        <v>3</v>
      </c>
      <c r="H1374">
        <v>132.91974500000001</v>
      </c>
      <c r="I1374" s="4">
        <v>4</v>
      </c>
      <c r="P1374">
        <v>2</v>
      </c>
      <c r="Q1374" t="str">
        <f t="shared" si="22"/>
        <v>34</v>
      </c>
    </row>
    <row r="1375" spans="1:17" x14ac:dyDescent="0.25">
      <c r="A1375">
        <v>1374</v>
      </c>
      <c r="H1375">
        <v>132.91974500000001</v>
      </c>
      <c r="I1375" s="4">
        <v>4</v>
      </c>
      <c r="P1375">
        <v>1</v>
      </c>
      <c r="Q1375" t="str">
        <f t="shared" si="22"/>
        <v>4</v>
      </c>
    </row>
    <row r="1376" spans="1:17" x14ac:dyDescent="0.25">
      <c r="A1376">
        <v>1375</v>
      </c>
      <c r="P1376">
        <v>0</v>
      </c>
      <c r="Q1376" t="str">
        <f t="shared" si="22"/>
        <v/>
      </c>
    </row>
    <row r="1377" spans="1:17" x14ac:dyDescent="0.25">
      <c r="A1377">
        <v>1376</v>
      </c>
      <c r="P1377">
        <v>0</v>
      </c>
      <c r="Q1377" t="str">
        <f t="shared" si="22"/>
        <v/>
      </c>
    </row>
    <row r="1378" spans="1:17" x14ac:dyDescent="0.25">
      <c r="A1378">
        <v>1377</v>
      </c>
      <c r="P1378">
        <v>0</v>
      </c>
      <c r="Q1378" t="str">
        <f t="shared" si="22"/>
        <v/>
      </c>
    </row>
    <row r="1379" spans="1:17" x14ac:dyDescent="0.25">
      <c r="A1379">
        <v>1378</v>
      </c>
      <c r="D1379">
        <v>161.39593200000002</v>
      </c>
      <c r="E1379" s="2">
        <v>2</v>
      </c>
      <c r="P1379">
        <v>1</v>
      </c>
      <c r="Q1379" t="str">
        <f t="shared" si="22"/>
        <v>2</v>
      </c>
    </row>
    <row r="1380" spans="1:17" x14ac:dyDescent="0.25">
      <c r="A1380">
        <v>1379</v>
      </c>
      <c r="D1380">
        <v>161.41685999999999</v>
      </c>
      <c r="E1380" s="2">
        <v>2</v>
      </c>
      <c r="P1380">
        <v>1</v>
      </c>
      <c r="Q1380" t="str">
        <f t="shared" si="22"/>
        <v>2</v>
      </c>
    </row>
    <row r="1381" spans="1:17" x14ac:dyDescent="0.25">
      <c r="A1381">
        <v>1380</v>
      </c>
      <c r="D1381">
        <v>161.439851</v>
      </c>
      <c r="E1381" s="2">
        <v>2</v>
      </c>
      <c r="P1381">
        <v>1</v>
      </c>
      <c r="Q1381" t="str">
        <f t="shared" si="22"/>
        <v>2</v>
      </c>
    </row>
    <row r="1382" spans="1:17" x14ac:dyDescent="0.25">
      <c r="A1382">
        <v>1381</v>
      </c>
      <c r="D1382">
        <v>161.43093300000001</v>
      </c>
      <c r="E1382" s="2">
        <v>2</v>
      </c>
      <c r="P1382">
        <v>1</v>
      </c>
      <c r="Q1382" t="str">
        <f t="shared" si="22"/>
        <v>2</v>
      </c>
    </row>
    <row r="1383" spans="1:17" x14ac:dyDescent="0.25">
      <c r="A1383">
        <v>1382</v>
      </c>
      <c r="B1383">
        <v>165.108149</v>
      </c>
      <c r="C1383" s="5">
        <v>1</v>
      </c>
      <c r="D1383">
        <v>161.44015999999999</v>
      </c>
      <c r="E1383" s="2">
        <v>2</v>
      </c>
      <c r="P1383">
        <v>2</v>
      </c>
      <c r="Q1383" t="str">
        <f t="shared" si="22"/>
        <v>12</v>
      </c>
    </row>
    <row r="1384" spans="1:17" x14ac:dyDescent="0.25">
      <c r="A1384">
        <v>1383</v>
      </c>
      <c r="B1384">
        <v>165.13799399999999</v>
      </c>
      <c r="C1384" s="5">
        <v>1</v>
      </c>
      <c r="D1384">
        <v>161.499695</v>
      </c>
      <c r="E1384" s="2">
        <v>2</v>
      </c>
      <c r="P1384">
        <v>2</v>
      </c>
      <c r="Q1384" t="str">
        <f t="shared" si="22"/>
        <v>12</v>
      </c>
    </row>
    <row r="1385" spans="1:17" x14ac:dyDescent="0.25">
      <c r="A1385">
        <v>1384</v>
      </c>
      <c r="B1385">
        <v>165.12789000000001</v>
      </c>
      <c r="C1385" s="5">
        <v>1</v>
      </c>
      <c r="D1385">
        <v>161.46500500000002</v>
      </c>
      <c r="E1385" s="2">
        <v>2</v>
      </c>
      <c r="P1385">
        <v>2</v>
      </c>
      <c r="Q1385" t="str">
        <f t="shared" si="22"/>
        <v>12</v>
      </c>
    </row>
    <row r="1386" spans="1:17" x14ac:dyDescent="0.25">
      <c r="A1386">
        <v>1385</v>
      </c>
      <c r="B1386">
        <v>165.12680900000001</v>
      </c>
      <c r="C1386" s="5">
        <v>1</v>
      </c>
      <c r="D1386">
        <v>161.54959300000002</v>
      </c>
      <c r="E1386" s="2">
        <v>2</v>
      </c>
      <c r="P1386">
        <v>2</v>
      </c>
      <c r="Q1386" t="str">
        <f t="shared" si="22"/>
        <v>12</v>
      </c>
    </row>
    <row r="1387" spans="1:17" x14ac:dyDescent="0.25">
      <c r="A1387">
        <v>1386</v>
      </c>
      <c r="B1387">
        <v>165.12093200000001</v>
      </c>
      <c r="C1387" s="5">
        <v>1</v>
      </c>
      <c r="D1387">
        <v>161.41685999999999</v>
      </c>
      <c r="E1387" s="2">
        <v>2</v>
      </c>
      <c r="P1387">
        <v>2</v>
      </c>
      <c r="Q1387" t="str">
        <f t="shared" si="22"/>
        <v>12</v>
      </c>
    </row>
    <row r="1388" spans="1:17" x14ac:dyDescent="0.25">
      <c r="A1388">
        <v>1387</v>
      </c>
      <c r="B1388">
        <v>165.13773600000002</v>
      </c>
      <c r="C1388" s="5">
        <v>1</v>
      </c>
      <c r="D1388">
        <v>161.41685999999999</v>
      </c>
      <c r="E1388" s="2">
        <v>2</v>
      </c>
      <c r="P1388">
        <v>2</v>
      </c>
      <c r="Q1388" t="str">
        <f t="shared" si="22"/>
        <v>12</v>
      </c>
    </row>
    <row r="1389" spans="1:17" x14ac:dyDescent="0.25">
      <c r="A1389">
        <v>1388</v>
      </c>
      <c r="B1389">
        <v>165.14675600000001</v>
      </c>
      <c r="C1389" s="5">
        <v>1</v>
      </c>
      <c r="D1389">
        <v>161.41685999999999</v>
      </c>
      <c r="E1389" s="2">
        <v>2</v>
      </c>
      <c r="P1389">
        <v>2</v>
      </c>
      <c r="Q1389" t="str">
        <f t="shared" si="22"/>
        <v>12</v>
      </c>
    </row>
    <row r="1390" spans="1:17" x14ac:dyDescent="0.25">
      <c r="A1390">
        <v>1389</v>
      </c>
      <c r="B1390">
        <v>165.14067499999999</v>
      </c>
      <c r="C1390" s="5">
        <v>1</v>
      </c>
      <c r="P1390">
        <v>1</v>
      </c>
      <c r="Q1390" t="str">
        <f t="shared" si="22"/>
        <v>1</v>
      </c>
    </row>
    <row r="1391" spans="1:17" x14ac:dyDescent="0.25">
      <c r="A1391">
        <v>1390</v>
      </c>
      <c r="B1391">
        <v>165.108149</v>
      </c>
      <c r="C1391" s="5">
        <v>1</v>
      </c>
      <c r="H1391">
        <v>163.69216900000001</v>
      </c>
      <c r="I1391" s="4">
        <v>4</v>
      </c>
      <c r="P1391">
        <v>2</v>
      </c>
      <c r="Q1391" t="str">
        <f t="shared" si="22"/>
        <v>14</v>
      </c>
    </row>
    <row r="1392" spans="1:17" x14ac:dyDescent="0.25">
      <c r="A1392">
        <v>1391</v>
      </c>
      <c r="B1392">
        <v>165.108149</v>
      </c>
      <c r="C1392" s="5">
        <v>1</v>
      </c>
      <c r="F1392">
        <v>163.91407700000002</v>
      </c>
      <c r="G1392" s="3">
        <v>3</v>
      </c>
      <c r="H1392">
        <v>163.69412800000001</v>
      </c>
      <c r="I1392" s="4">
        <v>4</v>
      </c>
      <c r="P1392">
        <v>3</v>
      </c>
      <c r="Q1392" t="str">
        <f t="shared" si="22"/>
        <v>134</v>
      </c>
    </row>
    <row r="1393" spans="1:17" x14ac:dyDescent="0.25">
      <c r="A1393">
        <v>1392</v>
      </c>
      <c r="F1393">
        <v>163.883509</v>
      </c>
      <c r="G1393" s="3">
        <v>3</v>
      </c>
      <c r="H1393">
        <v>163.65216900000001</v>
      </c>
      <c r="I1393" s="4">
        <v>4</v>
      </c>
      <c r="P1393">
        <v>2</v>
      </c>
      <c r="Q1393" t="str">
        <f t="shared" si="22"/>
        <v>34</v>
      </c>
    </row>
    <row r="1394" spans="1:17" x14ac:dyDescent="0.25">
      <c r="A1394">
        <v>1393</v>
      </c>
      <c r="F1394">
        <v>163.88134500000001</v>
      </c>
      <c r="G1394" s="3">
        <v>3</v>
      </c>
      <c r="H1394">
        <v>163.62876800000001</v>
      </c>
      <c r="I1394" s="4">
        <v>4</v>
      </c>
      <c r="P1394">
        <v>2</v>
      </c>
      <c r="Q1394" t="str">
        <f t="shared" si="22"/>
        <v>34</v>
      </c>
    </row>
    <row r="1395" spans="1:17" x14ac:dyDescent="0.25">
      <c r="A1395">
        <v>1394</v>
      </c>
      <c r="F1395">
        <v>163.830985</v>
      </c>
      <c r="G1395" s="3">
        <v>3</v>
      </c>
      <c r="H1395">
        <v>163.62670600000001</v>
      </c>
      <c r="I1395" s="4">
        <v>4</v>
      </c>
      <c r="P1395">
        <v>2</v>
      </c>
      <c r="Q1395" t="str">
        <f t="shared" si="22"/>
        <v>34</v>
      </c>
    </row>
    <row r="1396" spans="1:17" x14ac:dyDescent="0.25">
      <c r="A1396">
        <v>1395</v>
      </c>
      <c r="F1396">
        <v>163.756551</v>
      </c>
      <c r="G1396" s="3">
        <v>3</v>
      </c>
      <c r="H1396">
        <v>163.614799</v>
      </c>
      <c r="I1396" s="4">
        <v>4</v>
      </c>
      <c r="P1396">
        <v>2</v>
      </c>
      <c r="Q1396" t="str">
        <f t="shared" si="22"/>
        <v>34</v>
      </c>
    </row>
    <row r="1397" spans="1:17" x14ac:dyDescent="0.25">
      <c r="A1397">
        <v>1396</v>
      </c>
      <c r="F1397">
        <v>163.752015</v>
      </c>
      <c r="G1397" s="3">
        <v>3</v>
      </c>
      <c r="H1397">
        <v>163.64727199999999</v>
      </c>
      <c r="I1397" s="4">
        <v>4</v>
      </c>
      <c r="P1397">
        <v>2</v>
      </c>
      <c r="Q1397" t="str">
        <f t="shared" si="22"/>
        <v>34</v>
      </c>
    </row>
    <row r="1398" spans="1:17" x14ac:dyDescent="0.25">
      <c r="A1398">
        <v>1397</v>
      </c>
      <c r="F1398">
        <v>163.73098400000001</v>
      </c>
      <c r="G1398" s="3">
        <v>3</v>
      </c>
      <c r="H1398">
        <v>163.638046</v>
      </c>
      <c r="I1398" s="4">
        <v>4</v>
      </c>
      <c r="P1398">
        <v>2</v>
      </c>
      <c r="Q1398" t="str">
        <f t="shared" si="22"/>
        <v>34</v>
      </c>
    </row>
    <row r="1399" spans="1:17" x14ac:dyDescent="0.25">
      <c r="A1399">
        <v>1398</v>
      </c>
      <c r="F1399">
        <v>163.91407700000002</v>
      </c>
      <c r="G1399" s="3">
        <v>3</v>
      </c>
      <c r="H1399">
        <v>163.69216900000001</v>
      </c>
      <c r="I1399" s="4">
        <v>4</v>
      </c>
      <c r="P1399">
        <v>2</v>
      </c>
      <c r="Q1399" t="str">
        <f t="shared" si="22"/>
        <v>34</v>
      </c>
    </row>
    <row r="1400" spans="1:17" x14ac:dyDescent="0.25">
      <c r="A1400">
        <v>1399</v>
      </c>
      <c r="P1400">
        <v>0</v>
      </c>
      <c r="Q1400" t="str">
        <f t="shared" si="22"/>
        <v/>
      </c>
    </row>
    <row r="1401" spans="1:17" x14ac:dyDescent="0.25">
      <c r="A1401">
        <v>1400</v>
      </c>
      <c r="P1401">
        <v>0</v>
      </c>
      <c r="Q1401" t="str">
        <f t="shared" si="22"/>
        <v/>
      </c>
    </row>
    <row r="1402" spans="1:17" x14ac:dyDescent="0.25">
      <c r="A1402">
        <v>1401</v>
      </c>
      <c r="P1402">
        <v>0</v>
      </c>
      <c r="Q1402" t="str">
        <f t="shared" si="22"/>
        <v/>
      </c>
    </row>
    <row r="1403" spans="1:17" x14ac:dyDescent="0.25">
      <c r="A1403">
        <v>1402</v>
      </c>
      <c r="D1403">
        <v>185.685519</v>
      </c>
      <c r="E1403" s="2">
        <v>2</v>
      </c>
      <c r="P1403">
        <v>1</v>
      </c>
      <c r="Q1403" t="str">
        <f t="shared" si="22"/>
        <v>2</v>
      </c>
    </row>
    <row r="1404" spans="1:17" x14ac:dyDescent="0.25">
      <c r="A1404">
        <v>1403</v>
      </c>
      <c r="D1404">
        <v>185.69979699999999</v>
      </c>
      <c r="E1404" s="2">
        <v>2</v>
      </c>
      <c r="P1404">
        <v>1</v>
      </c>
      <c r="Q1404" t="str">
        <f t="shared" si="22"/>
        <v>2</v>
      </c>
    </row>
    <row r="1405" spans="1:17" x14ac:dyDescent="0.25">
      <c r="A1405">
        <v>1404</v>
      </c>
      <c r="D1405">
        <v>185.653662</v>
      </c>
      <c r="E1405" s="2">
        <v>2</v>
      </c>
      <c r="P1405">
        <v>1</v>
      </c>
      <c r="Q1405" t="str">
        <f t="shared" si="22"/>
        <v>2</v>
      </c>
    </row>
    <row r="1406" spans="1:17" x14ac:dyDescent="0.25">
      <c r="A1406">
        <v>1405</v>
      </c>
      <c r="D1406">
        <v>185.67273599999999</v>
      </c>
      <c r="E1406" s="2">
        <v>2</v>
      </c>
      <c r="P1406">
        <v>1</v>
      </c>
      <c r="Q1406" t="str">
        <f t="shared" si="22"/>
        <v>2</v>
      </c>
    </row>
    <row r="1407" spans="1:17" x14ac:dyDescent="0.25">
      <c r="A1407">
        <v>1406</v>
      </c>
      <c r="D1407">
        <v>185.70062100000001</v>
      </c>
      <c r="E1407" s="2">
        <v>2</v>
      </c>
      <c r="P1407">
        <v>1</v>
      </c>
      <c r="Q1407" t="str">
        <f t="shared" si="22"/>
        <v>2</v>
      </c>
    </row>
    <row r="1408" spans="1:17" x14ac:dyDescent="0.25">
      <c r="A1408">
        <v>1407</v>
      </c>
      <c r="B1408">
        <v>191.58046999999999</v>
      </c>
      <c r="C1408" s="5">
        <v>1</v>
      </c>
      <c r="D1408">
        <v>185.68866199999999</v>
      </c>
      <c r="E1408" s="2">
        <v>2</v>
      </c>
      <c r="P1408">
        <v>2</v>
      </c>
      <c r="Q1408" t="str">
        <f t="shared" si="22"/>
        <v>12</v>
      </c>
    </row>
    <row r="1409" spans="1:17" x14ac:dyDescent="0.25">
      <c r="A1409">
        <v>1408</v>
      </c>
      <c r="B1409">
        <v>191.588458</v>
      </c>
      <c r="C1409" s="5">
        <v>1</v>
      </c>
      <c r="D1409">
        <v>185.71021100000002</v>
      </c>
      <c r="E1409" s="2">
        <v>2</v>
      </c>
      <c r="P1409">
        <v>2</v>
      </c>
      <c r="Q1409" t="str">
        <f t="shared" si="22"/>
        <v>12</v>
      </c>
    </row>
    <row r="1410" spans="1:17" x14ac:dyDescent="0.25">
      <c r="A1410">
        <v>1409</v>
      </c>
      <c r="B1410">
        <v>191.652117</v>
      </c>
      <c r="C1410" s="5">
        <v>1</v>
      </c>
      <c r="D1410">
        <v>185.764746</v>
      </c>
      <c r="E1410" s="2">
        <v>2</v>
      </c>
      <c r="P1410">
        <v>2</v>
      </c>
      <c r="Q1410" t="str">
        <f t="shared" ref="Q1410:Q1473" si="23">CONCATENATE(C1410,E1410,G1410,I1410)</f>
        <v>12</v>
      </c>
    </row>
    <row r="1411" spans="1:17" x14ac:dyDescent="0.25">
      <c r="A1411">
        <v>1410</v>
      </c>
      <c r="B1411">
        <v>191.62237400000001</v>
      </c>
      <c r="C1411" s="5">
        <v>1</v>
      </c>
      <c r="D1411">
        <v>185.84350799999999</v>
      </c>
      <c r="E1411" s="2">
        <v>2</v>
      </c>
      <c r="P1411">
        <v>2</v>
      </c>
      <c r="Q1411" t="str">
        <f t="shared" si="23"/>
        <v>12</v>
      </c>
    </row>
    <row r="1412" spans="1:17" x14ac:dyDescent="0.25">
      <c r="A1412">
        <v>1411</v>
      </c>
      <c r="B1412">
        <v>191.617221</v>
      </c>
      <c r="C1412" s="5">
        <v>1</v>
      </c>
      <c r="D1412">
        <v>185.685519</v>
      </c>
      <c r="E1412" s="2">
        <v>2</v>
      </c>
      <c r="P1412">
        <v>2</v>
      </c>
      <c r="Q1412" t="str">
        <f t="shared" si="23"/>
        <v>12</v>
      </c>
    </row>
    <row r="1413" spans="1:17" x14ac:dyDescent="0.25">
      <c r="A1413">
        <v>1412</v>
      </c>
      <c r="B1413">
        <v>191.66613599999999</v>
      </c>
      <c r="C1413" s="5">
        <v>1</v>
      </c>
      <c r="P1413">
        <v>1</v>
      </c>
      <c r="Q1413" t="str">
        <f t="shared" si="23"/>
        <v>1</v>
      </c>
    </row>
    <row r="1414" spans="1:17" x14ac:dyDescent="0.25">
      <c r="A1414">
        <v>1413</v>
      </c>
      <c r="B1414">
        <v>191.61773600000001</v>
      </c>
      <c r="C1414" s="5">
        <v>1</v>
      </c>
      <c r="P1414">
        <v>1</v>
      </c>
      <c r="Q1414" t="str">
        <f t="shared" si="23"/>
        <v>1</v>
      </c>
    </row>
    <row r="1415" spans="1:17" x14ac:dyDescent="0.25">
      <c r="A1415">
        <v>1414</v>
      </c>
      <c r="B1415">
        <v>191.67077900000001</v>
      </c>
      <c r="C1415" s="5">
        <v>1</v>
      </c>
      <c r="H1415">
        <v>189.532374</v>
      </c>
      <c r="I1415" s="4">
        <v>4</v>
      </c>
      <c r="P1415">
        <v>2</v>
      </c>
      <c r="Q1415" t="str">
        <f t="shared" si="23"/>
        <v>14</v>
      </c>
    </row>
    <row r="1416" spans="1:17" x14ac:dyDescent="0.25">
      <c r="A1416">
        <v>1415</v>
      </c>
      <c r="B1416">
        <v>191.58046999999999</v>
      </c>
      <c r="C1416" s="5">
        <v>1</v>
      </c>
      <c r="F1416">
        <v>190.506449</v>
      </c>
      <c r="G1416" s="3">
        <v>3</v>
      </c>
      <c r="H1416">
        <v>189.477217</v>
      </c>
      <c r="I1416" s="4">
        <v>4</v>
      </c>
      <c r="P1416">
        <v>3</v>
      </c>
      <c r="Q1416" t="str">
        <f t="shared" si="23"/>
        <v>134</v>
      </c>
    </row>
    <row r="1417" spans="1:17" x14ac:dyDescent="0.25">
      <c r="A1417">
        <v>1416</v>
      </c>
      <c r="B1417">
        <v>191.58046999999999</v>
      </c>
      <c r="C1417" s="5">
        <v>1</v>
      </c>
      <c r="F1417">
        <v>190.566497</v>
      </c>
      <c r="G1417" s="3">
        <v>3</v>
      </c>
      <c r="H1417">
        <v>189.40423100000001</v>
      </c>
      <c r="I1417" s="4">
        <v>4</v>
      </c>
      <c r="P1417">
        <v>3</v>
      </c>
      <c r="Q1417" t="str">
        <f t="shared" si="23"/>
        <v>134</v>
      </c>
    </row>
    <row r="1418" spans="1:17" x14ac:dyDescent="0.25">
      <c r="A1418">
        <v>1417</v>
      </c>
      <c r="F1418">
        <v>190.45923099999999</v>
      </c>
      <c r="G1418" s="3">
        <v>3</v>
      </c>
      <c r="H1418">
        <v>189.47830500000001</v>
      </c>
      <c r="I1418" s="4">
        <v>4</v>
      </c>
      <c r="P1418">
        <v>2</v>
      </c>
      <c r="Q1418" t="str">
        <f t="shared" si="23"/>
        <v>34</v>
      </c>
    </row>
    <row r="1419" spans="1:17" x14ac:dyDescent="0.25">
      <c r="A1419">
        <v>1418</v>
      </c>
      <c r="F1419">
        <v>190.45124300000001</v>
      </c>
      <c r="G1419" s="3">
        <v>3</v>
      </c>
      <c r="H1419">
        <v>189.456965</v>
      </c>
      <c r="I1419" s="4">
        <v>4</v>
      </c>
      <c r="P1419">
        <v>2</v>
      </c>
      <c r="Q1419" t="str">
        <f t="shared" si="23"/>
        <v>34</v>
      </c>
    </row>
    <row r="1420" spans="1:17" x14ac:dyDescent="0.25">
      <c r="A1420">
        <v>1419</v>
      </c>
      <c r="F1420">
        <v>190.47407799999999</v>
      </c>
      <c r="G1420" s="3">
        <v>3</v>
      </c>
      <c r="H1420">
        <v>189.429179</v>
      </c>
      <c r="I1420" s="4">
        <v>4</v>
      </c>
      <c r="P1420">
        <v>2</v>
      </c>
      <c r="Q1420" t="str">
        <f t="shared" si="23"/>
        <v>34</v>
      </c>
    </row>
    <row r="1421" spans="1:17" x14ac:dyDescent="0.25">
      <c r="A1421">
        <v>1420</v>
      </c>
      <c r="F1421">
        <v>190.48124200000001</v>
      </c>
      <c r="G1421" s="3">
        <v>3</v>
      </c>
      <c r="H1421">
        <v>189.44536500000001</v>
      </c>
      <c r="I1421" s="4">
        <v>4</v>
      </c>
      <c r="P1421">
        <v>2</v>
      </c>
      <c r="Q1421" t="str">
        <f t="shared" si="23"/>
        <v>34</v>
      </c>
    </row>
    <row r="1422" spans="1:17" x14ac:dyDescent="0.25">
      <c r="A1422">
        <v>1421</v>
      </c>
      <c r="F1422">
        <v>190.51449099999999</v>
      </c>
      <c r="G1422" s="3">
        <v>3</v>
      </c>
      <c r="H1422">
        <v>189.454489</v>
      </c>
      <c r="I1422" s="4">
        <v>4</v>
      </c>
      <c r="P1422">
        <v>2</v>
      </c>
      <c r="Q1422" t="str">
        <f t="shared" si="23"/>
        <v>34</v>
      </c>
    </row>
    <row r="1423" spans="1:17" x14ac:dyDescent="0.25">
      <c r="A1423">
        <v>1422</v>
      </c>
      <c r="F1423">
        <v>190.46010799999999</v>
      </c>
      <c r="G1423" s="3">
        <v>3</v>
      </c>
      <c r="H1423">
        <v>189.532374</v>
      </c>
      <c r="I1423" s="4">
        <v>4</v>
      </c>
      <c r="P1423">
        <v>2</v>
      </c>
      <c r="Q1423" t="str">
        <f t="shared" si="23"/>
        <v>34</v>
      </c>
    </row>
    <row r="1424" spans="1:17" x14ac:dyDescent="0.25">
      <c r="A1424">
        <v>1423</v>
      </c>
      <c r="F1424">
        <v>190.506449</v>
      </c>
      <c r="G1424" s="3">
        <v>3</v>
      </c>
      <c r="H1424">
        <v>189.532374</v>
      </c>
      <c r="I1424" s="4">
        <v>4</v>
      </c>
      <c r="P1424">
        <v>2</v>
      </c>
      <c r="Q1424" t="str">
        <f t="shared" si="23"/>
        <v>34</v>
      </c>
    </row>
    <row r="1425" spans="1:17" x14ac:dyDescent="0.25">
      <c r="A1425">
        <v>1424</v>
      </c>
      <c r="F1425">
        <v>190.506449</v>
      </c>
      <c r="G1425" s="3">
        <v>3</v>
      </c>
      <c r="P1425">
        <v>1</v>
      </c>
      <c r="Q1425" t="str">
        <f t="shared" si="23"/>
        <v>3</v>
      </c>
    </row>
    <row r="1426" spans="1:17" x14ac:dyDescent="0.25">
      <c r="A1426">
        <v>1425</v>
      </c>
      <c r="P1426">
        <v>0</v>
      </c>
      <c r="Q1426" t="str">
        <f t="shared" si="23"/>
        <v/>
      </c>
    </row>
    <row r="1427" spans="1:17" x14ac:dyDescent="0.25">
      <c r="A1427">
        <v>1426</v>
      </c>
      <c r="P1427">
        <v>0</v>
      </c>
      <c r="Q1427" t="str">
        <f t="shared" si="23"/>
        <v/>
      </c>
    </row>
    <row r="1428" spans="1:17" x14ac:dyDescent="0.25">
      <c r="A1428">
        <v>1427</v>
      </c>
      <c r="D1428">
        <v>210.68660199999999</v>
      </c>
      <c r="E1428" s="2">
        <v>2</v>
      </c>
      <c r="P1428">
        <v>1</v>
      </c>
      <c r="Q1428" t="str">
        <f t="shared" si="23"/>
        <v>2</v>
      </c>
    </row>
    <row r="1429" spans="1:17" x14ac:dyDescent="0.25">
      <c r="A1429">
        <v>1428</v>
      </c>
      <c r="D1429">
        <v>210.728095</v>
      </c>
      <c r="E1429" s="2">
        <v>2</v>
      </c>
      <c r="P1429">
        <v>1</v>
      </c>
      <c r="Q1429" t="str">
        <f t="shared" si="23"/>
        <v>2</v>
      </c>
    </row>
    <row r="1430" spans="1:17" x14ac:dyDescent="0.25">
      <c r="A1430">
        <v>1429</v>
      </c>
      <c r="D1430">
        <v>210.73356100000001</v>
      </c>
      <c r="E1430" s="2">
        <v>2</v>
      </c>
      <c r="P1430">
        <v>1</v>
      </c>
      <c r="Q1430" t="str">
        <f t="shared" si="23"/>
        <v>2</v>
      </c>
    </row>
    <row r="1431" spans="1:17" x14ac:dyDescent="0.25">
      <c r="A1431">
        <v>1430</v>
      </c>
      <c r="D1431">
        <v>210.648764</v>
      </c>
      <c r="E1431" s="2">
        <v>2</v>
      </c>
      <c r="P1431">
        <v>1</v>
      </c>
      <c r="Q1431" t="str">
        <f t="shared" si="23"/>
        <v>2</v>
      </c>
    </row>
    <row r="1432" spans="1:17" x14ac:dyDescent="0.25">
      <c r="A1432">
        <v>1431</v>
      </c>
      <c r="D1432">
        <v>210.67035900000002</v>
      </c>
      <c r="E1432" s="2">
        <v>2</v>
      </c>
      <c r="P1432">
        <v>1</v>
      </c>
      <c r="Q1432" t="str">
        <f t="shared" si="23"/>
        <v>2</v>
      </c>
    </row>
    <row r="1433" spans="1:17" x14ac:dyDescent="0.25">
      <c r="A1433">
        <v>1432</v>
      </c>
      <c r="B1433">
        <v>215.906609</v>
      </c>
      <c r="C1433" s="5">
        <v>1</v>
      </c>
      <c r="D1433">
        <v>212.06966600000001</v>
      </c>
      <c r="E1433" s="2">
        <v>2</v>
      </c>
      <c r="P1433">
        <v>2</v>
      </c>
      <c r="Q1433" t="str">
        <f t="shared" si="23"/>
        <v>12</v>
      </c>
    </row>
    <row r="1434" spans="1:17" x14ac:dyDescent="0.25">
      <c r="A1434">
        <v>1433</v>
      </c>
      <c r="B1434">
        <v>215.89094599999999</v>
      </c>
      <c r="C1434" s="5">
        <v>1</v>
      </c>
      <c r="D1434">
        <v>212.080941</v>
      </c>
      <c r="E1434" s="2">
        <v>2</v>
      </c>
      <c r="P1434">
        <v>2</v>
      </c>
      <c r="Q1434" t="str">
        <f t="shared" si="23"/>
        <v>12</v>
      </c>
    </row>
    <row r="1435" spans="1:17" x14ac:dyDescent="0.25">
      <c r="A1435">
        <v>1434</v>
      </c>
      <c r="B1435">
        <v>215.87854899999999</v>
      </c>
      <c r="C1435" s="5">
        <v>1</v>
      </c>
      <c r="D1435">
        <v>211.990486</v>
      </c>
      <c r="E1435" s="2">
        <v>2</v>
      </c>
      <c r="P1435">
        <v>2</v>
      </c>
      <c r="Q1435" t="str">
        <f t="shared" si="23"/>
        <v>12</v>
      </c>
    </row>
    <row r="1436" spans="1:17" x14ac:dyDescent="0.25">
      <c r="A1436">
        <v>1435</v>
      </c>
      <c r="B1436">
        <v>215.86589699999999</v>
      </c>
      <c r="C1436" s="5">
        <v>1</v>
      </c>
      <c r="D1436">
        <v>210.68660199999999</v>
      </c>
      <c r="E1436" s="2">
        <v>2</v>
      </c>
      <c r="P1436">
        <v>2</v>
      </c>
      <c r="Q1436" t="str">
        <f t="shared" si="23"/>
        <v>12</v>
      </c>
    </row>
    <row r="1437" spans="1:17" x14ac:dyDescent="0.25">
      <c r="A1437">
        <v>1436</v>
      </c>
      <c r="B1437">
        <v>215.87798799999999</v>
      </c>
      <c r="C1437" s="5">
        <v>1</v>
      </c>
      <c r="D1437">
        <v>210.68660199999999</v>
      </c>
      <c r="E1437" s="2">
        <v>2</v>
      </c>
      <c r="P1437">
        <v>2</v>
      </c>
      <c r="Q1437" t="str">
        <f t="shared" si="23"/>
        <v>12</v>
      </c>
    </row>
    <row r="1438" spans="1:17" x14ac:dyDescent="0.25">
      <c r="A1438">
        <v>1437</v>
      </c>
      <c r="B1438">
        <v>215.869519</v>
      </c>
      <c r="C1438" s="5">
        <v>1</v>
      </c>
      <c r="P1438">
        <v>1</v>
      </c>
      <c r="Q1438" t="str">
        <f t="shared" si="23"/>
        <v>1</v>
      </c>
    </row>
    <row r="1439" spans="1:17" x14ac:dyDescent="0.25">
      <c r="A1439">
        <v>1438</v>
      </c>
      <c r="B1439">
        <v>215.84304</v>
      </c>
      <c r="C1439" s="5">
        <v>1</v>
      </c>
      <c r="P1439">
        <v>1</v>
      </c>
      <c r="Q1439" t="str">
        <f t="shared" si="23"/>
        <v>1</v>
      </c>
    </row>
    <row r="1440" spans="1:17" x14ac:dyDescent="0.25">
      <c r="A1440">
        <v>1439</v>
      </c>
      <c r="B1440">
        <v>215.906609</v>
      </c>
      <c r="C1440" s="5">
        <v>1</v>
      </c>
      <c r="H1440">
        <v>214.387147</v>
      </c>
      <c r="I1440" s="4">
        <v>4</v>
      </c>
      <c r="P1440">
        <v>2</v>
      </c>
      <c r="Q1440" t="str">
        <f t="shared" si="23"/>
        <v>14</v>
      </c>
    </row>
    <row r="1441" spans="1:17" x14ac:dyDescent="0.25">
      <c r="A1441">
        <v>1440</v>
      </c>
      <c r="F1441">
        <v>215.88712000000001</v>
      </c>
      <c r="G1441" s="3">
        <v>3</v>
      </c>
      <c r="H1441">
        <v>214.42765499999999</v>
      </c>
      <c r="I1441" s="4">
        <v>4</v>
      </c>
      <c r="P1441">
        <v>2</v>
      </c>
      <c r="Q1441" t="str">
        <f t="shared" si="23"/>
        <v>34</v>
      </c>
    </row>
    <row r="1442" spans="1:17" x14ac:dyDescent="0.25">
      <c r="A1442">
        <v>1441</v>
      </c>
      <c r="F1442">
        <v>215.85635600000001</v>
      </c>
      <c r="G1442" s="3">
        <v>3</v>
      </c>
      <c r="H1442">
        <v>214.42428799999999</v>
      </c>
      <c r="I1442" s="4">
        <v>4</v>
      </c>
      <c r="P1442">
        <v>2</v>
      </c>
      <c r="Q1442" t="str">
        <f t="shared" si="23"/>
        <v>34</v>
      </c>
    </row>
    <row r="1443" spans="1:17" x14ac:dyDescent="0.25">
      <c r="A1443">
        <v>1442</v>
      </c>
      <c r="F1443">
        <v>215.827786</v>
      </c>
      <c r="G1443" s="3">
        <v>3</v>
      </c>
      <c r="H1443">
        <v>214.39791199999999</v>
      </c>
      <c r="I1443" s="4">
        <v>4</v>
      </c>
      <c r="P1443">
        <v>2</v>
      </c>
      <c r="Q1443" t="str">
        <f t="shared" si="23"/>
        <v>34</v>
      </c>
    </row>
    <row r="1444" spans="1:17" x14ac:dyDescent="0.25">
      <c r="A1444">
        <v>1443</v>
      </c>
      <c r="F1444">
        <v>215.82293999999999</v>
      </c>
      <c r="G1444" s="3">
        <v>3</v>
      </c>
      <c r="H1444">
        <v>214.35526099999998</v>
      </c>
      <c r="I1444" s="4">
        <v>4</v>
      </c>
      <c r="P1444">
        <v>2</v>
      </c>
      <c r="Q1444" t="str">
        <f t="shared" si="23"/>
        <v>34</v>
      </c>
    </row>
    <row r="1445" spans="1:17" x14ac:dyDescent="0.25">
      <c r="A1445">
        <v>1444</v>
      </c>
      <c r="F1445">
        <v>215.78615600000001</v>
      </c>
      <c r="G1445" s="3">
        <v>3</v>
      </c>
      <c r="H1445">
        <v>214.37281100000001</v>
      </c>
      <c r="I1445" s="4">
        <v>4</v>
      </c>
      <c r="P1445">
        <v>2</v>
      </c>
      <c r="Q1445" t="str">
        <f t="shared" si="23"/>
        <v>34</v>
      </c>
    </row>
    <row r="1446" spans="1:17" x14ac:dyDescent="0.25">
      <c r="A1446">
        <v>1445</v>
      </c>
      <c r="F1446">
        <v>215.76100399999999</v>
      </c>
      <c r="G1446" s="3">
        <v>3</v>
      </c>
      <c r="H1446">
        <v>214.37117900000001</v>
      </c>
      <c r="I1446" s="4">
        <v>4</v>
      </c>
      <c r="P1446">
        <v>2</v>
      </c>
      <c r="Q1446" t="str">
        <f t="shared" si="23"/>
        <v>34</v>
      </c>
    </row>
    <row r="1447" spans="1:17" x14ac:dyDescent="0.25">
      <c r="A1447">
        <v>1446</v>
      </c>
      <c r="F1447">
        <v>215.73192399999999</v>
      </c>
      <c r="G1447" s="3">
        <v>3</v>
      </c>
      <c r="H1447">
        <v>214.387147</v>
      </c>
      <c r="I1447" s="4">
        <v>4</v>
      </c>
      <c r="P1447">
        <v>2</v>
      </c>
      <c r="Q1447" t="str">
        <f t="shared" si="23"/>
        <v>34</v>
      </c>
    </row>
    <row r="1448" spans="1:17" x14ac:dyDescent="0.25">
      <c r="A1448">
        <v>1447</v>
      </c>
      <c r="F1448">
        <v>215.88712000000001</v>
      </c>
      <c r="G1448" s="3">
        <v>3</v>
      </c>
      <c r="P1448">
        <v>1</v>
      </c>
      <c r="Q1448" t="str">
        <f t="shared" si="23"/>
        <v>3</v>
      </c>
    </row>
    <row r="1449" spans="1:17" x14ac:dyDescent="0.25">
      <c r="A1449">
        <v>1448</v>
      </c>
      <c r="F1449">
        <v>215.88712000000001</v>
      </c>
      <c r="G1449" s="3">
        <v>3</v>
      </c>
      <c r="P1449">
        <v>1</v>
      </c>
      <c r="Q1449" t="str">
        <f t="shared" si="23"/>
        <v>3</v>
      </c>
    </row>
    <row r="1450" spans="1:17" x14ac:dyDescent="0.25">
      <c r="A1450">
        <v>1449</v>
      </c>
      <c r="P1450">
        <v>0</v>
      </c>
      <c r="Q1450" t="str">
        <f t="shared" si="23"/>
        <v/>
      </c>
    </row>
    <row r="1451" spans="1:17" x14ac:dyDescent="0.25">
      <c r="A1451">
        <v>1450</v>
      </c>
      <c r="D1451">
        <v>232.447126</v>
      </c>
      <c r="E1451" s="2">
        <v>2</v>
      </c>
      <c r="P1451">
        <v>1</v>
      </c>
      <c r="Q1451" t="str">
        <f t="shared" si="23"/>
        <v>2</v>
      </c>
    </row>
    <row r="1452" spans="1:17" x14ac:dyDescent="0.25">
      <c r="A1452">
        <v>1451</v>
      </c>
      <c r="D1452">
        <v>232.47385700000001</v>
      </c>
      <c r="E1452" s="2">
        <v>2</v>
      </c>
      <c r="P1452">
        <v>1</v>
      </c>
      <c r="Q1452" t="str">
        <f t="shared" si="23"/>
        <v>2</v>
      </c>
    </row>
    <row r="1453" spans="1:17" x14ac:dyDescent="0.25">
      <c r="A1453">
        <v>1452</v>
      </c>
      <c r="D1453">
        <v>232.475694</v>
      </c>
      <c r="E1453" s="2">
        <v>2</v>
      </c>
      <c r="P1453">
        <v>1</v>
      </c>
      <c r="Q1453" t="str">
        <f t="shared" si="23"/>
        <v>2</v>
      </c>
    </row>
    <row r="1454" spans="1:17" x14ac:dyDescent="0.25">
      <c r="A1454">
        <v>1453</v>
      </c>
      <c r="D1454">
        <v>232.470439</v>
      </c>
      <c r="E1454" s="2">
        <v>2</v>
      </c>
      <c r="P1454">
        <v>1</v>
      </c>
      <c r="Q1454" t="str">
        <f t="shared" si="23"/>
        <v>2</v>
      </c>
    </row>
    <row r="1455" spans="1:17" x14ac:dyDescent="0.25">
      <c r="A1455">
        <v>1454</v>
      </c>
      <c r="D1455">
        <v>232.46095</v>
      </c>
      <c r="E1455" s="2">
        <v>2</v>
      </c>
      <c r="P1455">
        <v>1</v>
      </c>
      <c r="Q1455" t="str">
        <f t="shared" si="23"/>
        <v>2</v>
      </c>
    </row>
    <row r="1456" spans="1:17" x14ac:dyDescent="0.25">
      <c r="A1456">
        <v>1455</v>
      </c>
      <c r="D1456">
        <v>232.47931600000001</v>
      </c>
      <c r="E1456" s="2">
        <v>2</v>
      </c>
      <c r="P1456">
        <v>1</v>
      </c>
      <c r="Q1456" t="str">
        <f t="shared" si="23"/>
        <v>2</v>
      </c>
    </row>
    <row r="1457" spans="1:17" x14ac:dyDescent="0.25">
      <c r="A1457">
        <v>1456</v>
      </c>
      <c r="D1457">
        <v>232.49528599999999</v>
      </c>
      <c r="E1457" s="2">
        <v>2</v>
      </c>
      <c r="P1457">
        <v>1</v>
      </c>
      <c r="Q1457" t="str">
        <f t="shared" si="23"/>
        <v>2</v>
      </c>
    </row>
    <row r="1458" spans="1:17" x14ac:dyDescent="0.25">
      <c r="A1458">
        <v>1457</v>
      </c>
      <c r="B1458">
        <v>239.76735400000001</v>
      </c>
      <c r="C1458" s="5">
        <v>1</v>
      </c>
      <c r="D1458">
        <v>232.44988000000001</v>
      </c>
      <c r="E1458" s="2">
        <v>2</v>
      </c>
      <c r="P1458">
        <v>2</v>
      </c>
      <c r="Q1458" t="str">
        <f t="shared" si="23"/>
        <v>12</v>
      </c>
    </row>
    <row r="1459" spans="1:17" x14ac:dyDescent="0.25">
      <c r="A1459">
        <v>1458</v>
      </c>
      <c r="B1459">
        <v>239.80270899999999</v>
      </c>
      <c r="C1459" s="5">
        <v>1</v>
      </c>
      <c r="D1459">
        <v>232.447126</v>
      </c>
      <c r="E1459" s="2">
        <v>2</v>
      </c>
      <c r="P1459">
        <v>2</v>
      </c>
      <c r="Q1459" t="str">
        <f t="shared" si="23"/>
        <v>12</v>
      </c>
    </row>
    <row r="1460" spans="1:17" x14ac:dyDescent="0.25">
      <c r="A1460">
        <v>1459</v>
      </c>
      <c r="B1460">
        <v>239.816688</v>
      </c>
      <c r="C1460" s="5">
        <v>1</v>
      </c>
      <c r="D1460">
        <v>232.447126</v>
      </c>
      <c r="E1460" s="2">
        <v>2</v>
      </c>
      <c r="P1460">
        <v>2</v>
      </c>
      <c r="Q1460" t="str">
        <f t="shared" si="23"/>
        <v>12</v>
      </c>
    </row>
    <row r="1461" spans="1:17" x14ac:dyDescent="0.25">
      <c r="A1461">
        <v>1460</v>
      </c>
      <c r="B1461">
        <v>239.83561700000001</v>
      </c>
      <c r="C1461" s="5">
        <v>1</v>
      </c>
      <c r="P1461">
        <v>1</v>
      </c>
      <c r="Q1461" t="str">
        <f t="shared" si="23"/>
        <v>1</v>
      </c>
    </row>
    <row r="1462" spans="1:17" x14ac:dyDescent="0.25">
      <c r="A1462">
        <v>1461</v>
      </c>
      <c r="B1462">
        <v>239.82209699999999</v>
      </c>
      <c r="C1462" s="5">
        <v>1</v>
      </c>
      <c r="P1462">
        <v>1</v>
      </c>
      <c r="Q1462" t="str">
        <f t="shared" si="23"/>
        <v>1</v>
      </c>
    </row>
    <row r="1463" spans="1:17" x14ac:dyDescent="0.25">
      <c r="A1463">
        <v>1462</v>
      </c>
      <c r="B1463">
        <v>239.80873199999999</v>
      </c>
      <c r="C1463" s="5">
        <v>1</v>
      </c>
      <c r="P1463">
        <v>1</v>
      </c>
      <c r="Q1463" t="str">
        <f t="shared" si="23"/>
        <v>1</v>
      </c>
    </row>
    <row r="1464" spans="1:17" x14ac:dyDescent="0.25">
      <c r="A1464">
        <v>1463</v>
      </c>
      <c r="B1464">
        <v>239.74439599999999</v>
      </c>
      <c r="C1464" s="5">
        <v>1</v>
      </c>
      <c r="H1464">
        <v>237.25417099999999</v>
      </c>
      <c r="I1464" s="4">
        <v>4</v>
      </c>
      <c r="P1464">
        <v>2</v>
      </c>
      <c r="Q1464" t="str">
        <f t="shared" si="23"/>
        <v>14</v>
      </c>
    </row>
    <row r="1465" spans="1:17" x14ac:dyDescent="0.25">
      <c r="A1465">
        <v>1464</v>
      </c>
      <c r="B1465">
        <v>239.76735400000001</v>
      </c>
      <c r="C1465" s="5">
        <v>1</v>
      </c>
      <c r="H1465">
        <v>237.23406900000001</v>
      </c>
      <c r="I1465" s="4">
        <v>4</v>
      </c>
      <c r="P1465">
        <v>2</v>
      </c>
      <c r="Q1465" t="str">
        <f t="shared" si="23"/>
        <v>14</v>
      </c>
    </row>
    <row r="1466" spans="1:17" x14ac:dyDescent="0.25">
      <c r="A1466">
        <v>1465</v>
      </c>
      <c r="F1466">
        <v>239.70557199999999</v>
      </c>
      <c r="G1466" s="3">
        <v>3</v>
      </c>
      <c r="H1466">
        <v>237.26350500000001</v>
      </c>
      <c r="I1466" s="4">
        <v>4</v>
      </c>
      <c r="P1466">
        <v>2</v>
      </c>
      <c r="Q1466" t="str">
        <f t="shared" si="23"/>
        <v>34</v>
      </c>
    </row>
    <row r="1467" spans="1:17" x14ac:dyDescent="0.25">
      <c r="A1467">
        <v>1466</v>
      </c>
      <c r="F1467">
        <v>239.66685100000001</v>
      </c>
      <c r="G1467" s="3">
        <v>3</v>
      </c>
      <c r="H1467">
        <v>237.25166999999999</v>
      </c>
      <c r="I1467" s="4">
        <v>4</v>
      </c>
      <c r="P1467">
        <v>2</v>
      </c>
      <c r="Q1467" t="str">
        <f t="shared" si="23"/>
        <v>34</v>
      </c>
    </row>
    <row r="1468" spans="1:17" x14ac:dyDescent="0.25">
      <c r="A1468">
        <v>1467</v>
      </c>
      <c r="F1468">
        <v>239.67077799999998</v>
      </c>
      <c r="G1468" s="3">
        <v>3</v>
      </c>
      <c r="H1468">
        <v>237.23060000000001</v>
      </c>
      <c r="I1468" s="4">
        <v>4</v>
      </c>
      <c r="P1468">
        <v>2</v>
      </c>
      <c r="Q1468" t="str">
        <f t="shared" si="23"/>
        <v>34</v>
      </c>
    </row>
    <row r="1469" spans="1:17" x14ac:dyDescent="0.25">
      <c r="A1469">
        <v>1468</v>
      </c>
      <c r="F1469">
        <v>239.669858</v>
      </c>
      <c r="G1469" s="3">
        <v>3</v>
      </c>
      <c r="H1469">
        <v>237.24957799999999</v>
      </c>
      <c r="I1469" s="4">
        <v>4</v>
      </c>
      <c r="P1469">
        <v>2</v>
      </c>
      <c r="Q1469" t="str">
        <f t="shared" si="23"/>
        <v>34</v>
      </c>
    </row>
    <row r="1470" spans="1:17" x14ac:dyDescent="0.25">
      <c r="A1470">
        <v>1469</v>
      </c>
      <c r="F1470">
        <v>239.68741</v>
      </c>
      <c r="G1470" s="3">
        <v>3</v>
      </c>
      <c r="H1470">
        <v>237.236671</v>
      </c>
      <c r="I1470" s="4">
        <v>4</v>
      </c>
      <c r="P1470">
        <v>2</v>
      </c>
      <c r="Q1470" t="str">
        <f t="shared" si="23"/>
        <v>34</v>
      </c>
    </row>
    <row r="1471" spans="1:17" x14ac:dyDescent="0.25">
      <c r="A1471">
        <v>1470</v>
      </c>
      <c r="F1471">
        <v>239.68771699999999</v>
      </c>
      <c r="G1471" s="3">
        <v>3</v>
      </c>
      <c r="H1471">
        <v>237.24794500000002</v>
      </c>
      <c r="I1471" s="4">
        <v>4</v>
      </c>
      <c r="P1471">
        <v>2</v>
      </c>
      <c r="Q1471" t="str">
        <f t="shared" si="23"/>
        <v>34</v>
      </c>
    </row>
    <row r="1472" spans="1:17" x14ac:dyDescent="0.25">
      <c r="A1472">
        <v>1471</v>
      </c>
      <c r="D1472">
        <v>255.97406100000001</v>
      </c>
      <c r="E1472" s="2">
        <v>2</v>
      </c>
      <c r="F1472">
        <v>239.69873799999999</v>
      </c>
      <c r="G1472" s="3">
        <v>3</v>
      </c>
      <c r="H1472">
        <v>237.25417099999999</v>
      </c>
      <c r="I1472" s="4">
        <v>4</v>
      </c>
      <c r="P1472">
        <v>3</v>
      </c>
      <c r="Q1472" t="str">
        <f t="shared" si="23"/>
        <v>234</v>
      </c>
    </row>
    <row r="1473" spans="1:17" x14ac:dyDescent="0.25">
      <c r="A1473">
        <v>1472</v>
      </c>
      <c r="D1473">
        <v>255.99350100000001</v>
      </c>
      <c r="E1473" s="2">
        <v>2</v>
      </c>
      <c r="F1473">
        <v>239.70327700000001</v>
      </c>
      <c r="G1473" s="3">
        <v>3</v>
      </c>
      <c r="P1473">
        <v>2</v>
      </c>
      <c r="Q1473" t="str">
        <f t="shared" si="23"/>
        <v>23</v>
      </c>
    </row>
    <row r="1474" spans="1:17" x14ac:dyDescent="0.25">
      <c r="A1474">
        <v>1473</v>
      </c>
      <c r="D1474">
        <v>256.011304</v>
      </c>
      <c r="E1474" s="2">
        <v>2</v>
      </c>
      <c r="F1474">
        <v>239.678585</v>
      </c>
      <c r="G1474" s="3">
        <v>3</v>
      </c>
      <c r="P1474">
        <v>2</v>
      </c>
      <c r="Q1474" t="str">
        <f t="shared" ref="Q1474:Q1537" si="24">CONCATENATE(C1474,E1474,G1474,I1474)</f>
        <v>23</v>
      </c>
    </row>
    <row r="1475" spans="1:17" x14ac:dyDescent="0.25">
      <c r="A1475">
        <v>1474</v>
      </c>
      <c r="D1475">
        <v>255.96105299999999</v>
      </c>
      <c r="E1475" s="2">
        <v>2</v>
      </c>
      <c r="F1475">
        <v>239.68552199999999</v>
      </c>
      <c r="G1475" s="3">
        <v>3</v>
      </c>
      <c r="P1475">
        <v>2</v>
      </c>
      <c r="Q1475" t="str">
        <f t="shared" si="24"/>
        <v>23</v>
      </c>
    </row>
    <row r="1476" spans="1:17" x14ac:dyDescent="0.25">
      <c r="A1476">
        <v>1475</v>
      </c>
      <c r="D1476">
        <v>255.94344899999999</v>
      </c>
      <c r="E1476" s="2">
        <v>2</v>
      </c>
      <c r="F1476">
        <v>239.70557199999999</v>
      </c>
      <c r="G1476" s="3">
        <v>3</v>
      </c>
      <c r="P1476">
        <v>2</v>
      </c>
      <c r="Q1476" t="str">
        <f t="shared" si="24"/>
        <v>23</v>
      </c>
    </row>
    <row r="1477" spans="1:17" x14ac:dyDescent="0.25">
      <c r="A1477">
        <v>1476</v>
      </c>
      <c r="D1477">
        <v>255.94467299999999</v>
      </c>
      <c r="E1477" s="2">
        <v>2</v>
      </c>
      <c r="F1477">
        <v>239.70557199999999</v>
      </c>
      <c r="G1477" s="3">
        <v>3</v>
      </c>
      <c r="P1477">
        <v>2</v>
      </c>
      <c r="Q1477" t="str">
        <f t="shared" si="24"/>
        <v>23</v>
      </c>
    </row>
    <row r="1478" spans="1:17" x14ac:dyDescent="0.25">
      <c r="A1478">
        <v>1477</v>
      </c>
      <c r="D1478">
        <v>255.93687199999999</v>
      </c>
      <c r="E1478" s="2">
        <v>2</v>
      </c>
      <c r="P1478">
        <v>1</v>
      </c>
      <c r="Q1478" t="str">
        <f t="shared" si="24"/>
        <v>2</v>
      </c>
    </row>
    <row r="1479" spans="1:17" x14ac:dyDescent="0.25">
      <c r="A1479">
        <v>1478</v>
      </c>
      <c r="D1479">
        <v>255.92299</v>
      </c>
      <c r="E1479" s="2">
        <v>2</v>
      </c>
      <c r="P1479">
        <v>1</v>
      </c>
      <c r="Q1479" t="str">
        <f t="shared" si="24"/>
        <v>2</v>
      </c>
    </row>
    <row r="1480" spans="1:17" x14ac:dyDescent="0.25">
      <c r="A1480">
        <v>1479</v>
      </c>
      <c r="B1480">
        <v>262.254144</v>
      </c>
      <c r="C1480" s="5">
        <v>1</v>
      </c>
      <c r="D1480">
        <v>255.93794</v>
      </c>
      <c r="E1480" s="2">
        <v>2</v>
      </c>
      <c r="P1480">
        <v>2</v>
      </c>
      <c r="Q1480" t="str">
        <f t="shared" si="24"/>
        <v>12</v>
      </c>
    </row>
    <row r="1481" spans="1:17" x14ac:dyDescent="0.25">
      <c r="A1481">
        <v>1480</v>
      </c>
      <c r="B1481">
        <v>262.313219</v>
      </c>
      <c r="C1481" s="5">
        <v>1</v>
      </c>
      <c r="D1481">
        <v>255.97416100000001</v>
      </c>
      <c r="E1481" s="2">
        <v>2</v>
      </c>
      <c r="P1481">
        <v>2</v>
      </c>
      <c r="Q1481" t="str">
        <f t="shared" si="24"/>
        <v>12</v>
      </c>
    </row>
    <row r="1482" spans="1:17" x14ac:dyDescent="0.25">
      <c r="A1482">
        <v>1481</v>
      </c>
      <c r="B1482">
        <v>262.31882999999999</v>
      </c>
      <c r="C1482" s="5">
        <v>1</v>
      </c>
      <c r="D1482">
        <v>256.00727599999999</v>
      </c>
      <c r="E1482" s="2">
        <v>2</v>
      </c>
      <c r="P1482">
        <v>2</v>
      </c>
      <c r="Q1482" t="str">
        <f t="shared" si="24"/>
        <v>12</v>
      </c>
    </row>
    <row r="1483" spans="1:17" x14ac:dyDescent="0.25">
      <c r="A1483">
        <v>1482</v>
      </c>
      <c r="B1483">
        <v>262.29572100000001</v>
      </c>
      <c r="C1483" s="5">
        <v>1</v>
      </c>
      <c r="D1483">
        <v>255.97406100000001</v>
      </c>
      <c r="E1483" s="2">
        <v>2</v>
      </c>
      <c r="P1483">
        <v>2</v>
      </c>
      <c r="Q1483" t="str">
        <f t="shared" si="24"/>
        <v>12</v>
      </c>
    </row>
    <row r="1484" spans="1:17" x14ac:dyDescent="0.25">
      <c r="A1484">
        <v>1483</v>
      </c>
      <c r="B1484">
        <v>262.29419100000001</v>
      </c>
      <c r="C1484" s="5">
        <v>1</v>
      </c>
      <c r="P1484">
        <v>1</v>
      </c>
      <c r="Q1484" t="str">
        <f t="shared" si="24"/>
        <v>1</v>
      </c>
    </row>
    <row r="1485" spans="1:17" x14ac:dyDescent="0.25">
      <c r="A1485">
        <v>1484</v>
      </c>
      <c r="B1485">
        <v>262.30261000000002</v>
      </c>
      <c r="C1485" s="5">
        <v>1</v>
      </c>
      <c r="P1485">
        <v>1</v>
      </c>
      <c r="Q1485" t="str">
        <f t="shared" si="24"/>
        <v>1</v>
      </c>
    </row>
    <row r="1486" spans="1:17" x14ac:dyDescent="0.25">
      <c r="A1486">
        <v>1485</v>
      </c>
      <c r="B1486">
        <v>262.30010700000003</v>
      </c>
      <c r="C1486" s="5">
        <v>1</v>
      </c>
      <c r="P1486">
        <v>1</v>
      </c>
      <c r="Q1486" t="str">
        <f t="shared" si="24"/>
        <v>1</v>
      </c>
    </row>
    <row r="1487" spans="1:17" x14ac:dyDescent="0.25">
      <c r="A1487">
        <v>1486</v>
      </c>
      <c r="B1487">
        <v>262.307863</v>
      </c>
      <c r="C1487" s="5">
        <v>1</v>
      </c>
      <c r="P1487">
        <v>1</v>
      </c>
      <c r="Q1487" t="str">
        <f t="shared" si="24"/>
        <v>1</v>
      </c>
    </row>
    <row r="1488" spans="1:17" x14ac:dyDescent="0.25">
      <c r="A1488">
        <v>1487</v>
      </c>
      <c r="B1488">
        <v>262.28822100000002</v>
      </c>
      <c r="C1488" s="5">
        <v>1</v>
      </c>
      <c r="H1488">
        <v>258.15583600000002</v>
      </c>
      <c r="I1488" s="4">
        <v>4</v>
      </c>
      <c r="P1488">
        <v>2</v>
      </c>
      <c r="Q1488" t="str">
        <f t="shared" si="24"/>
        <v>14</v>
      </c>
    </row>
    <row r="1489" spans="1:17" x14ac:dyDescent="0.25">
      <c r="A1489">
        <v>1488</v>
      </c>
      <c r="B1489">
        <v>262.28434500000003</v>
      </c>
      <c r="C1489" s="5">
        <v>1</v>
      </c>
      <c r="H1489">
        <v>258.11088699999999</v>
      </c>
      <c r="I1489" s="4">
        <v>4</v>
      </c>
      <c r="P1489">
        <v>2</v>
      </c>
      <c r="Q1489" t="str">
        <f t="shared" si="24"/>
        <v>14</v>
      </c>
    </row>
    <row r="1490" spans="1:17" x14ac:dyDescent="0.25">
      <c r="A1490">
        <v>1489</v>
      </c>
      <c r="B1490">
        <v>262.254144</v>
      </c>
      <c r="C1490" s="5">
        <v>1</v>
      </c>
      <c r="F1490">
        <v>260.71549700000003</v>
      </c>
      <c r="G1490" s="3">
        <v>3</v>
      </c>
      <c r="H1490">
        <v>258.15869299999997</v>
      </c>
      <c r="I1490" s="4">
        <v>4</v>
      </c>
      <c r="P1490">
        <v>3</v>
      </c>
      <c r="Q1490" t="str">
        <f t="shared" si="24"/>
        <v>134</v>
      </c>
    </row>
    <row r="1491" spans="1:17" x14ac:dyDescent="0.25">
      <c r="A1491">
        <v>1490</v>
      </c>
      <c r="B1491">
        <v>262.254144</v>
      </c>
      <c r="C1491" s="5">
        <v>1</v>
      </c>
      <c r="F1491">
        <v>260.71549700000003</v>
      </c>
      <c r="G1491" s="3">
        <v>3</v>
      </c>
      <c r="H1491">
        <v>258.140176</v>
      </c>
      <c r="I1491" s="4">
        <v>4</v>
      </c>
      <c r="P1491">
        <v>3</v>
      </c>
      <c r="Q1491" t="str">
        <f t="shared" si="24"/>
        <v>134</v>
      </c>
    </row>
    <row r="1492" spans="1:17" x14ac:dyDescent="0.25">
      <c r="A1492">
        <v>1491</v>
      </c>
      <c r="F1492">
        <v>260.71549700000003</v>
      </c>
      <c r="G1492" s="3">
        <v>3</v>
      </c>
      <c r="H1492">
        <v>258.11502200000001</v>
      </c>
      <c r="I1492" s="4">
        <v>4</v>
      </c>
      <c r="P1492">
        <v>2</v>
      </c>
      <c r="Q1492" t="str">
        <f t="shared" si="24"/>
        <v>34</v>
      </c>
    </row>
    <row r="1493" spans="1:17" x14ac:dyDescent="0.25">
      <c r="A1493">
        <v>1492</v>
      </c>
      <c r="F1493">
        <v>260.71549700000003</v>
      </c>
      <c r="G1493" s="3">
        <v>3</v>
      </c>
      <c r="H1493">
        <v>258.15583600000002</v>
      </c>
      <c r="I1493" s="4">
        <v>4</v>
      </c>
      <c r="J1493">
        <v>236.142595</v>
      </c>
      <c r="K1493" t="s">
        <v>22</v>
      </c>
      <c r="Q1493" t="str">
        <f t="shared" si="24"/>
        <v>34</v>
      </c>
    </row>
    <row r="1494" spans="1:17" x14ac:dyDescent="0.25">
      <c r="A1494">
        <v>1493</v>
      </c>
      <c r="Q1494" t="str">
        <f t="shared" si="24"/>
        <v/>
      </c>
    </row>
    <row r="1495" spans="1:17" x14ac:dyDescent="0.25">
      <c r="A1495">
        <v>1494</v>
      </c>
      <c r="J1495">
        <v>236.06581399999999</v>
      </c>
      <c r="K1495" t="s">
        <v>22</v>
      </c>
      <c r="Q1495" t="str">
        <f t="shared" si="24"/>
        <v/>
      </c>
    </row>
    <row r="1496" spans="1:17" x14ac:dyDescent="0.25">
      <c r="A1496">
        <v>1495</v>
      </c>
      <c r="D1496">
        <v>234.732158</v>
      </c>
      <c r="E1496" s="2">
        <v>2</v>
      </c>
      <c r="F1496">
        <v>246.600469</v>
      </c>
      <c r="G1496" s="3">
        <v>3</v>
      </c>
      <c r="P1496">
        <v>2</v>
      </c>
      <c r="Q1496" t="str">
        <f t="shared" si="24"/>
        <v>23</v>
      </c>
    </row>
    <row r="1497" spans="1:17" x14ac:dyDescent="0.25">
      <c r="A1497">
        <v>1496</v>
      </c>
      <c r="D1497">
        <v>234.723026</v>
      </c>
      <c r="E1497" s="2">
        <v>2</v>
      </c>
      <c r="F1497">
        <v>246.56618600000002</v>
      </c>
      <c r="G1497" s="3">
        <v>3</v>
      </c>
      <c r="P1497">
        <v>2</v>
      </c>
      <c r="Q1497" t="str">
        <f t="shared" si="24"/>
        <v>23</v>
      </c>
    </row>
    <row r="1498" spans="1:17" x14ac:dyDescent="0.25">
      <c r="A1498">
        <v>1497</v>
      </c>
      <c r="D1498">
        <v>234.739913</v>
      </c>
      <c r="E1498" s="2">
        <v>2</v>
      </c>
      <c r="F1498">
        <v>246.58271500000001</v>
      </c>
      <c r="G1498" s="3">
        <v>3</v>
      </c>
      <c r="P1498">
        <v>2</v>
      </c>
      <c r="Q1498" t="str">
        <f t="shared" si="24"/>
        <v>23</v>
      </c>
    </row>
    <row r="1499" spans="1:17" x14ac:dyDescent="0.25">
      <c r="A1499">
        <v>1498</v>
      </c>
      <c r="D1499">
        <v>234.717567</v>
      </c>
      <c r="E1499" s="2">
        <v>2</v>
      </c>
      <c r="F1499">
        <v>246.618886</v>
      </c>
      <c r="G1499" s="3">
        <v>3</v>
      </c>
      <c r="P1499">
        <v>2</v>
      </c>
      <c r="Q1499" t="str">
        <f t="shared" si="24"/>
        <v>23</v>
      </c>
    </row>
    <row r="1500" spans="1:17" x14ac:dyDescent="0.25">
      <c r="A1500">
        <v>1499</v>
      </c>
      <c r="D1500">
        <v>234.71935400000001</v>
      </c>
      <c r="E1500" s="2">
        <v>2</v>
      </c>
      <c r="F1500">
        <v>246.59959900000001</v>
      </c>
      <c r="G1500" s="3">
        <v>3</v>
      </c>
      <c r="P1500">
        <v>2</v>
      </c>
      <c r="Q1500" t="str">
        <f t="shared" si="24"/>
        <v>23</v>
      </c>
    </row>
    <row r="1501" spans="1:17" x14ac:dyDescent="0.25">
      <c r="A1501">
        <v>1500</v>
      </c>
      <c r="D1501">
        <v>234.710016</v>
      </c>
      <c r="E1501" s="2">
        <v>2</v>
      </c>
      <c r="F1501">
        <v>246.61577399999999</v>
      </c>
      <c r="G1501" s="3">
        <v>3</v>
      </c>
      <c r="P1501">
        <v>2</v>
      </c>
      <c r="Q1501" t="str">
        <f t="shared" si="24"/>
        <v>23</v>
      </c>
    </row>
    <row r="1502" spans="1:17" x14ac:dyDescent="0.25">
      <c r="A1502">
        <v>1501</v>
      </c>
      <c r="D1502">
        <v>234.71216000000001</v>
      </c>
      <c r="E1502" s="2">
        <v>2</v>
      </c>
      <c r="F1502">
        <v>246.63612899999998</v>
      </c>
      <c r="G1502" s="3">
        <v>3</v>
      </c>
      <c r="P1502">
        <v>2</v>
      </c>
      <c r="Q1502" t="str">
        <f t="shared" si="24"/>
        <v>23</v>
      </c>
    </row>
    <row r="1503" spans="1:17" x14ac:dyDescent="0.25">
      <c r="A1503">
        <v>1502</v>
      </c>
      <c r="D1503">
        <v>234.67899700000001</v>
      </c>
      <c r="E1503" s="2">
        <v>2</v>
      </c>
      <c r="F1503">
        <v>246.73056600000001</v>
      </c>
      <c r="G1503" s="3">
        <v>3</v>
      </c>
      <c r="P1503">
        <v>2</v>
      </c>
      <c r="Q1503" t="str">
        <f t="shared" si="24"/>
        <v>23</v>
      </c>
    </row>
    <row r="1504" spans="1:17" x14ac:dyDescent="0.25">
      <c r="A1504">
        <v>1503</v>
      </c>
      <c r="D1504">
        <v>234.701751</v>
      </c>
      <c r="E1504" s="2">
        <v>2</v>
      </c>
      <c r="F1504">
        <v>246.65097600000001</v>
      </c>
      <c r="G1504" s="3">
        <v>3</v>
      </c>
      <c r="P1504">
        <v>2</v>
      </c>
      <c r="Q1504" t="str">
        <f t="shared" si="24"/>
        <v>23</v>
      </c>
    </row>
    <row r="1505" spans="1:17" x14ac:dyDescent="0.25">
      <c r="A1505">
        <v>1504</v>
      </c>
      <c r="D1505">
        <v>234.68124299999999</v>
      </c>
      <c r="E1505" s="2">
        <v>2</v>
      </c>
      <c r="F1505">
        <v>246.600469</v>
      </c>
      <c r="G1505" s="3">
        <v>3</v>
      </c>
      <c r="P1505">
        <v>2</v>
      </c>
      <c r="Q1505" t="str">
        <f t="shared" si="24"/>
        <v>23</v>
      </c>
    </row>
    <row r="1506" spans="1:17" x14ac:dyDescent="0.25">
      <c r="A1506">
        <v>1505</v>
      </c>
      <c r="D1506">
        <v>234.66093799999999</v>
      </c>
      <c r="E1506" s="2">
        <v>2</v>
      </c>
      <c r="F1506">
        <v>246.600469</v>
      </c>
      <c r="G1506" s="3">
        <v>3</v>
      </c>
      <c r="P1506">
        <v>2</v>
      </c>
      <c r="Q1506" t="str">
        <f t="shared" si="24"/>
        <v>23</v>
      </c>
    </row>
    <row r="1507" spans="1:17" x14ac:dyDescent="0.25">
      <c r="A1507">
        <v>1506</v>
      </c>
      <c r="D1507">
        <v>234.732158</v>
      </c>
      <c r="E1507" s="2">
        <v>2</v>
      </c>
      <c r="F1507">
        <v>246.600469</v>
      </c>
      <c r="G1507" s="3">
        <v>3</v>
      </c>
      <c r="P1507">
        <v>2</v>
      </c>
      <c r="Q1507" t="str">
        <f t="shared" si="24"/>
        <v>23</v>
      </c>
    </row>
    <row r="1508" spans="1:17" x14ac:dyDescent="0.25">
      <c r="A1508">
        <v>1507</v>
      </c>
      <c r="D1508">
        <v>234.732158</v>
      </c>
      <c r="E1508" s="2">
        <v>2</v>
      </c>
      <c r="P1508">
        <v>1</v>
      </c>
      <c r="Q1508" t="str">
        <f t="shared" si="24"/>
        <v>2</v>
      </c>
    </row>
    <row r="1509" spans="1:17" x14ac:dyDescent="0.25">
      <c r="A1509">
        <v>1508</v>
      </c>
      <c r="P1509">
        <v>0</v>
      </c>
      <c r="Q1509" t="str">
        <f t="shared" si="24"/>
        <v/>
      </c>
    </row>
    <row r="1510" spans="1:17" x14ac:dyDescent="0.25">
      <c r="A1510">
        <v>1509</v>
      </c>
      <c r="B1510">
        <v>223.98889199999999</v>
      </c>
      <c r="C1510" s="5">
        <v>1</v>
      </c>
      <c r="P1510">
        <v>1</v>
      </c>
      <c r="Q1510" t="str">
        <f t="shared" si="24"/>
        <v>1</v>
      </c>
    </row>
    <row r="1511" spans="1:17" x14ac:dyDescent="0.25">
      <c r="A1511">
        <v>1510</v>
      </c>
      <c r="B1511">
        <v>223.99220800000001</v>
      </c>
      <c r="C1511" s="5">
        <v>1</v>
      </c>
      <c r="H1511">
        <v>234.700681</v>
      </c>
      <c r="I1511" s="4">
        <v>4</v>
      </c>
      <c r="P1511">
        <v>2</v>
      </c>
      <c r="Q1511" t="str">
        <f t="shared" si="24"/>
        <v>14</v>
      </c>
    </row>
    <row r="1512" spans="1:17" x14ac:dyDescent="0.25">
      <c r="A1512">
        <v>1511</v>
      </c>
      <c r="B1512">
        <v>223.966036</v>
      </c>
      <c r="C1512" s="5">
        <v>1</v>
      </c>
      <c r="H1512">
        <v>234.566249</v>
      </c>
      <c r="I1512" s="4">
        <v>4</v>
      </c>
      <c r="P1512">
        <v>2</v>
      </c>
      <c r="Q1512" t="str">
        <f t="shared" si="24"/>
        <v>14</v>
      </c>
    </row>
    <row r="1513" spans="1:17" x14ac:dyDescent="0.25">
      <c r="A1513">
        <v>1512</v>
      </c>
      <c r="B1513">
        <v>224.01710499999999</v>
      </c>
      <c r="C1513" s="5">
        <v>1</v>
      </c>
      <c r="H1513">
        <v>234.56966499999999</v>
      </c>
      <c r="I1513" s="4">
        <v>4</v>
      </c>
      <c r="P1513">
        <v>2</v>
      </c>
      <c r="Q1513" t="str">
        <f t="shared" si="24"/>
        <v>14</v>
      </c>
    </row>
    <row r="1514" spans="1:17" x14ac:dyDescent="0.25">
      <c r="A1514">
        <v>1513</v>
      </c>
      <c r="B1514">
        <v>223.97220799999999</v>
      </c>
      <c r="C1514" s="5">
        <v>1</v>
      </c>
      <c r="H1514">
        <v>234.61405300000001</v>
      </c>
      <c r="I1514" s="4">
        <v>4</v>
      </c>
      <c r="P1514">
        <v>2</v>
      </c>
      <c r="Q1514" t="str">
        <f t="shared" si="24"/>
        <v>14</v>
      </c>
    </row>
    <row r="1515" spans="1:17" x14ac:dyDescent="0.25">
      <c r="A1515">
        <v>1514</v>
      </c>
      <c r="B1515">
        <v>223.975728</v>
      </c>
      <c r="C1515" s="5">
        <v>1</v>
      </c>
      <c r="H1515">
        <v>234.64741799999999</v>
      </c>
      <c r="I1515" s="4">
        <v>4</v>
      </c>
      <c r="P1515">
        <v>2</v>
      </c>
      <c r="Q1515" t="str">
        <f t="shared" si="24"/>
        <v>14</v>
      </c>
    </row>
    <row r="1516" spans="1:17" x14ac:dyDescent="0.25">
      <c r="A1516">
        <v>1515</v>
      </c>
      <c r="B1516">
        <v>223.955118</v>
      </c>
      <c r="C1516" s="5">
        <v>1</v>
      </c>
      <c r="H1516">
        <v>234.66649799999999</v>
      </c>
      <c r="I1516" s="4">
        <v>4</v>
      </c>
      <c r="P1516">
        <v>2</v>
      </c>
      <c r="Q1516" t="str">
        <f t="shared" si="24"/>
        <v>14</v>
      </c>
    </row>
    <row r="1517" spans="1:17" x14ac:dyDescent="0.25">
      <c r="A1517">
        <v>1516</v>
      </c>
      <c r="B1517">
        <v>223.91996699999999</v>
      </c>
      <c r="C1517" s="5">
        <v>1</v>
      </c>
      <c r="H1517">
        <v>234.66461100000001</v>
      </c>
      <c r="I1517" s="4">
        <v>4</v>
      </c>
      <c r="P1517">
        <v>2</v>
      </c>
      <c r="Q1517" t="str">
        <f t="shared" si="24"/>
        <v>14</v>
      </c>
    </row>
    <row r="1518" spans="1:17" x14ac:dyDescent="0.25">
      <c r="A1518">
        <v>1517</v>
      </c>
      <c r="B1518">
        <v>223.939864</v>
      </c>
      <c r="C1518" s="5">
        <v>1</v>
      </c>
      <c r="H1518">
        <v>234.66736600000002</v>
      </c>
      <c r="I1518" s="4">
        <v>4</v>
      </c>
      <c r="P1518">
        <v>2</v>
      </c>
      <c r="Q1518" t="str">
        <f t="shared" si="24"/>
        <v>14</v>
      </c>
    </row>
    <row r="1519" spans="1:17" x14ac:dyDescent="0.25">
      <c r="A1519">
        <v>1518</v>
      </c>
      <c r="B1519">
        <v>223.90425299999998</v>
      </c>
      <c r="C1519" s="5">
        <v>1</v>
      </c>
      <c r="F1519">
        <v>227.33330899999999</v>
      </c>
      <c r="G1519" s="3">
        <v>3</v>
      </c>
      <c r="H1519">
        <v>234.645174</v>
      </c>
      <c r="I1519" s="4">
        <v>4</v>
      </c>
      <c r="P1519">
        <v>3</v>
      </c>
      <c r="Q1519" t="str">
        <f t="shared" si="24"/>
        <v>134</v>
      </c>
    </row>
    <row r="1520" spans="1:17" x14ac:dyDescent="0.25">
      <c r="A1520">
        <v>1519</v>
      </c>
      <c r="B1520">
        <v>223.98889199999999</v>
      </c>
      <c r="C1520" s="5">
        <v>1</v>
      </c>
      <c r="F1520">
        <v>227.312341</v>
      </c>
      <c r="G1520" s="3">
        <v>3</v>
      </c>
      <c r="H1520">
        <v>234.700681</v>
      </c>
      <c r="I1520" s="4">
        <v>4</v>
      </c>
      <c r="P1520">
        <v>3</v>
      </c>
      <c r="Q1520" t="str">
        <f t="shared" si="24"/>
        <v>134</v>
      </c>
    </row>
    <row r="1521" spans="1:17" x14ac:dyDescent="0.25">
      <c r="A1521">
        <v>1520</v>
      </c>
      <c r="F1521">
        <v>227.31519800000001</v>
      </c>
      <c r="G1521" s="3">
        <v>3</v>
      </c>
      <c r="H1521">
        <v>234.700681</v>
      </c>
      <c r="I1521" s="4">
        <v>4</v>
      </c>
      <c r="P1521">
        <v>2</v>
      </c>
      <c r="Q1521" t="str">
        <f t="shared" si="24"/>
        <v>34</v>
      </c>
    </row>
    <row r="1522" spans="1:17" x14ac:dyDescent="0.25">
      <c r="A1522">
        <v>1521</v>
      </c>
      <c r="F1522">
        <v>227.32591199999999</v>
      </c>
      <c r="G1522" s="3">
        <v>3</v>
      </c>
      <c r="P1522">
        <v>1</v>
      </c>
      <c r="Q1522" t="str">
        <f t="shared" si="24"/>
        <v>3</v>
      </c>
    </row>
    <row r="1523" spans="1:17" x14ac:dyDescent="0.25">
      <c r="A1523">
        <v>1522</v>
      </c>
      <c r="F1523">
        <v>227.364328</v>
      </c>
      <c r="G1523" s="3">
        <v>3</v>
      </c>
      <c r="P1523">
        <v>1</v>
      </c>
      <c r="Q1523" t="str">
        <f t="shared" si="24"/>
        <v>3</v>
      </c>
    </row>
    <row r="1524" spans="1:17" x14ac:dyDescent="0.25">
      <c r="A1524">
        <v>1523</v>
      </c>
      <c r="F1524">
        <v>227.39075500000001</v>
      </c>
      <c r="G1524" s="3">
        <v>3</v>
      </c>
      <c r="P1524">
        <v>1</v>
      </c>
      <c r="Q1524" t="str">
        <f t="shared" si="24"/>
        <v>3</v>
      </c>
    </row>
    <row r="1525" spans="1:17" x14ac:dyDescent="0.25">
      <c r="A1525">
        <v>1524</v>
      </c>
      <c r="F1525">
        <v>227.28086300000001</v>
      </c>
      <c r="G1525" s="3">
        <v>3</v>
      </c>
      <c r="P1525">
        <v>1</v>
      </c>
      <c r="Q1525" t="str">
        <f t="shared" si="24"/>
        <v>3</v>
      </c>
    </row>
    <row r="1526" spans="1:17" x14ac:dyDescent="0.25">
      <c r="A1526">
        <v>1525</v>
      </c>
      <c r="F1526">
        <v>227.26821000000001</v>
      </c>
      <c r="G1526" s="3">
        <v>3</v>
      </c>
      <c r="P1526">
        <v>1</v>
      </c>
      <c r="Q1526" t="str">
        <f t="shared" si="24"/>
        <v>3</v>
      </c>
    </row>
    <row r="1527" spans="1:17" x14ac:dyDescent="0.25">
      <c r="A1527">
        <v>1526</v>
      </c>
      <c r="D1527">
        <v>210.01469299999999</v>
      </c>
      <c r="E1527" s="2">
        <v>2</v>
      </c>
      <c r="F1527">
        <v>227.33330899999999</v>
      </c>
      <c r="G1527" s="3">
        <v>3</v>
      </c>
      <c r="P1527">
        <v>2</v>
      </c>
      <c r="Q1527" t="str">
        <f t="shared" si="24"/>
        <v>23</v>
      </c>
    </row>
    <row r="1528" spans="1:17" x14ac:dyDescent="0.25">
      <c r="A1528">
        <v>1527</v>
      </c>
      <c r="D1528">
        <v>210.02691100000001</v>
      </c>
      <c r="E1528" s="2">
        <v>2</v>
      </c>
      <c r="P1528">
        <v>1</v>
      </c>
      <c r="Q1528" t="str">
        <f t="shared" si="24"/>
        <v>2</v>
      </c>
    </row>
    <row r="1529" spans="1:17" x14ac:dyDescent="0.25">
      <c r="A1529">
        <v>1528</v>
      </c>
      <c r="D1529">
        <v>209.99407500000001</v>
      </c>
      <c r="E1529" s="2">
        <v>2</v>
      </c>
      <c r="P1529">
        <v>1</v>
      </c>
      <c r="Q1529" t="str">
        <f t="shared" si="24"/>
        <v>2</v>
      </c>
    </row>
    <row r="1530" spans="1:17" x14ac:dyDescent="0.25">
      <c r="A1530">
        <v>1529</v>
      </c>
      <c r="D1530">
        <v>209.954745</v>
      </c>
      <c r="E1530" s="2">
        <v>2</v>
      </c>
      <c r="P1530">
        <v>1</v>
      </c>
      <c r="Q1530" t="str">
        <f t="shared" si="24"/>
        <v>2</v>
      </c>
    </row>
    <row r="1531" spans="1:17" x14ac:dyDescent="0.25">
      <c r="A1531">
        <v>1530</v>
      </c>
      <c r="D1531">
        <v>210.00129200000001</v>
      </c>
      <c r="E1531" s="2">
        <v>2</v>
      </c>
      <c r="P1531">
        <v>1</v>
      </c>
      <c r="Q1531" t="str">
        <f t="shared" si="24"/>
        <v>2</v>
      </c>
    </row>
    <row r="1532" spans="1:17" x14ac:dyDescent="0.25">
      <c r="A1532">
        <v>1531</v>
      </c>
      <c r="D1532">
        <v>209.97448600000001</v>
      </c>
      <c r="E1532" s="2">
        <v>2</v>
      </c>
      <c r="P1532">
        <v>1</v>
      </c>
      <c r="Q1532" t="str">
        <f t="shared" si="24"/>
        <v>2</v>
      </c>
    </row>
    <row r="1533" spans="1:17" x14ac:dyDescent="0.25">
      <c r="A1533">
        <v>1532</v>
      </c>
      <c r="D1533">
        <v>209.981345</v>
      </c>
      <c r="E1533" s="2">
        <v>2</v>
      </c>
      <c r="P1533">
        <v>1</v>
      </c>
      <c r="Q1533" t="str">
        <f t="shared" si="24"/>
        <v>2</v>
      </c>
    </row>
    <row r="1534" spans="1:17" x14ac:dyDescent="0.25">
      <c r="A1534">
        <v>1533</v>
      </c>
      <c r="D1534">
        <v>210.04629399999999</v>
      </c>
      <c r="E1534" s="2">
        <v>2</v>
      </c>
      <c r="P1534">
        <v>1</v>
      </c>
      <c r="Q1534" t="str">
        <f t="shared" si="24"/>
        <v>2</v>
      </c>
    </row>
    <row r="1535" spans="1:17" x14ac:dyDescent="0.25">
      <c r="A1535">
        <v>1534</v>
      </c>
      <c r="B1535">
        <v>202.624953</v>
      </c>
      <c r="C1535" s="5">
        <v>1</v>
      </c>
      <c r="D1535">
        <v>210.01469299999999</v>
      </c>
      <c r="E1535" s="2">
        <v>2</v>
      </c>
      <c r="P1535">
        <v>2</v>
      </c>
      <c r="Q1535" t="str">
        <f t="shared" si="24"/>
        <v>12</v>
      </c>
    </row>
    <row r="1536" spans="1:17" x14ac:dyDescent="0.25">
      <c r="A1536">
        <v>1535</v>
      </c>
      <c r="B1536">
        <v>202.65592800000002</v>
      </c>
      <c r="C1536" s="5">
        <v>1</v>
      </c>
      <c r="D1536">
        <v>210.01469299999999</v>
      </c>
      <c r="E1536" s="2">
        <v>2</v>
      </c>
      <c r="P1536">
        <v>2</v>
      </c>
      <c r="Q1536" t="str">
        <f t="shared" si="24"/>
        <v>12</v>
      </c>
    </row>
    <row r="1537" spans="1:17" x14ac:dyDescent="0.25">
      <c r="A1537">
        <v>1536</v>
      </c>
      <c r="B1537">
        <v>202.7</v>
      </c>
      <c r="C1537" s="5">
        <v>1</v>
      </c>
      <c r="P1537">
        <v>1</v>
      </c>
      <c r="Q1537" t="str">
        <f t="shared" si="24"/>
        <v>1</v>
      </c>
    </row>
    <row r="1538" spans="1:17" x14ac:dyDescent="0.25">
      <c r="A1538">
        <v>1537</v>
      </c>
      <c r="B1538">
        <v>202.69330100000002</v>
      </c>
      <c r="C1538" s="5">
        <v>1</v>
      </c>
      <c r="P1538">
        <v>1</v>
      </c>
      <c r="Q1538" t="str">
        <f t="shared" ref="Q1538:Q1601" si="25">CONCATENATE(C1538,E1538,G1538,I1538)</f>
        <v>1</v>
      </c>
    </row>
    <row r="1539" spans="1:17" x14ac:dyDescent="0.25">
      <c r="A1539">
        <v>1538</v>
      </c>
      <c r="B1539">
        <v>202.70185700000002</v>
      </c>
      <c r="C1539" s="5">
        <v>1</v>
      </c>
      <c r="H1539">
        <v>207.35072200000002</v>
      </c>
      <c r="I1539" s="4">
        <v>4</v>
      </c>
      <c r="P1539">
        <v>2</v>
      </c>
      <c r="Q1539" t="str">
        <f t="shared" si="25"/>
        <v>14</v>
      </c>
    </row>
    <row r="1540" spans="1:17" x14ac:dyDescent="0.25">
      <c r="A1540">
        <v>1539</v>
      </c>
      <c r="B1540">
        <v>202.64144400000001</v>
      </c>
      <c r="C1540" s="5">
        <v>1</v>
      </c>
      <c r="H1540">
        <v>207.39026100000001</v>
      </c>
      <c r="I1540" s="4">
        <v>4</v>
      </c>
      <c r="P1540">
        <v>2</v>
      </c>
      <c r="Q1540" t="str">
        <f t="shared" si="25"/>
        <v>14</v>
      </c>
    </row>
    <row r="1541" spans="1:17" x14ac:dyDescent="0.25">
      <c r="A1541">
        <v>1540</v>
      </c>
      <c r="B1541">
        <v>202.624953</v>
      </c>
      <c r="C1541" s="5">
        <v>1</v>
      </c>
      <c r="F1541">
        <v>204.82680400000001</v>
      </c>
      <c r="G1541" s="3">
        <v>3</v>
      </c>
      <c r="H1541">
        <v>207.41618600000001</v>
      </c>
      <c r="I1541" s="4">
        <v>4</v>
      </c>
      <c r="P1541">
        <v>3</v>
      </c>
      <c r="Q1541" t="str">
        <f t="shared" si="25"/>
        <v>134</v>
      </c>
    </row>
    <row r="1542" spans="1:17" x14ac:dyDescent="0.25">
      <c r="A1542">
        <v>1541</v>
      </c>
      <c r="F1542">
        <v>204.85753099999999</v>
      </c>
      <c r="G1542" s="3">
        <v>3</v>
      </c>
      <c r="H1542">
        <v>207.417269</v>
      </c>
      <c r="I1542" s="4">
        <v>4</v>
      </c>
      <c r="P1542">
        <v>2</v>
      </c>
      <c r="Q1542" t="str">
        <f t="shared" si="25"/>
        <v>34</v>
      </c>
    </row>
    <row r="1543" spans="1:17" x14ac:dyDescent="0.25">
      <c r="A1543">
        <v>1542</v>
      </c>
      <c r="F1543">
        <v>204.84196299999999</v>
      </c>
      <c r="G1543" s="3">
        <v>3</v>
      </c>
      <c r="H1543">
        <v>207.41881799999999</v>
      </c>
      <c r="I1543" s="4">
        <v>4</v>
      </c>
      <c r="P1543">
        <v>2</v>
      </c>
      <c r="Q1543" t="str">
        <f t="shared" si="25"/>
        <v>34</v>
      </c>
    </row>
    <row r="1544" spans="1:17" x14ac:dyDescent="0.25">
      <c r="A1544">
        <v>1543</v>
      </c>
      <c r="F1544">
        <v>204.853095</v>
      </c>
      <c r="G1544" s="3">
        <v>3</v>
      </c>
      <c r="H1544">
        <v>207.40922799999998</v>
      </c>
      <c r="I1544" s="4">
        <v>4</v>
      </c>
      <c r="P1544">
        <v>2</v>
      </c>
      <c r="Q1544" t="str">
        <f t="shared" si="25"/>
        <v>34</v>
      </c>
    </row>
    <row r="1545" spans="1:17" x14ac:dyDescent="0.25">
      <c r="A1545">
        <v>1544</v>
      </c>
      <c r="F1545">
        <v>204.842063</v>
      </c>
      <c r="G1545" s="3">
        <v>3</v>
      </c>
      <c r="H1545">
        <v>207.33773300000001</v>
      </c>
      <c r="I1545" s="4">
        <v>4</v>
      </c>
      <c r="P1545">
        <v>2</v>
      </c>
      <c r="Q1545" t="str">
        <f t="shared" si="25"/>
        <v>34</v>
      </c>
    </row>
    <row r="1546" spans="1:17" x14ac:dyDescent="0.25">
      <c r="A1546">
        <v>1545</v>
      </c>
      <c r="F1546">
        <v>204.872016</v>
      </c>
      <c r="G1546" s="3">
        <v>3</v>
      </c>
      <c r="H1546">
        <v>207.35072200000002</v>
      </c>
      <c r="I1546" s="4">
        <v>4</v>
      </c>
      <c r="P1546">
        <v>2</v>
      </c>
      <c r="Q1546" t="str">
        <f t="shared" si="25"/>
        <v>34</v>
      </c>
    </row>
    <row r="1547" spans="1:17" x14ac:dyDescent="0.25">
      <c r="A1547">
        <v>1546</v>
      </c>
      <c r="F1547">
        <v>204.84227200000001</v>
      </c>
      <c r="G1547" s="3">
        <v>3</v>
      </c>
      <c r="P1547">
        <v>1</v>
      </c>
      <c r="Q1547" t="str">
        <f t="shared" si="25"/>
        <v>3</v>
      </c>
    </row>
    <row r="1548" spans="1:17" x14ac:dyDescent="0.25">
      <c r="A1548">
        <v>1547</v>
      </c>
      <c r="F1548">
        <v>204.82680400000001</v>
      </c>
      <c r="G1548" s="3">
        <v>3</v>
      </c>
      <c r="P1548">
        <v>1</v>
      </c>
      <c r="Q1548" t="str">
        <f t="shared" si="25"/>
        <v>3</v>
      </c>
    </row>
    <row r="1549" spans="1:17" x14ac:dyDescent="0.25">
      <c r="A1549">
        <v>1548</v>
      </c>
      <c r="P1549">
        <v>0</v>
      </c>
      <c r="Q1549" t="str">
        <f t="shared" si="25"/>
        <v/>
      </c>
    </row>
    <row r="1550" spans="1:17" x14ac:dyDescent="0.25">
      <c r="A1550">
        <v>1549</v>
      </c>
      <c r="P1550">
        <v>0</v>
      </c>
      <c r="Q1550" t="str">
        <f t="shared" si="25"/>
        <v/>
      </c>
    </row>
    <row r="1551" spans="1:17" x14ac:dyDescent="0.25">
      <c r="A1551">
        <v>1550</v>
      </c>
      <c r="P1551">
        <v>0</v>
      </c>
      <c r="Q1551" t="str">
        <f t="shared" si="25"/>
        <v/>
      </c>
    </row>
    <row r="1552" spans="1:17" x14ac:dyDescent="0.25">
      <c r="A1552">
        <v>1551</v>
      </c>
      <c r="D1552">
        <v>182.12706600000001</v>
      </c>
      <c r="E1552" s="2">
        <v>2</v>
      </c>
      <c r="P1552">
        <v>1</v>
      </c>
      <c r="Q1552" t="str">
        <f t="shared" si="25"/>
        <v>2</v>
      </c>
    </row>
    <row r="1553" spans="1:17" x14ac:dyDescent="0.25">
      <c r="A1553">
        <v>1552</v>
      </c>
      <c r="D1553">
        <v>182.156756</v>
      </c>
      <c r="E1553" s="2">
        <v>2</v>
      </c>
      <c r="P1553">
        <v>1</v>
      </c>
      <c r="Q1553" t="str">
        <f t="shared" si="25"/>
        <v>2</v>
      </c>
    </row>
    <row r="1554" spans="1:17" x14ac:dyDescent="0.25">
      <c r="A1554">
        <v>1553</v>
      </c>
      <c r="D1554">
        <v>182.15098399999999</v>
      </c>
      <c r="E1554" s="2">
        <v>2</v>
      </c>
      <c r="P1554">
        <v>1</v>
      </c>
      <c r="Q1554" t="str">
        <f t="shared" si="25"/>
        <v>2</v>
      </c>
    </row>
    <row r="1555" spans="1:17" x14ac:dyDescent="0.25">
      <c r="A1555">
        <v>1554</v>
      </c>
      <c r="D1555">
        <v>182.13732400000001</v>
      </c>
      <c r="E1555" s="2">
        <v>2</v>
      </c>
      <c r="P1555">
        <v>1</v>
      </c>
      <c r="Q1555" t="str">
        <f t="shared" si="25"/>
        <v>2</v>
      </c>
    </row>
    <row r="1556" spans="1:17" x14ac:dyDescent="0.25">
      <c r="A1556">
        <v>1555</v>
      </c>
      <c r="D1556">
        <v>182.13088099999999</v>
      </c>
      <c r="E1556" s="2">
        <v>2</v>
      </c>
      <c r="P1556">
        <v>1</v>
      </c>
      <c r="Q1556" t="str">
        <f t="shared" si="25"/>
        <v>2</v>
      </c>
    </row>
    <row r="1557" spans="1:17" x14ac:dyDescent="0.25">
      <c r="A1557">
        <v>1556</v>
      </c>
      <c r="B1557">
        <v>176.48984999999999</v>
      </c>
      <c r="C1557" s="5">
        <v>1</v>
      </c>
      <c r="D1557">
        <v>182.09443899999999</v>
      </c>
      <c r="E1557" s="2">
        <v>2</v>
      </c>
      <c r="P1557">
        <v>2</v>
      </c>
      <c r="Q1557" t="str">
        <f t="shared" si="25"/>
        <v>12</v>
      </c>
    </row>
    <row r="1558" spans="1:17" x14ac:dyDescent="0.25">
      <c r="A1558">
        <v>1557</v>
      </c>
      <c r="B1558">
        <v>176.48407800000001</v>
      </c>
      <c r="C1558" s="5">
        <v>1</v>
      </c>
      <c r="D1558">
        <v>182.10505599999999</v>
      </c>
      <c r="E1558" s="2">
        <v>2</v>
      </c>
      <c r="P1558">
        <v>2</v>
      </c>
      <c r="Q1558" t="str">
        <f t="shared" si="25"/>
        <v>12</v>
      </c>
    </row>
    <row r="1559" spans="1:17" x14ac:dyDescent="0.25">
      <c r="A1559">
        <v>1558</v>
      </c>
      <c r="B1559">
        <v>176.516705</v>
      </c>
      <c r="C1559" s="5">
        <v>1</v>
      </c>
      <c r="D1559">
        <v>182.12706600000001</v>
      </c>
      <c r="E1559" s="2">
        <v>2</v>
      </c>
      <c r="P1559">
        <v>2</v>
      </c>
      <c r="Q1559" t="str">
        <f t="shared" si="25"/>
        <v>12</v>
      </c>
    </row>
    <row r="1560" spans="1:17" x14ac:dyDescent="0.25">
      <c r="A1560">
        <v>1559</v>
      </c>
      <c r="B1560">
        <v>176.49948899999998</v>
      </c>
      <c r="C1560" s="5">
        <v>1</v>
      </c>
      <c r="P1560">
        <v>1</v>
      </c>
      <c r="Q1560" t="str">
        <f t="shared" si="25"/>
        <v>1</v>
      </c>
    </row>
    <row r="1561" spans="1:17" x14ac:dyDescent="0.25">
      <c r="A1561">
        <v>1560</v>
      </c>
      <c r="B1561">
        <v>176.49778800000001</v>
      </c>
      <c r="C1561" s="5">
        <v>1</v>
      </c>
      <c r="P1561">
        <v>1</v>
      </c>
      <c r="Q1561" t="str">
        <f t="shared" si="25"/>
        <v>1</v>
      </c>
    </row>
    <row r="1562" spans="1:17" x14ac:dyDescent="0.25">
      <c r="A1562">
        <v>1561</v>
      </c>
      <c r="B1562">
        <v>176.558663</v>
      </c>
      <c r="C1562" s="5">
        <v>1</v>
      </c>
      <c r="F1562">
        <v>178.209025</v>
      </c>
      <c r="G1562" s="3">
        <v>3</v>
      </c>
      <c r="H1562">
        <v>178.84938499999998</v>
      </c>
      <c r="I1562" s="4">
        <v>4</v>
      </c>
      <c r="P1562">
        <v>3</v>
      </c>
      <c r="Q1562" t="str">
        <f t="shared" si="25"/>
        <v>134</v>
      </c>
    </row>
    <row r="1563" spans="1:17" x14ac:dyDescent="0.25">
      <c r="A1563">
        <v>1562</v>
      </c>
      <c r="B1563">
        <v>176.48984999999999</v>
      </c>
      <c r="C1563" s="5">
        <v>1</v>
      </c>
      <c r="F1563">
        <v>178.21113800000001</v>
      </c>
      <c r="G1563" s="3">
        <v>3</v>
      </c>
      <c r="H1563">
        <v>178.79407600000002</v>
      </c>
      <c r="I1563" s="4">
        <v>4</v>
      </c>
      <c r="P1563">
        <v>3</v>
      </c>
      <c r="Q1563" t="str">
        <f t="shared" si="25"/>
        <v>134</v>
      </c>
    </row>
    <row r="1564" spans="1:17" x14ac:dyDescent="0.25">
      <c r="A1564">
        <v>1563</v>
      </c>
      <c r="F1564">
        <v>178.19918100000001</v>
      </c>
      <c r="G1564" s="3">
        <v>3</v>
      </c>
      <c r="H1564">
        <v>178.80026100000001</v>
      </c>
      <c r="I1564" s="4">
        <v>4</v>
      </c>
      <c r="P1564">
        <v>2</v>
      </c>
      <c r="Q1564" t="str">
        <f t="shared" si="25"/>
        <v>34</v>
      </c>
    </row>
    <row r="1565" spans="1:17" x14ac:dyDescent="0.25">
      <c r="A1565">
        <v>1564</v>
      </c>
      <c r="F1565">
        <v>178.198353</v>
      </c>
      <c r="G1565" s="3">
        <v>3</v>
      </c>
      <c r="H1565">
        <v>178.833663</v>
      </c>
      <c r="I1565" s="4">
        <v>4</v>
      </c>
      <c r="P1565">
        <v>2</v>
      </c>
      <c r="Q1565" t="str">
        <f t="shared" si="25"/>
        <v>34</v>
      </c>
    </row>
    <row r="1566" spans="1:17" x14ac:dyDescent="0.25">
      <c r="A1566">
        <v>1565</v>
      </c>
      <c r="F1566">
        <v>178.22021000000001</v>
      </c>
      <c r="G1566" s="3">
        <v>3</v>
      </c>
      <c r="H1566">
        <v>178.81000399999999</v>
      </c>
      <c r="I1566" s="4">
        <v>4</v>
      </c>
      <c r="P1566">
        <v>2</v>
      </c>
      <c r="Q1566" t="str">
        <f t="shared" si="25"/>
        <v>34</v>
      </c>
    </row>
    <row r="1567" spans="1:17" x14ac:dyDescent="0.25">
      <c r="A1567">
        <v>1566</v>
      </c>
      <c r="F1567">
        <v>178.28170499999999</v>
      </c>
      <c r="G1567" s="3">
        <v>3</v>
      </c>
      <c r="H1567">
        <v>178.87521000000001</v>
      </c>
      <c r="I1567" s="4">
        <v>4</v>
      </c>
      <c r="P1567">
        <v>2</v>
      </c>
      <c r="Q1567" t="str">
        <f t="shared" si="25"/>
        <v>34</v>
      </c>
    </row>
    <row r="1568" spans="1:17" x14ac:dyDescent="0.25">
      <c r="A1568">
        <v>1567</v>
      </c>
      <c r="F1568">
        <v>178.33871500000001</v>
      </c>
      <c r="G1568" s="3">
        <v>3</v>
      </c>
      <c r="H1568">
        <v>178.89876599999999</v>
      </c>
      <c r="I1568" s="4">
        <v>4</v>
      </c>
      <c r="P1568">
        <v>2</v>
      </c>
      <c r="Q1568" t="str">
        <f t="shared" si="25"/>
        <v>34</v>
      </c>
    </row>
    <row r="1569" spans="1:17" x14ac:dyDescent="0.25">
      <c r="A1569">
        <v>1568</v>
      </c>
      <c r="F1569">
        <v>178.262067</v>
      </c>
      <c r="G1569" s="3">
        <v>3</v>
      </c>
      <c r="H1569">
        <v>178.81056999999998</v>
      </c>
      <c r="I1569" s="4">
        <v>4</v>
      </c>
      <c r="P1569">
        <v>2</v>
      </c>
      <c r="Q1569" t="str">
        <f t="shared" si="25"/>
        <v>34</v>
      </c>
    </row>
    <row r="1570" spans="1:17" x14ac:dyDescent="0.25">
      <c r="A1570">
        <v>1569</v>
      </c>
      <c r="F1570">
        <v>178.209025</v>
      </c>
      <c r="G1570" s="3">
        <v>3</v>
      </c>
      <c r="H1570">
        <v>178.84938499999998</v>
      </c>
      <c r="I1570" s="4">
        <v>4</v>
      </c>
      <c r="P1570">
        <v>2</v>
      </c>
      <c r="Q1570" t="str">
        <f t="shared" si="25"/>
        <v>34</v>
      </c>
    </row>
    <row r="1571" spans="1:17" x14ac:dyDescent="0.25">
      <c r="A1571">
        <v>1570</v>
      </c>
      <c r="P1571">
        <v>0</v>
      </c>
      <c r="Q1571" t="str">
        <f t="shared" si="25"/>
        <v/>
      </c>
    </row>
    <row r="1572" spans="1:17" x14ac:dyDescent="0.25">
      <c r="A1572">
        <v>1571</v>
      </c>
      <c r="P1572">
        <v>0</v>
      </c>
      <c r="Q1572" t="str">
        <f t="shared" si="25"/>
        <v/>
      </c>
    </row>
    <row r="1573" spans="1:17" x14ac:dyDescent="0.25">
      <c r="A1573">
        <v>1572</v>
      </c>
      <c r="D1573">
        <v>158.15681000000001</v>
      </c>
      <c r="E1573" s="2">
        <v>2</v>
      </c>
      <c r="P1573">
        <v>1</v>
      </c>
      <c r="Q1573" t="str">
        <f t="shared" si="25"/>
        <v>2</v>
      </c>
    </row>
    <row r="1574" spans="1:17" x14ac:dyDescent="0.25">
      <c r="A1574">
        <v>1573</v>
      </c>
      <c r="D1574">
        <v>158.15681000000001</v>
      </c>
      <c r="E1574" s="2">
        <v>2</v>
      </c>
      <c r="P1574">
        <v>1</v>
      </c>
      <c r="Q1574" t="str">
        <f t="shared" si="25"/>
        <v>2</v>
      </c>
    </row>
    <row r="1575" spans="1:17" x14ac:dyDescent="0.25">
      <c r="A1575">
        <v>1574</v>
      </c>
      <c r="D1575">
        <v>158.15681000000001</v>
      </c>
      <c r="E1575" s="2">
        <v>2</v>
      </c>
      <c r="P1575">
        <v>1</v>
      </c>
      <c r="Q1575" t="str">
        <f t="shared" si="25"/>
        <v>2</v>
      </c>
    </row>
    <row r="1576" spans="1:17" x14ac:dyDescent="0.25">
      <c r="A1576">
        <v>1575</v>
      </c>
      <c r="D1576">
        <v>158.13206600000001</v>
      </c>
      <c r="E1576" s="2">
        <v>2</v>
      </c>
      <c r="P1576">
        <v>1</v>
      </c>
      <c r="Q1576" t="str">
        <f t="shared" si="25"/>
        <v>2</v>
      </c>
    </row>
    <row r="1577" spans="1:17" x14ac:dyDescent="0.25">
      <c r="A1577">
        <v>1576</v>
      </c>
      <c r="D1577">
        <v>158.14361300000002</v>
      </c>
      <c r="E1577" s="2">
        <v>2</v>
      </c>
      <c r="P1577">
        <v>1</v>
      </c>
      <c r="Q1577" t="str">
        <f t="shared" si="25"/>
        <v>2</v>
      </c>
    </row>
    <row r="1578" spans="1:17" x14ac:dyDescent="0.25">
      <c r="A1578">
        <v>1577</v>
      </c>
      <c r="B1578">
        <v>153.540211</v>
      </c>
      <c r="C1578" s="5">
        <v>1</v>
      </c>
      <c r="D1578">
        <v>158.12268499999999</v>
      </c>
      <c r="E1578" s="2">
        <v>2</v>
      </c>
      <c r="P1578">
        <v>2</v>
      </c>
      <c r="Q1578" t="str">
        <f t="shared" si="25"/>
        <v>12</v>
      </c>
    </row>
    <row r="1579" spans="1:17" x14ac:dyDescent="0.25">
      <c r="A1579">
        <v>1578</v>
      </c>
      <c r="B1579">
        <v>153.540211</v>
      </c>
      <c r="C1579" s="5">
        <v>1</v>
      </c>
      <c r="D1579">
        <v>158.10098400000001</v>
      </c>
      <c r="E1579" s="2">
        <v>2</v>
      </c>
      <c r="P1579">
        <v>2</v>
      </c>
      <c r="Q1579" t="str">
        <f t="shared" si="25"/>
        <v>12</v>
      </c>
    </row>
    <row r="1580" spans="1:17" x14ac:dyDescent="0.25">
      <c r="A1580">
        <v>1579</v>
      </c>
      <c r="B1580">
        <v>153.540211</v>
      </c>
      <c r="C1580" s="5">
        <v>1</v>
      </c>
      <c r="D1580">
        <v>158.07809700000001</v>
      </c>
      <c r="E1580" s="2">
        <v>2</v>
      </c>
      <c r="P1580">
        <v>2</v>
      </c>
      <c r="Q1580" t="str">
        <f t="shared" si="25"/>
        <v>12</v>
      </c>
    </row>
    <row r="1581" spans="1:17" x14ac:dyDescent="0.25">
      <c r="A1581">
        <v>1580</v>
      </c>
      <c r="B1581">
        <v>153.540211</v>
      </c>
      <c r="C1581" s="5">
        <v>1</v>
      </c>
      <c r="D1581">
        <v>158.15681000000001</v>
      </c>
      <c r="E1581" s="2">
        <v>2</v>
      </c>
      <c r="P1581">
        <v>2</v>
      </c>
      <c r="Q1581" t="str">
        <f t="shared" si="25"/>
        <v>12</v>
      </c>
    </row>
    <row r="1582" spans="1:17" x14ac:dyDescent="0.25">
      <c r="A1582">
        <v>1581</v>
      </c>
      <c r="B1582">
        <v>153.540211</v>
      </c>
      <c r="C1582" s="5">
        <v>1</v>
      </c>
      <c r="P1582">
        <v>1</v>
      </c>
      <c r="Q1582" t="str">
        <f t="shared" si="25"/>
        <v>1</v>
      </c>
    </row>
    <row r="1583" spans="1:17" x14ac:dyDescent="0.25">
      <c r="A1583">
        <v>1582</v>
      </c>
      <c r="B1583">
        <v>153.540211</v>
      </c>
      <c r="C1583" s="5">
        <v>1</v>
      </c>
      <c r="P1583">
        <v>1</v>
      </c>
      <c r="Q1583" t="str">
        <f t="shared" si="25"/>
        <v>1</v>
      </c>
    </row>
    <row r="1584" spans="1:17" x14ac:dyDescent="0.25">
      <c r="A1584">
        <v>1583</v>
      </c>
      <c r="B1584">
        <v>153.540211</v>
      </c>
      <c r="C1584" s="5">
        <v>1</v>
      </c>
      <c r="P1584">
        <v>1</v>
      </c>
      <c r="Q1584" t="str">
        <f t="shared" si="25"/>
        <v>1</v>
      </c>
    </row>
    <row r="1585" spans="1:17" x14ac:dyDescent="0.25">
      <c r="A1585">
        <v>1584</v>
      </c>
      <c r="B1585">
        <v>153.540211</v>
      </c>
      <c r="C1585" s="5">
        <v>1</v>
      </c>
      <c r="F1585">
        <v>154.406139</v>
      </c>
      <c r="G1585" s="3">
        <v>3</v>
      </c>
      <c r="H1585">
        <v>154.77304599999999</v>
      </c>
      <c r="I1585" s="4">
        <v>4</v>
      </c>
      <c r="P1585">
        <v>3</v>
      </c>
      <c r="Q1585" t="str">
        <f t="shared" si="25"/>
        <v>134</v>
      </c>
    </row>
    <row r="1586" spans="1:17" x14ac:dyDescent="0.25">
      <c r="A1586">
        <v>1585</v>
      </c>
      <c r="F1586">
        <v>154.406139</v>
      </c>
      <c r="G1586" s="3">
        <v>3</v>
      </c>
      <c r="H1586">
        <v>154.77304599999999</v>
      </c>
      <c r="I1586" s="4">
        <v>4</v>
      </c>
      <c r="P1586">
        <v>2</v>
      </c>
      <c r="Q1586" t="str">
        <f t="shared" si="25"/>
        <v>34</v>
      </c>
    </row>
    <row r="1587" spans="1:17" x14ac:dyDescent="0.25">
      <c r="A1587">
        <v>1586</v>
      </c>
      <c r="F1587">
        <v>154.30340699999999</v>
      </c>
      <c r="G1587" s="3">
        <v>3</v>
      </c>
      <c r="H1587">
        <v>154.77304599999999</v>
      </c>
      <c r="I1587" s="4">
        <v>4</v>
      </c>
      <c r="P1587">
        <v>2</v>
      </c>
      <c r="Q1587" t="str">
        <f t="shared" si="25"/>
        <v>34</v>
      </c>
    </row>
    <row r="1588" spans="1:17" x14ac:dyDescent="0.25">
      <c r="A1588">
        <v>1587</v>
      </c>
      <c r="F1588">
        <v>154.32557199999999</v>
      </c>
      <c r="G1588" s="3">
        <v>3</v>
      </c>
      <c r="H1588">
        <v>154.77304599999999</v>
      </c>
      <c r="I1588" s="4">
        <v>4</v>
      </c>
      <c r="P1588">
        <v>2</v>
      </c>
      <c r="Q1588" t="str">
        <f t="shared" si="25"/>
        <v>34</v>
      </c>
    </row>
    <row r="1589" spans="1:17" x14ac:dyDescent="0.25">
      <c r="A1589">
        <v>1588</v>
      </c>
      <c r="F1589">
        <v>154.31758200000002</v>
      </c>
      <c r="G1589" s="3">
        <v>3</v>
      </c>
      <c r="H1589">
        <v>154.77304599999999</v>
      </c>
      <c r="I1589" s="4">
        <v>4</v>
      </c>
      <c r="P1589">
        <v>2</v>
      </c>
      <c r="Q1589" t="str">
        <f t="shared" si="25"/>
        <v>34</v>
      </c>
    </row>
    <row r="1590" spans="1:17" x14ac:dyDescent="0.25">
      <c r="A1590">
        <v>1589</v>
      </c>
      <c r="F1590">
        <v>154.299026</v>
      </c>
      <c r="G1590" s="3">
        <v>3</v>
      </c>
      <c r="H1590">
        <v>154.77304599999999</v>
      </c>
      <c r="I1590" s="4">
        <v>4</v>
      </c>
      <c r="P1590">
        <v>2</v>
      </c>
      <c r="Q1590" t="str">
        <f t="shared" si="25"/>
        <v>34</v>
      </c>
    </row>
    <row r="1591" spans="1:17" x14ac:dyDescent="0.25">
      <c r="A1591">
        <v>1590</v>
      </c>
      <c r="F1591">
        <v>154.406139</v>
      </c>
      <c r="G1591" s="3">
        <v>3</v>
      </c>
      <c r="H1591">
        <v>154.77304599999999</v>
      </c>
      <c r="I1591" s="4">
        <v>4</v>
      </c>
      <c r="P1591">
        <v>2</v>
      </c>
      <c r="Q1591" t="str">
        <f t="shared" si="25"/>
        <v>34</v>
      </c>
    </row>
    <row r="1592" spans="1:17" x14ac:dyDescent="0.25">
      <c r="A1592">
        <v>1591</v>
      </c>
      <c r="F1592">
        <v>154.406139</v>
      </c>
      <c r="G1592" s="3">
        <v>3</v>
      </c>
      <c r="H1592">
        <v>154.77304599999999</v>
      </c>
      <c r="I1592" s="4">
        <v>4</v>
      </c>
      <c r="P1592">
        <v>2</v>
      </c>
      <c r="Q1592" t="str">
        <f t="shared" si="25"/>
        <v>34</v>
      </c>
    </row>
    <row r="1593" spans="1:17" x14ac:dyDescent="0.25">
      <c r="A1593">
        <v>1592</v>
      </c>
      <c r="P1593">
        <v>0</v>
      </c>
      <c r="Q1593" t="str">
        <f t="shared" si="25"/>
        <v/>
      </c>
    </row>
    <row r="1594" spans="1:17" x14ac:dyDescent="0.25">
      <c r="A1594">
        <v>1593</v>
      </c>
      <c r="P1594">
        <v>0</v>
      </c>
      <c r="Q1594" t="str">
        <f t="shared" si="25"/>
        <v/>
      </c>
    </row>
    <row r="1595" spans="1:17" x14ac:dyDescent="0.25">
      <c r="A1595">
        <v>1594</v>
      </c>
      <c r="P1595">
        <v>0</v>
      </c>
      <c r="Q1595" t="str">
        <f t="shared" si="25"/>
        <v/>
      </c>
    </row>
    <row r="1596" spans="1:17" x14ac:dyDescent="0.25">
      <c r="A1596">
        <v>1595</v>
      </c>
      <c r="D1596">
        <v>124.44926700000001</v>
      </c>
      <c r="E1596" s="2">
        <v>2</v>
      </c>
      <c r="P1596">
        <v>1</v>
      </c>
      <c r="Q1596" t="str">
        <f t="shared" si="25"/>
        <v>2</v>
      </c>
    </row>
    <row r="1597" spans="1:17" x14ac:dyDescent="0.25">
      <c r="A1597">
        <v>1596</v>
      </c>
      <c r="D1597">
        <v>124.476359</v>
      </c>
      <c r="E1597" s="2">
        <v>2</v>
      </c>
      <c r="P1597">
        <v>1</v>
      </c>
      <c r="Q1597" t="str">
        <f t="shared" si="25"/>
        <v>2</v>
      </c>
    </row>
    <row r="1598" spans="1:17" x14ac:dyDescent="0.25">
      <c r="A1598">
        <v>1597</v>
      </c>
      <c r="D1598">
        <v>124.46885900000001</v>
      </c>
      <c r="E1598" s="2">
        <v>2</v>
      </c>
      <c r="P1598">
        <v>1</v>
      </c>
      <c r="Q1598" t="str">
        <f t="shared" si="25"/>
        <v>2</v>
      </c>
    </row>
    <row r="1599" spans="1:17" x14ac:dyDescent="0.25">
      <c r="A1599">
        <v>1598</v>
      </c>
      <c r="D1599">
        <v>124.449984</v>
      </c>
      <c r="E1599" s="2">
        <v>2</v>
      </c>
      <c r="P1599">
        <v>1</v>
      </c>
      <c r="Q1599" t="str">
        <f t="shared" si="25"/>
        <v>2</v>
      </c>
    </row>
    <row r="1600" spans="1:17" x14ac:dyDescent="0.25">
      <c r="A1600">
        <v>1599</v>
      </c>
      <c r="D1600">
        <v>124.50931400000002</v>
      </c>
      <c r="E1600" s="2">
        <v>2</v>
      </c>
      <c r="P1600">
        <v>1</v>
      </c>
      <c r="Q1600" t="str">
        <f t="shared" si="25"/>
        <v>2</v>
      </c>
    </row>
    <row r="1601" spans="1:17" x14ac:dyDescent="0.25">
      <c r="A1601">
        <v>1600</v>
      </c>
      <c r="B1601">
        <v>118.86134600000001</v>
      </c>
      <c r="C1601" s="5">
        <v>1</v>
      </c>
      <c r="D1601">
        <v>124.48156600000002</v>
      </c>
      <c r="E1601" s="2">
        <v>2</v>
      </c>
      <c r="P1601">
        <v>2</v>
      </c>
      <c r="Q1601" t="str">
        <f t="shared" si="25"/>
        <v>12</v>
      </c>
    </row>
    <row r="1602" spans="1:17" x14ac:dyDescent="0.25">
      <c r="A1602">
        <v>1601</v>
      </c>
      <c r="B1602">
        <v>118.86578200000001</v>
      </c>
      <c r="C1602" s="5">
        <v>1</v>
      </c>
      <c r="D1602">
        <v>124.51620300000002</v>
      </c>
      <c r="E1602" s="2">
        <v>2</v>
      </c>
      <c r="P1602">
        <v>2</v>
      </c>
      <c r="Q1602" t="str">
        <f t="shared" ref="Q1602:Q1665" si="26">CONCATENATE(C1602,E1602,G1602,I1602)</f>
        <v>12</v>
      </c>
    </row>
    <row r="1603" spans="1:17" x14ac:dyDescent="0.25">
      <c r="A1603">
        <v>1602</v>
      </c>
      <c r="B1603">
        <v>118.78680600000001</v>
      </c>
      <c r="C1603" s="5">
        <v>1</v>
      </c>
      <c r="D1603">
        <v>124.44926700000001</v>
      </c>
      <c r="E1603" s="2">
        <v>2</v>
      </c>
      <c r="P1603">
        <v>2</v>
      </c>
      <c r="Q1603" t="str">
        <f t="shared" si="26"/>
        <v>12</v>
      </c>
    </row>
    <row r="1604" spans="1:17" x14ac:dyDescent="0.25">
      <c r="A1604">
        <v>1603</v>
      </c>
      <c r="B1604">
        <v>118.77308500000001</v>
      </c>
      <c r="C1604" s="5">
        <v>1</v>
      </c>
      <c r="D1604">
        <v>124.44926700000001</v>
      </c>
      <c r="E1604" s="2">
        <v>2</v>
      </c>
      <c r="P1604">
        <v>2</v>
      </c>
      <c r="Q1604" t="str">
        <f t="shared" si="26"/>
        <v>12</v>
      </c>
    </row>
    <row r="1605" spans="1:17" x14ac:dyDescent="0.25">
      <c r="A1605">
        <v>1604</v>
      </c>
      <c r="B1605">
        <v>118.83808000000002</v>
      </c>
      <c r="C1605" s="5">
        <v>1</v>
      </c>
      <c r="P1605">
        <v>1</v>
      </c>
      <c r="Q1605" t="str">
        <f t="shared" si="26"/>
        <v>1</v>
      </c>
    </row>
    <row r="1606" spans="1:17" x14ac:dyDescent="0.25">
      <c r="A1606">
        <v>1605</v>
      </c>
      <c r="B1606">
        <v>118.81935700000001</v>
      </c>
      <c r="C1606" s="5">
        <v>1</v>
      </c>
      <c r="P1606">
        <v>1</v>
      </c>
      <c r="Q1606" t="str">
        <f t="shared" si="26"/>
        <v>1</v>
      </c>
    </row>
    <row r="1607" spans="1:17" x14ac:dyDescent="0.25">
      <c r="A1607">
        <v>1606</v>
      </c>
      <c r="B1607">
        <v>118.76828600000002</v>
      </c>
      <c r="C1607" s="5">
        <v>1</v>
      </c>
      <c r="P1607">
        <v>1</v>
      </c>
      <c r="Q1607" t="str">
        <f t="shared" si="26"/>
        <v>1</v>
      </c>
    </row>
    <row r="1608" spans="1:17" x14ac:dyDescent="0.25">
      <c r="A1608">
        <v>1607</v>
      </c>
      <c r="B1608">
        <v>118.86134600000001</v>
      </c>
      <c r="C1608" s="5">
        <v>1</v>
      </c>
      <c r="F1608">
        <v>119.14816500000001</v>
      </c>
      <c r="G1608" s="3">
        <v>3</v>
      </c>
      <c r="H1608">
        <v>119.19448700000001</v>
      </c>
      <c r="I1608" s="4">
        <v>4</v>
      </c>
      <c r="P1608">
        <v>3</v>
      </c>
      <c r="Q1608" t="str">
        <f t="shared" si="26"/>
        <v>134</v>
      </c>
    </row>
    <row r="1609" spans="1:17" x14ac:dyDescent="0.25">
      <c r="A1609">
        <v>1608</v>
      </c>
      <c r="F1609">
        <v>119.17918200000001</v>
      </c>
      <c r="G1609" s="3">
        <v>3</v>
      </c>
      <c r="H1609">
        <v>119.19903000000001</v>
      </c>
      <c r="I1609" s="4">
        <v>4</v>
      </c>
      <c r="P1609">
        <v>2</v>
      </c>
      <c r="Q1609" t="str">
        <f t="shared" si="26"/>
        <v>34</v>
      </c>
    </row>
    <row r="1610" spans="1:17" x14ac:dyDescent="0.25">
      <c r="A1610">
        <v>1609</v>
      </c>
      <c r="F1610">
        <v>119.13745300000001</v>
      </c>
      <c r="G1610" s="3">
        <v>3</v>
      </c>
      <c r="H1610">
        <v>119.20902900000002</v>
      </c>
      <c r="I1610" s="4">
        <v>4</v>
      </c>
      <c r="P1610">
        <v>2</v>
      </c>
      <c r="Q1610" t="str">
        <f t="shared" si="26"/>
        <v>34</v>
      </c>
    </row>
    <row r="1611" spans="1:17" x14ac:dyDescent="0.25">
      <c r="A1611">
        <v>1610</v>
      </c>
      <c r="F1611">
        <v>119.16530800000001</v>
      </c>
      <c r="G1611" s="3">
        <v>3</v>
      </c>
      <c r="H1611">
        <v>119.19433400000001</v>
      </c>
      <c r="I1611" s="4">
        <v>4</v>
      </c>
      <c r="P1611">
        <v>2</v>
      </c>
      <c r="Q1611" t="str">
        <f t="shared" si="26"/>
        <v>34</v>
      </c>
    </row>
    <row r="1612" spans="1:17" x14ac:dyDescent="0.25">
      <c r="A1612">
        <v>1611</v>
      </c>
      <c r="F1612">
        <v>119.12204600000001</v>
      </c>
      <c r="G1612" s="3">
        <v>3</v>
      </c>
      <c r="H1612">
        <v>119.234488</v>
      </c>
      <c r="I1612" s="4">
        <v>4</v>
      </c>
      <c r="P1612">
        <v>2</v>
      </c>
      <c r="Q1612" t="str">
        <f t="shared" si="26"/>
        <v>34</v>
      </c>
    </row>
    <row r="1613" spans="1:17" x14ac:dyDescent="0.25">
      <c r="A1613">
        <v>1612</v>
      </c>
      <c r="F1613">
        <v>119.08577200000001</v>
      </c>
      <c r="G1613" s="3">
        <v>3</v>
      </c>
      <c r="H1613">
        <v>119.22555800000001</v>
      </c>
      <c r="I1613" s="4">
        <v>4</v>
      </c>
      <c r="P1613">
        <v>2</v>
      </c>
      <c r="Q1613" t="str">
        <f t="shared" si="26"/>
        <v>34</v>
      </c>
    </row>
    <row r="1614" spans="1:17" x14ac:dyDescent="0.25">
      <c r="A1614">
        <v>1613</v>
      </c>
      <c r="F1614">
        <v>119.063883</v>
      </c>
      <c r="G1614" s="3">
        <v>3</v>
      </c>
      <c r="H1614">
        <v>119.22280700000002</v>
      </c>
      <c r="I1614" s="4">
        <v>4</v>
      </c>
      <c r="P1614">
        <v>2</v>
      </c>
      <c r="Q1614" t="str">
        <f t="shared" si="26"/>
        <v>34</v>
      </c>
    </row>
    <row r="1615" spans="1:17" x14ac:dyDescent="0.25">
      <c r="A1615">
        <v>1614</v>
      </c>
      <c r="F1615">
        <v>119.14816500000001</v>
      </c>
      <c r="G1615" s="3">
        <v>3</v>
      </c>
      <c r="H1615">
        <v>119.21857300000001</v>
      </c>
      <c r="I1615" s="4">
        <v>4</v>
      </c>
      <c r="P1615">
        <v>2</v>
      </c>
      <c r="Q1615" t="str">
        <f t="shared" si="26"/>
        <v>34</v>
      </c>
    </row>
    <row r="1616" spans="1:17" x14ac:dyDescent="0.25">
      <c r="A1616">
        <v>1615</v>
      </c>
      <c r="F1616">
        <v>119.14816500000001</v>
      </c>
      <c r="G1616" s="3">
        <v>3</v>
      </c>
      <c r="H1616">
        <v>119.19448700000001</v>
      </c>
      <c r="I1616" s="4">
        <v>4</v>
      </c>
      <c r="P1616">
        <v>2</v>
      </c>
      <c r="Q1616" t="str">
        <f t="shared" si="26"/>
        <v>34</v>
      </c>
    </row>
    <row r="1617" spans="1:17" x14ac:dyDescent="0.25">
      <c r="A1617">
        <v>1616</v>
      </c>
      <c r="P1617">
        <v>0</v>
      </c>
      <c r="Q1617" t="str">
        <f t="shared" si="26"/>
        <v/>
      </c>
    </row>
    <row r="1618" spans="1:17" x14ac:dyDescent="0.25">
      <c r="A1618">
        <v>1617</v>
      </c>
      <c r="D1618">
        <v>97.582913000000005</v>
      </c>
      <c r="E1618" s="2">
        <v>2</v>
      </c>
      <c r="P1618">
        <v>1</v>
      </c>
      <c r="Q1618" t="str">
        <f t="shared" si="26"/>
        <v>2</v>
      </c>
    </row>
    <row r="1619" spans="1:17" x14ac:dyDescent="0.25">
      <c r="A1619">
        <v>1618</v>
      </c>
      <c r="D1619">
        <v>97.559445000000011</v>
      </c>
      <c r="E1619" s="2">
        <v>2</v>
      </c>
      <c r="P1619">
        <v>1</v>
      </c>
      <c r="Q1619" t="str">
        <f t="shared" si="26"/>
        <v>2</v>
      </c>
    </row>
    <row r="1620" spans="1:17" x14ac:dyDescent="0.25">
      <c r="A1620">
        <v>1619</v>
      </c>
      <c r="D1620">
        <v>97.60337100000001</v>
      </c>
      <c r="E1620" s="2">
        <v>2</v>
      </c>
      <c r="P1620">
        <v>1</v>
      </c>
      <c r="Q1620" t="str">
        <f t="shared" si="26"/>
        <v>2</v>
      </c>
    </row>
    <row r="1621" spans="1:17" x14ac:dyDescent="0.25">
      <c r="A1621">
        <v>1620</v>
      </c>
      <c r="D1621">
        <v>97.608422000000004</v>
      </c>
      <c r="E1621" s="2">
        <v>2</v>
      </c>
      <c r="P1621">
        <v>1</v>
      </c>
      <c r="Q1621" t="str">
        <f t="shared" si="26"/>
        <v>2</v>
      </c>
    </row>
    <row r="1622" spans="1:17" x14ac:dyDescent="0.25">
      <c r="A1622">
        <v>1621</v>
      </c>
      <c r="D1622">
        <v>97.578831000000008</v>
      </c>
      <c r="E1622" s="2">
        <v>2</v>
      </c>
      <c r="P1622">
        <v>1</v>
      </c>
      <c r="Q1622" t="str">
        <f t="shared" si="26"/>
        <v>2</v>
      </c>
    </row>
    <row r="1623" spans="1:17" x14ac:dyDescent="0.25">
      <c r="A1623">
        <v>1622</v>
      </c>
      <c r="D1623">
        <v>97.54444500000001</v>
      </c>
      <c r="E1623" s="2">
        <v>2</v>
      </c>
      <c r="P1623">
        <v>1</v>
      </c>
      <c r="Q1623" t="str">
        <f t="shared" si="26"/>
        <v>2</v>
      </c>
    </row>
    <row r="1624" spans="1:17" x14ac:dyDescent="0.25">
      <c r="A1624">
        <v>1623</v>
      </c>
      <c r="D1624">
        <v>97.555208000000007</v>
      </c>
      <c r="E1624" s="2">
        <v>2</v>
      </c>
      <c r="P1624">
        <v>1</v>
      </c>
      <c r="Q1624" t="str">
        <f t="shared" si="26"/>
        <v>2</v>
      </c>
    </row>
    <row r="1625" spans="1:17" x14ac:dyDescent="0.25">
      <c r="A1625">
        <v>1624</v>
      </c>
      <c r="B1625">
        <v>91.084474999999998</v>
      </c>
      <c r="C1625" s="5">
        <v>1</v>
      </c>
      <c r="D1625">
        <v>97.542916000000005</v>
      </c>
      <c r="E1625" s="2">
        <v>2</v>
      </c>
      <c r="P1625">
        <v>2</v>
      </c>
      <c r="Q1625" t="str">
        <f t="shared" si="26"/>
        <v>12</v>
      </c>
    </row>
    <row r="1626" spans="1:17" x14ac:dyDescent="0.25">
      <c r="A1626">
        <v>1625</v>
      </c>
      <c r="B1626">
        <v>91.067334000000017</v>
      </c>
      <c r="C1626" s="5">
        <v>1</v>
      </c>
      <c r="D1626">
        <v>97.49500900000001</v>
      </c>
      <c r="E1626" s="2">
        <v>2</v>
      </c>
      <c r="P1626">
        <v>2</v>
      </c>
      <c r="Q1626" t="str">
        <f t="shared" si="26"/>
        <v>12</v>
      </c>
    </row>
    <row r="1627" spans="1:17" x14ac:dyDescent="0.25">
      <c r="A1627">
        <v>1626</v>
      </c>
      <c r="B1627">
        <v>91.117942999999997</v>
      </c>
      <c r="C1627" s="5">
        <v>1</v>
      </c>
      <c r="D1627">
        <v>97.582913000000005</v>
      </c>
      <c r="E1627" s="2">
        <v>2</v>
      </c>
      <c r="P1627">
        <v>2</v>
      </c>
      <c r="Q1627" t="str">
        <f t="shared" si="26"/>
        <v>12</v>
      </c>
    </row>
    <row r="1628" spans="1:17" x14ac:dyDescent="0.25">
      <c r="A1628">
        <v>1627</v>
      </c>
      <c r="B1628">
        <v>91.107077000000004</v>
      </c>
      <c r="C1628" s="5">
        <v>1</v>
      </c>
      <c r="P1628">
        <v>1</v>
      </c>
      <c r="Q1628" t="str">
        <f t="shared" si="26"/>
        <v>1</v>
      </c>
    </row>
    <row r="1629" spans="1:17" x14ac:dyDescent="0.25">
      <c r="A1629">
        <v>1628</v>
      </c>
      <c r="B1629">
        <v>91.099066000000008</v>
      </c>
      <c r="C1629" s="5">
        <v>1</v>
      </c>
      <c r="P1629">
        <v>1</v>
      </c>
      <c r="Q1629" t="str">
        <f t="shared" si="26"/>
        <v>1</v>
      </c>
    </row>
    <row r="1630" spans="1:17" x14ac:dyDescent="0.25">
      <c r="A1630">
        <v>1629</v>
      </c>
      <c r="B1630">
        <v>91.13554400000001</v>
      </c>
      <c r="C1630" s="5">
        <v>1</v>
      </c>
      <c r="P1630">
        <v>1</v>
      </c>
      <c r="Q1630" t="str">
        <f t="shared" si="26"/>
        <v>1</v>
      </c>
    </row>
    <row r="1631" spans="1:17" x14ac:dyDescent="0.25">
      <c r="A1631">
        <v>1630</v>
      </c>
      <c r="B1631">
        <v>91.003561000000005</v>
      </c>
      <c r="C1631" s="5">
        <v>1</v>
      </c>
      <c r="F1631">
        <v>92.759692999999999</v>
      </c>
      <c r="G1631" s="3">
        <v>3</v>
      </c>
      <c r="H1631">
        <v>93.099116000000009</v>
      </c>
      <c r="I1631" s="4">
        <v>4</v>
      </c>
      <c r="P1631">
        <v>3</v>
      </c>
      <c r="Q1631" t="str">
        <f t="shared" si="26"/>
        <v>134</v>
      </c>
    </row>
    <row r="1632" spans="1:17" x14ac:dyDescent="0.25">
      <c r="A1632">
        <v>1631</v>
      </c>
      <c r="B1632">
        <v>91.084474999999998</v>
      </c>
      <c r="C1632" s="5">
        <v>1</v>
      </c>
      <c r="F1632">
        <v>92.785561000000001</v>
      </c>
      <c r="G1632" s="3">
        <v>3</v>
      </c>
      <c r="H1632">
        <v>93.088043999999996</v>
      </c>
      <c r="I1632" s="4">
        <v>4</v>
      </c>
      <c r="P1632">
        <v>3</v>
      </c>
      <c r="Q1632" t="str">
        <f t="shared" si="26"/>
        <v>134</v>
      </c>
    </row>
    <row r="1633" spans="1:17" x14ac:dyDescent="0.25">
      <c r="A1633">
        <v>1632</v>
      </c>
      <c r="F1633">
        <v>92.781681000000006</v>
      </c>
      <c r="G1633" s="3">
        <v>3</v>
      </c>
      <c r="H1633">
        <v>93.107941000000011</v>
      </c>
      <c r="I1633" s="4">
        <v>4</v>
      </c>
      <c r="P1633">
        <v>2</v>
      </c>
      <c r="Q1633" t="str">
        <f t="shared" si="26"/>
        <v>34</v>
      </c>
    </row>
    <row r="1634" spans="1:17" x14ac:dyDescent="0.25">
      <c r="A1634">
        <v>1633</v>
      </c>
      <c r="F1634">
        <v>92.764336000000014</v>
      </c>
      <c r="G1634" s="3">
        <v>3</v>
      </c>
      <c r="H1634">
        <v>93.089320000000015</v>
      </c>
      <c r="I1634" s="4">
        <v>4</v>
      </c>
      <c r="P1634">
        <v>2</v>
      </c>
      <c r="Q1634" t="str">
        <f t="shared" si="26"/>
        <v>34</v>
      </c>
    </row>
    <row r="1635" spans="1:17" x14ac:dyDescent="0.25">
      <c r="A1635">
        <v>1634</v>
      </c>
      <c r="F1635">
        <v>92.758572000000015</v>
      </c>
      <c r="G1635" s="3">
        <v>3</v>
      </c>
      <c r="H1635">
        <v>93.101769000000004</v>
      </c>
      <c r="I1635" s="4">
        <v>4</v>
      </c>
      <c r="P1635">
        <v>2</v>
      </c>
      <c r="Q1635" t="str">
        <f t="shared" si="26"/>
        <v>34</v>
      </c>
    </row>
    <row r="1636" spans="1:17" x14ac:dyDescent="0.25">
      <c r="A1636">
        <v>1635</v>
      </c>
      <c r="F1636">
        <v>92.775255000000016</v>
      </c>
      <c r="G1636" s="3">
        <v>3</v>
      </c>
      <c r="H1636">
        <v>93.116309000000001</v>
      </c>
      <c r="I1636" s="4">
        <v>4</v>
      </c>
      <c r="P1636">
        <v>2</v>
      </c>
      <c r="Q1636" t="str">
        <f t="shared" si="26"/>
        <v>34</v>
      </c>
    </row>
    <row r="1637" spans="1:17" x14ac:dyDescent="0.25">
      <c r="A1637">
        <v>1636</v>
      </c>
      <c r="F1637">
        <v>92.714186000000012</v>
      </c>
      <c r="G1637" s="3">
        <v>3</v>
      </c>
      <c r="H1637">
        <v>93.114624000000006</v>
      </c>
      <c r="I1637" s="4">
        <v>4</v>
      </c>
      <c r="P1637">
        <v>2</v>
      </c>
      <c r="Q1637" t="str">
        <f t="shared" si="26"/>
        <v>34</v>
      </c>
    </row>
    <row r="1638" spans="1:17" x14ac:dyDescent="0.25">
      <c r="A1638">
        <v>1637</v>
      </c>
      <c r="F1638">
        <v>92.718573000000006</v>
      </c>
      <c r="G1638" s="3">
        <v>3</v>
      </c>
      <c r="H1638">
        <v>93.099116000000009</v>
      </c>
      <c r="I1638" s="4">
        <v>4</v>
      </c>
      <c r="P1638">
        <v>2</v>
      </c>
      <c r="Q1638" t="str">
        <f t="shared" si="26"/>
        <v>34</v>
      </c>
    </row>
    <row r="1639" spans="1:17" x14ac:dyDescent="0.25">
      <c r="A1639">
        <v>1638</v>
      </c>
      <c r="F1639">
        <v>92.733931000000013</v>
      </c>
      <c r="G1639" s="3">
        <v>3</v>
      </c>
      <c r="H1639">
        <v>93.099116000000009</v>
      </c>
      <c r="I1639" s="4">
        <v>4</v>
      </c>
      <c r="P1639">
        <v>2</v>
      </c>
      <c r="Q1639" t="str">
        <f t="shared" si="26"/>
        <v>34</v>
      </c>
    </row>
    <row r="1640" spans="1:17" x14ac:dyDescent="0.25">
      <c r="A1640">
        <v>1639</v>
      </c>
      <c r="F1640">
        <v>92.759692999999999</v>
      </c>
      <c r="G1640" s="3">
        <v>3</v>
      </c>
      <c r="H1640">
        <v>93.102787000000006</v>
      </c>
      <c r="I1640" s="4">
        <v>4</v>
      </c>
      <c r="P1640">
        <v>2</v>
      </c>
      <c r="Q1640" t="str">
        <f t="shared" si="26"/>
        <v>34</v>
      </c>
    </row>
    <row r="1641" spans="1:17" x14ac:dyDescent="0.25">
      <c r="A1641">
        <v>1640</v>
      </c>
      <c r="P1641">
        <v>0</v>
      </c>
      <c r="Q1641" t="str">
        <f t="shared" si="26"/>
        <v/>
      </c>
    </row>
    <row r="1642" spans="1:17" x14ac:dyDescent="0.25">
      <c r="A1642">
        <v>1641</v>
      </c>
      <c r="D1642">
        <v>75.306573</v>
      </c>
      <c r="E1642" s="2">
        <v>2</v>
      </c>
      <c r="P1642">
        <v>1</v>
      </c>
      <c r="Q1642" t="str">
        <f t="shared" si="26"/>
        <v>2</v>
      </c>
    </row>
    <row r="1643" spans="1:17" x14ac:dyDescent="0.25">
      <c r="A1643">
        <v>1642</v>
      </c>
      <c r="D1643">
        <v>75.228924000000006</v>
      </c>
      <c r="E1643" s="2">
        <v>2</v>
      </c>
      <c r="P1643">
        <v>1</v>
      </c>
      <c r="Q1643" t="str">
        <f t="shared" si="26"/>
        <v>2</v>
      </c>
    </row>
    <row r="1644" spans="1:17" x14ac:dyDescent="0.25">
      <c r="A1644">
        <v>1643</v>
      </c>
      <c r="D1644">
        <v>75.223210000000009</v>
      </c>
      <c r="E1644" s="2">
        <v>2</v>
      </c>
      <c r="P1644">
        <v>1</v>
      </c>
      <c r="Q1644" t="str">
        <f t="shared" si="26"/>
        <v>2</v>
      </c>
    </row>
    <row r="1645" spans="1:17" x14ac:dyDescent="0.25">
      <c r="A1645">
        <v>1644</v>
      </c>
      <c r="D1645">
        <v>75.239229000000009</v>
      </c>
      <c r="E1645" s="2">
        <v>2</v>
      </c>
      <c r="P1645">
        <v>1</v>
      </c>
      <c r="Q1645" t="str">
        <f t="shared" si="26"/>
        <v>2</v>
      </c>
    </row>
    <row r="1646" spans="1:17" x14ac:dyDescent="0.25">
      <c r="A1646">
        <v>1645</v>
      </c>
      <c r="D1646">
        <v>75.247698000000014</v>
      </c>
      <c r="E1646" s="2">
        <v>2</v>
      </c>
      <c r="P1646">
        <v>1</v>
      </c>
      <c r="Q1646" t="str">
        <f t="shared" si="26"/>
        <v>2</v>
      </c>
    </row>
    <row r="1647" spans="1:17" x14ac:dyDescent="0.25">
      <c r="A1647">
        <v>1646</v>
      </c>
      <c r="D1647">
        <v>75.231373000000005</v>
      </c>
      <c r="E1647" s="2">
        <v>2</v>
      </c>
      <c r="P1647">
        <v>1</v>
      </c>
      <c r="Q1647" t="str">
        <f t="shared" si="26"/>
        <v>2</v>
      </c>
    </row>
    <row r="1648" spans="1:17" x14ac:dyDescent="0.25">
      <c r="A1648">
        <v>1647</v>
      </c>
      <c r="D1648">
        <v>75.210608000000008</v>
      </c>
      <c r="E1648" s="2">
        <v>2</v>
      </c>
      <c r="P1648">
        <v>1</v>
      </c>
      <c r="Q1648" t="str">
        <f t="shared" si="26"/>
        <v>2</v>
      </c>
    </row>
    <row r="1649" spans="1:17" x14ac:dyDescent="0.25">
      <c r="A1649">
        <v>1648</v>
      </c>
      <c r="D1649">
        <v>75.20872</v>
      </c>
      <c r="E1649" s="2">
        <v>2</v>
      </c>
      <c r="P1649">
        <v>1</v>
      </c>
      <c r="Q1649" t="str">
        <f t="shared" si="26"/>
        <v>2</v>
      </c>
    </row>
    <row r="1650" spans="1:17" x14ac:dyDescent="0.25">
      <c r="A1650">
        <v>1649</v>
      </c>
      <c r="B1650">
        <v>68.321930000000009</v>
      </c>
      <c r="C1650" s="5">
        <v>1</v>
      </c>
      <c r="D1650">
        <v>75.188569000000001</v>
      </c>
      <c r="E1650" s="2">
        <v>2</v>
      </c>
      <c r="P1650">
        <v>2</v>
      </c>
      <c r="Q1650" t="str">
        <f t="shared" si="26"/>
        <v>12</v>
      </c>
    </row>
    <row r="1651" spans="1:17" x14ac:dyDescent="0.25">
      <c r="A1651">
        <v>1650</v>
      </c>
      <c r="B1651">
        <v>68.326721000000006</v>
      </c>
      <c r="C1651" s="5">
        <v>1</v>
      </c>
      <c r="D1651">
        <v>75.306573</v>
      </c>
      <c r="E1651" s="2">
        <v>2</v>
      </c>
      <c r="P1651">
        <v>2</v>
      </c>
      <c r="Q1651" t="str">
        <f t="shared" si="26"/>
        <v>12</v>
      </c>
    </row>
    <row r="1652" spans="1:17" x14ac:dyDescent="0.25">
      <c r="A1652">
        <v>1651</v>
      </c>
      <c r="B1652">
        <v>68.345676000000012</v>
      </c>
      <c r="C1652" s="5">
        <v>1</v>
      </c>
      <c r="D1652">
        <v>75.306573</v>
      </c>
      <c r="E1652" s="2">
        <v>2</v>
      </c>
      <c r="P1652">
        <v>2</v>
      </c>
      <c r="Q1652" t="str">
        <f t="shared" si="26"/>
        <v>12</v>
      </c>
    </row>
    <row r="1653" spans="1:17" x14ac:dyDescent="0.25">
      <c r="A1653">
        <v>1652</v>
      </c>
      <c r="B1653">
        <v>68.362446000000006</v>
      </c>
      <c r="C1653" s="5">
        <v>1</v>
      </c>
      <c r="P1653">
        <v>1</v>
      </c>
      <c r="Q1653" t="str">
        <f t="shared" si="26"/>
        <v>1</v>
      </c>
    </row>
    <row r="1654" spans="1:17" x14ac:dyDescent="0.25">
      <c r="A1654">
        <v>1653</v>
      </c>
      <c r="B1654">
        <v>68.378746000000007</v>
      </c>
      <c r="C1654" s="5">
        <v>1</v>
      </c>
      <c r="P1654">
        <v>1</v>
      </c>
      <c r="Q1654" t="str">
        <f t="shared" si="26"/>
        <v>1</v>
      </c>
    </row>
    <row r="1655" spans="1:17" x14ac:dyDescent="0.25">
      <c r="A1655">
        <v>1654</v>
      </c>
      <c r="B1655">
        <v>68.398487000000017</v>
      </c>
      <c r="C1655" s="5">
        <v>1</v>
      </c>
      <c r="H1655">
        <v>72.491260000000011</v>
      </c>
      <c r="I1655" s="4">
        <v>4</v>
      </c>
      <c r="P1655">
        <v>2</v>
      </c>
      <c r="Q1655" t="str">
        <f t="shared" si="26"/>
        <v>14</v>
      </c>
    </row>
    <row r="1656" spans="1:17" x14ac:dyDescent="0.25">
      <c r="A1656">
        <v>1655</v>
      </c>
      <c r="B1656">
        <v>68.460987000000017</v>
      </c>
      <c r="C1656" s="5">
        <v>1</v>
      </c>
      <c r="H1656">
        <v>72.407387</v>
      </c>
      <c r="I1656" s="4">
        <v>4</v>
      </c>
      <c r="P1656">
        <v>2</v>
      </c>
      <c r="Q1656" t="str">
        <f t="shared" si="26"/>
        <v>14</v>
      </c>
    </row>
    <row r="1657" spans="1:17" x14ac:dyDescent="0.25">
      <c r="A1657">
        <v>1656</v>
      </c>
      <c r="B1657">
        <v>68.321930000000009</v>
      </c>
      <c r="C1657" s="5">
        <v>1</v>
      </c>
      <c r="H1657">
        <v>72.401061000000013</v>
      </c>
      <c r="I1657" s="4">
        <v>4</v>
      </c>
      <c r="P1657">
        <v>2</v>
      </c>
      <c r="Q1657" t="str">
        <f t="shared" si="26"/>
        <v>14</v>
      </c>
    </row>
    <row r="1658" spans="1:17" x14ac:dyDescent="0.25">
      <c r="A1658">
        <v>1657</v>
      </c>
      <c r="B1658">
        <v>68.302349000000007</v>
      </c>
      <c r="C1658" s="5">
        <v>1</v>
      </c>
      <c r="F1658">
        <v>70.532791000000003</v>
      </c>
      <c r="G1658" s="3">
        <v>3</v>
      </c>
      <c r="H1658">
        <v>72.423560000000009</v>
      </c>
      <c r="I1658" s="4">
        <v>4</v>
      </c>
      <c r="P1658">
        <v>3</v>
      </c>
      <c r="Q1658" t="str">
        <f t="shared" si="26"/>
        <v>134</v>
      </c>
    </row>
    <row r="1659" spans="1:17" x14ac:dyDescent="0.25">
      <c r="A1659">
        <v>1658</v>
      </c>
      <c r="F1659">
        <v>70.532791000000003</v>
      </c>
      <c r="G1659" s="3">
        <v>3</v>
      </c>
      <c r="H1659">
        <v>72.44340600000001</v>
      </c>
      <c r="I1659" s="4">
        <v>4</v>
      </c>
      <c r="P1659">
        <v>2</v>
      </c>
      <c r="Q1659" t="str">
        <f t="shared" si="26"/>
        <v>34</v>
      </c>
    </row>
    <row r="1660" spans="1:17" x14ac:dyDescent="0.25">
      <c r="A1660">
        <v>1659</v>
      </c>
      <c r="F1660">
        <v>70.532791000000003</v>
      </c>
      <c r="G1660" s="3">
        <v>3</v>
      </c>
      <c r="H1660">
        <v>72.427029000000005</v>
      </c>
      <c r="I1660" s="4">
        <v>4</v>
      </c>
      <c r="P1660">
        <v>2</v>
      </c>
      <c r="Q1660" t="str">
        <f t="shared" si="26"/>
        <v>34</v>
      </c>
    </row>
    <row r="1661" spans="1:17" x14ac:dyDescent="0.25">
      <c r="A1661">
        <v>1660</v>
      </c>
      <c r="F1661">
        <v>70.532791000000003</v>
      </c>
      <c r="G1661" s="3">
        <v>3</v>
      </c>
      <c r="H1661">
        <v>72.402183000000008</v>
      </c>
      <c r="I1661" s="4">
        <v>4</v>
      </c>
      <c r="P1661">
        <v>2</v>
      </c>
      <c r="Q1661" t="str">
        <f t="shared" si="26"/>
        <v>34</v>
      </c>
    </row>
    <row r="1662" spans="1:17" x14ac:dyDescent="0.25">
      <c r="A1662">
        <v>1661</v>
      </c>
      <c r="F1662">
        <v>70.532791000000003</v>
      </c>
      <c r="G1662" s="3">
        <v>3</v>
      </c>
      <c r="H1662">
        <v>72.406214000000006</v>
      </c>
      <c r="I1662" s="4">
        <v>4</v>
      </c>
      <c r="P1662">
        <v>2</v>
      </c>
      <c r="Q1662" t="str">
        <f t="shared" si="26"/>
        <v>34</v>
      </c>
    </row>
    <row r="1663" spans="1:17" x14ac:dyDescent="0.25">
      <c r="A1663">
        <v>1662</v>
      </c>
      <c r="F1663">
        <v>70.532791000000003</v>
      </c>
      <c r="G1663" s="3">
        <v>3</v>
      </c>
      <c r="H1663">
        <v>72.491260000000011</v>
      </c>
      <c r="I1663" s="4">
        <v>4</v>
      </c>
      <c r="P1663">
        <v>2</v>
      </c>
      <c r="Q1663" t="str">
        <f t="shared" si="26"/>
        <v>34</v>
      </c>
    </row>
    <row r="1664" spans="1:17" x14ac:dyDescent="0.25">
      <c r="A1664">
        <v>1663</v>
      </c>
      <c r="D1664">
        <v>53.209209000000008</v>
      </c>
      <c r="E1664" s="2">
        <v>2</v>
      </c>
      <c r="F1664">
        <v>70.532791000000003</v>
      </c>
      <c r="G1664" s="3">
        <v>3</v>
      </c>
      <c r="P1664">
        <v>2</v>
      </c>
      <c r="Q1664" t="str">
        <f t="shared" si="26"/>
        <v>23</v>
      </c>
    </row>
    <row r="1665" spans="1:17" x14ac:dyDescent="0.25">
      <c r="A1665">
        <v>1664</v>
      </c>
      <c r="D1665">
        <v>53.201240000000006</v>
      </c>
      <c r="E1665" s="2">
        <v>2</v>
      </c>
      <c r="F1665">
        <v>70.532791000000003</v>
      </c>
      <c r="G1665" s="3">
        <v>3</v>
      </c>
      <c r="P1665">
        <v>2</v>
      </c>
      <c r="Q1665" t="str">
        <f t="shared" si="26"/>
        <v>23</v>
      </c>
    </row>
    <row r="1666" spans="1:17" x14ac:dyDescent="0.25">
      <c r="A1666">
        <v>1665</v>
      </c>
      <c r="D1666">
        <v>53.16676300000001</v>
      </c>
      <c r="E1666" s="2">
        <v>2</v>
      </c>
      <c r="F1666">
        <v>70.532791000000003</v>
      </c>
      <c r="G1666" s="3">
        <v>3</v>
      </c>
      <c r="P1666">
        <v>2</v>
      </c>
      <c r="Q1666" t="str">
        <f t="shared" ref="Q1666:Q1729" si="27">CONCATENATE(C1666,E1666,G1666,I1666)</f>
        <v>23</v>
      </c>
    </row>
    <row r="1667" spans="1:17" x14ac:dyDescent="0.25">
      <c r="A1667">
        <v>1666</v>
      </c>
      <c r="D1667">
        <v>53.174728000000009</v>
      </c>
      <c r="E1667" s="2">
        <v>2</v>
      </c>
      <c r="P1667">
        <v>1</v>
      </c>
      <c r="Q1667" t="str">
        <f t="shared" si="27"/>
        <v>2</v>
      </c>
    </row>
    <row r="1668" spans="1:17" x14ac:dyDescent="0.25">
      <c r="A1668">
        <v>1667</v>
      </c>
      <c r="D1668">
        <v>53.154522000000007</v>
      </c>
      <c r="E1668" s="2">
        <v>2</v>
      </c>
      <c r="P1668">
        <v>1</v>
      </c>
      <c r="Q1668" t="str">
        <f t="shared" si="27"/>
        <v>2</v>
      </c>
    </row>
    <row r="1669" spans="1:17" x14ac:dyDescent="0.25">
      <c r="A1669">
        <v>1668</v>
      </c>
      <c r="D1669">
        <v>53.144939000000008</v>
      </c>
      <c r="E1669" s="2">
        <v>2</v>
      </c>
      <c r="P1669">
        <v>1</v>
      </c>
      <c r="Q1669" t="str">
        <f t="shared" si="27"/>
        <v>2</v>
      </c>
    </row>
    <row r="1670" spans="1:17" x14ac:dyDescent="0.25">
      <c r="A1670">
        <v>1669</v>
      </c>
      <c r="D1670">
        <v>53.153743000000006</v>
      </c>
      <c r="E1670" s="2">
        <v>2</v>
      </c>
      <c r="P1670">
        <v>1</v>
      </c>
      <c r="Q1670" t="str">
        <f t="shared" si="27"/>
        <v>2</v>
      </c>
    </row>
    <row r="1671" spans="1:17" x14ac:dyDescent="0.25">
      <c r="A1671">
        <v>1670</v>
      </c>
      <c r="D1671">
        <v>53.140930000000012</v>
      </c>
      <c r="E1671" s="2">
        <v>2</v>
      </c>
      <c r="P1671">
        <v>1</v>
      </c>
      <c r="Q1671" t="str">
        <f t="shared" si="27"/>
        <v>2</v>
      </c>
    </row>
    <row r="1672" spans="1:17" x14ac:dyDescent="0.25">
      <c r="A1672">
        <v>1671</v>
      </c>
      <c r="D1672">
        <v>53.119579000000009</v>
      </c>
      <c r="E1672" s="2">
        <v>2</v>
      </c>
      <c r="P1672">
        <v>1</v>
      </c>
      <c r="Q1672" t="str">
        <f t="shared" si="27"/>
        <v>2</v>
      </c>
    </row>
    <row r="1673" spans="1:17" x14ac:dyDescent="0.25">
      <c r="A1673">
        <v>1672</v>
      </c>
      <c r="D1673">
        <v>53.123169000000011</v>
      </c>
      <c r="E1673" s="2">
        <v>2</v>
      </c>
      <c r="P1673">
        <v>1</v>
      </c>
      <c r="Q1673" t="str">
        <f t="shared" si="27"/>
        <v>2</v>
      </c>
    </row>
    <row r="1674" spans="1:17" x14ac:dyDescent="0.25">
      <c r="A1674">
        <v>1673</v>
      </c>
      <c r="B1674">
        <v>44.478325000000005</v>
      </c>
      <c r="C1674" s="5">
        <v>1</v>
      </c>
      <c r="D1674">
        <v>53.209209000000008</v>
      </c>
      <c r="E1674" s="2">
        <v>2</v>
      </c>
      <c r="P1674">
        <v>2</v>
      </c>
      <c r="Q1674" t="str">
        <f t="shared" si="27"/>
        <v>12</v>
      </c>
    </row>
    <row r="1675" spans="1:17" x14ac:dyDescent="0.25">
      <c r="A1675">
        <v>1674</v>
      </c>
      <c r="B1675">
        <v>44.495098000000006</v>
      </c>
      <c r="C1675" s="5">
        <v>1</v>
      </c>
      <c r="D1675">
        <v>53.209209000000008</v>
      </c>
      <c r="E1675" s="2">
        <v>2</v>
      </c>
      <c r="P1675">
        <v>2</v>
      </c>
      <c r="Q1675" t="str">
        <f t="shared" si="27"/>
        <v>12</v>
      </c>
    </row>
    <row r="1676" spans="1:17" x14ac:dyDescent="0.25">
      <c r="A1676">
        <v>1675</v>
      </c>
      <c r="B1676">
        <v>44.538322000000008</v>
      </c>
      <c r="C1676" s="5">
        <v>1</v>
      </c>
      <c r="P1676">
        <v>1</v>
      </c>
      <c r="Q1676" t="str">
        <f t="shared" si="27"/>
        <v>1</v>
      </c>
    </row>
    <row r="1677" spans="1:17" x14ac:dyDescent="0.25">
      <c r="A1677">
        <v>1676</v>
      </c>
      <c r="B1677">
        <v>44.569313000000008</v>
      </c>
      <c r="C1677" s="5">
        <v>1</v>
      </c>
      <c r="P1677">
        <v>1</v>
      </c>
      <c r="Q1677" t="str">
        <f t="shared" si="27"/>
        <v>1</v>
      </c>
    </row>
    <row r="1678" spans="1:17" x14ac:dyDescent="0.25">
      <c r="A1678">
        <v>1677</v>
      </c>
      <c r="B1678">
        <v>44.57149900000001</v>
      </c>
      <c r="C1678" s="5">
        <v>1</v>
      </c>
      <c r="P1678">
        <v>1</v>
      </c>
      <c r="Q1678" t="str">
        <f t="shared" si="27"/>
        <v>1</v>
      </c>
    </row>
    <row r="1679" spans="1:17" x14ac:dyDescent="0.25">
      <c r="A1679">
        <v>1678</v>
      </c>
      <c r="B1679">
        <v>44.567230000000009</v>
      </c>
      <c r="C1679" s="5">
        <v>1</v>
      </c>
      <c r="H1679">
        <v>50.183067000000008</v>
      </c>
      <c r="I1679" s="4">
        <v>4</v>
      </c>
      <c r="P1679">
        <v>2</v>
      </c>
      <c r="Q1679" t="str">
        <f t="shared" si="27"/>
        <v>14</v>
      </c>
    </row>
    <row r="1680" spans="1:17" x14ac:dyDescent="0.25">
      <c r="A1680">
        <v>1679</v>
      </c>
      <c r="B1680">
        <v>44.547489000000006</v>
      </c>
      <c r="C1680" s="5">
        <v>1</v>
      </c>
      <c r="H1680">
        <v>50.166301000000011</v>
      </c>
      <c r="I1680" s="4">
        <v>4</v>
      </c>
      <c r="P1680">
        <v>2</v>
      </c>
      <c r="Q1680" t="str">
        <f t="shared" si="27"/>
        <v>14</v>
      </c>
    </row>
    <row r="1681" spans="1:17" x14ac:dyDescent="0.25">
      <c r="A1681">
        <v>1680</v>
      </c>
      <c r="B1681">
        <v>44.566238000000006</v>
      </c>
      <c r="C1681" s="5">
        <v>1</v>
      </c>
      <c r="H1681">
        <v>50.19848600000001</v>
      </c>
      <c r="I1681" s="4">
        <v>4</v>
      </c>
      <c r="P1681">
        <v>2</v>
      </c>
      <c r="Q1681" t="str">
        <f t="shared" si="27"/>
        <v>14</v>
      </c>
    </row>
    <row r="1682" spans="1:17" x14ac:dyDescent="0.25">
      <c r="A1682">
        <v>1681</v>
      </c>
      <c r="B1682">
        <v>44.478325000000005</v>
      </c>
      <c r="C1682" s="5">
        <v>1</v>
      </c>
      <c r="F1682">
        <v>46.05584300000001</v>
      </c>
      <c r="G1682" s="3">
        <v>3</v>
      </c>
      <c r="H1682">
        <v>50.19223800000001</v>
      </c>
      <c r="I1682" s="4">
        <v>4</v>
      </c>
      <c r="P1682">
        <v>3</v>
      </c>
      <c r="Q1682" t="str">
        <f t="shared" si="27"/>
        <v>134</v>
      </c>
    </row>
    <row r="1683" spans="1:17" x14ac:dyDescent="0.25">
      <c r="A1683">
        <v>1682</v>
      </c>
      <c r="B1683">
        <v>44.478325000000005</v>
      </c>
      <c r="C1683" s="5">
        <v>1</v>
      </c>
      <c r="F1683">
        <v>46.060165000000012</v>
      </c>
      <c r="G1683" s="3">
        <v>3</v>
      </c>
      <c r="H1683">
        <v>50.201038000000011</v>
      </c>
      <c r="I1683" s="4">
        <v>4</v>
      </c>
      <c r="P1683">
        <v>3</v>
      </c>
      <c r="Q1683" t="str">
        <f t="shared" si="27"/>
        <v>134</v>
      </c>
    </row>
    <row r="1684" spans="1:17" x14ac:dyDescent="0.25">
      <c r="A1684">
        <v>1683</v>
      </c>
      <c r="F1684">
        <v>46.035015000000008</v>
      </c>
      <c r="G1684" s="3">
        <v>3</v>
      </c>
      <c r="H1684">
        <v>50.299259000000006</v>
      </c>
      <c r="I1684" s="4">
        <v>4</v>
      </c>
      <c r="P1684">
        <v>2</v>
      </c>
      <c r="Q1684" t="str">
        <f t="shared" si="27"/>
        <v>34</v>
      </c>
    </row>
    <row r="1685" spans="1:17" x14ac:dyDescent="0.25">
      <c r="A1685">
        <v>1684</v>
      </c>
      <c r="F1685">
        <v>46.036369000000008</v>
      </c>
      <c r="G1685" s="3">
        <v>3</v>
      </c>
      <c r="H1685">
        <v>50.313946000000008</v>
      </c>
      <c r="I1685" s="4">
        <v>4</v>
      </c>
      <c r="P1685">
        <v>2</v>
      </c>
      <c r="Q1685" t="str">
        <f t="shared" si="27"/>
        <v>34</v>
      </c>
    </row>
    <row r="1686" spans="1:17" x14ac:dyDescent="0.25">
      <c r="A1686">
        <v>1685</v>
      </c>
      <c r="F1686">
        <v>46.067772000000005</v>
      </c>
      <c r="G1686" s="3">
        <v>3</v>
      </c>
      <c r="H1686">
        <v>50.219108000000006</v>
      </c>
      <c r="I1686" s="4">
        <v>4</v>
      </c>
      <c r="P1686">
        <v>2</v>
      </c>
      <c r="Q1686" t="str">
        <f t="shared" si="27"/>
        <v>34</v>
      </c>
    </row>
    <row r="1687" spans="1:17" x14ac:dyDescent="0.25">
      <c r="A1687">
        <v>1686</v>
      </c>
      <c r="D1687">
        <v>31.418670000000006</v>
      </c>
      <c r="E1687" s="2">
        <v>2</v>
      </c>
      <c r="F1687">
        <v>46.054332000000009</v>
      </c>
      <c r="G1687" s="3">
        <v>3</v>
      </c>
      <c r="H1687">
        <v>50.183067000000008</v>
      </c>
      <c r="I1687" s="4">
        <v>4</v>
      </c>
      <c r="P1687">
        <v>3</v>
      </c>
      <c r="Q1687" t="str">
        <f t="shared" si="27"/>
        <v>234</v>
      </c>
    </row>
    <row r="1688" spans="1:17" x14ac:dyDescent="0.25">
      <c r="A1688">
        <v>1687</v>
      </c>
      <c r="D1688">
        <v>31.384039000000008</v>
      </c>
      <c r="E1688" s="2">
        <v>2</v>
      </c>
      <c r="F1688">
        <v>46.067508000000011</v>
      </c>
      <c r="G1688" s="3">
        <v>3</v>
      </c>
      <c r="H1688">
        <v>50.183067000000008</v>
      </c>
      <c r="I1688" s="4">
        <v>4</v>
      </c>
      <c r="P1688">
        <v>3</v>
      </c>
      <c r="Q1688" t="str">
        <f t="shared" si="27"/>
        <v>234</v>
      </c>
    </row>
    <row r="1689" spans="1:17" x14ac:dyDescent="0.25">
      <c r="A1689">
        <v>1688</v>
      </c>
      <c r="D1689">
        <v>31.375601000000003</v>
      </c>
      <c r="E1689" s="2">
        <v>2</v>
      </c>
      <c r="F1689">
        <v>46.049125000000011</v>
      </c>
      <c r="G1689" s="3">
        <v>3</v>
      </c>
      <c r="P1689">
        <v>2</v>
      </c>
      <c r="Q1689" t="str">
        <f t="shared" si="27"/>
        <v>23</v>
      </c>
    </row>
    <row r="1690" spans="1:17" x14ac:dyDescent="0.25">
      <c r="A1690">
        <v>1689</v>
      </c>
      <c r="D1690">
        <v>31.417577000000009</v>
      </c>
      <c r="E1690" s="2">
        <v>2</v>
      </c>
      <c r="F1690">
        <v>46.055687000000006</v>
      </c>
      <c r="G1690" s="3">
        <v>3</v>
      </c>
      <c r="P1690">
        <v>2</v>
      </c>
      <c r="Q1690" t="str">
        <f t="shared" si="27"/>
        <v>23</v>
      </c>
    </row>
    <row r="1691" spans="1:17" x14ac:dyDescent="0.25">
      <c r="A1691">
        <v>1690</v>
      </c>
      <c r="D1691">
        <v>31.410495000000012</v>
      </c>
      <c r="E1691" s="2">
        <v>2</v>
      </c>
      <c r="F1691">
        <v>46.117664000000012</v>
      </c>
      <c r="G1691" s="3">
        <v>3</v>
      </c>
      <c r="P1691">
        <v>2</v>
      </c>
      <c r="Q1691" t="str">
        <f t="shared" si="27"/>
        <v>23</v>
      </c>
    </row>
    <row r="1692" spans="1:17" x14ac:dyDescent="0.25">
      <c r="A1692">
        <v>1691</v>
      </c>
      <c r="D1692">
        <v>31.393465000000006</v>
      </c>
      <c r="E1692" s="2">
        <v>2</v>
      </c>
      <c r="F1692">
        <v>46.041107000000011</v>
      </c>
      <c r="G1692" s="3">
        <v>3</v>
      </c>
      <c r="P1692">
        <v>2</v>
      </c>
      <c r="Q1692" t="str">
        <f t="shared" si="27"/>
        <v>23</v>
      </c>
    </row>
    <row r="1693" spans="1:17" x14ac:dyDescent="0.25">
      <c r="A1693">
        <v>1692</v>
      </c>
      <c r="D1693">
        <v>31.396381000000005</v>
      </c>
      <c r="E1693" s="2">
        <v>2</v>
      </c>
      <c r="F1693">
        <v>46.061470000000007</v>
      </c>
      <c r="G1693" s="3">
        <v>3</v>
      </c>
      <c r="P1693">
        <v>2</v>
      </c>
      <c r="Q1693" t="str">
        <f t="shared" si="27"/>
        <v>23</v>
      </c>
    </row>
    <row r="1694" spans="1:17" x14ac:dyDescent="0.25">
      <c r="A1694">
        <v>1693</v>
      </c>
      <c r="D1694">
        <v>31.418878000000007</v>
      </c>
      <c r="E1694" s="2">
        <v>2</v>
      </c>
      <c r="F1694">
        <v>46.05584300000001</v>
      </c>
      <c r="G1694" s="3">
        <v>3</v>
      </c>
      <c r="P1694">
        <v>2</v>
      </c>
      <c r="Q1694" t="str">
        <f t="shared" si="27"/>
        <v>23</v>
      </c>
    </row>
    <row r="1695" spans="1:17" x14ac:dyDescent="0.25">
      <c r="A1695">
        <v>1694</v>
      </c>
      <c r="D1695">
        <v>31.400285000000011</v>
      </c>
      <c r="E1695" s="2">
        <v>2</v>
      </c>
      <c r="P1695">
        <v>1</v>
      </c>
      <c r="Q1695" t="str">
        <f t="shared" si="27"/>
        <v>2</v>
      </c>
    </row>
    <row r="1696" spans="1:17" x14ac:dyDescent="0.25">
      <c r="A1696">
        <v>1695</v>
      </c>
      <c r="D1696">
        <v>31.381433000000008</v>
      </c>
      <c r="E1696" s="2">
        <v>2</v>
      </c>
      <c r="P1696">
        <v>1</v>
      </c>
      <c r="Q1696" t="str">
        <f t="shared" si="27"/>
        <v>2</v>
      </c>
    </row>
    <row r="1697" spans="1:17" x14ac:dyDescent="0.25">
      <c r="A1697">
        <v>1696</v>
      </c>
      <c r="D1697">
        <v>31.363779000000008</v>
      </c>
      <c r="E1697" s="2">
        <v>2</v>
      </c>
      <c r="P1697">
        <v>1</v>
      </c>
      <c r="Q1697" t="str">
        <f t="shared" si="27"/>
        <v>2</v>
      </c>
    </row>
    <row r="1698" spans="1:17" x14ac:dyDescent="0.25">
      <c r="A1698">
        <v>1697</v>
      </c>
      <c r="D1698">
        <v>31.336906000000013</v>
      </c>
      <c r="E1698" s="2">
        <v>2</v>
      </c>
      <c r="P1698">
        <v>1</v>
      </c>
      <c r="Q1698" t="str">
        <f t="shared" si="27"/>
        <v>2</v>
      </c>
    </row>
    <row r="1699" spans="1:17" x14ac:dyDescent="0.25">
      <c r="A1699">
        <v>1698</v>
      </c>
      <c r="B1699">
        <v>23.837208000000004</v>
      </c>
      <c r="C1699" s="5">
        <v>1</v>
      </c>
      <c r="D1699">
        <v>31.344093000000008</v>
      </c>
      <c r="E1699" s="2">
        <v>2</v>
      </c>
      <c r="P1699">
        <v>2</v>
      </c>
      <c r="Q1699" t="str">
        <f t="shared" si="27"/>
        <v>12</v>
      </c>
    </row>
    <row r="1700" spans="1:17" x14ac:dyDescent="0.25">
      <c r="A1700">
        <v>1699</v>
      </c>
      <c r="B1700">
        <v>23.736849000000007</v>
      </c>
      <c r="C1700" s="5">
        <v>1</v>
      </c>
      <c r="D1700">
        <v>31.418670000000006</v>
      </c>
      <c r="E1700" s="2">
        <v>2</v>
      </c>
      <c r="P1700">
        <v>2</v>
      </c>
      <c r="Q1700" t="str">
        <f t="shared" si="27"/>
        <v>12</v>
      </c>
    </row>
    <row r="1701" spans="1:17" x14ac:dyDescent="0.25">
      <c r="A1701">
        <v>1700</v>
      </c>
      <c r="B1701">
        <v>23.757627000000014</v>
      </c>
      <c r="C1701" s="5">
        <v>1</v>
      </c>
      <c r="P1701">
        <v>1</v>
      </c>
      <c r="Q1701" t="str">
        <f t="shared" si="27"/>
        <v>1</v>
      </c>
    </row>
    <row r="1702" spans="1:17" x14ac:dyDescent="0.25">
      <c r="A1702">
        <v>1701</v>
      </c>
      <c r="B1702">
        <v>23.760128000000009</v>
      </c>
      <c r="C1702" s="5">
        <v>1</v>
      </c>
      <c r="P1702">
        <v>1</v>
      </c>
      <c r="Q1702" t="str">
        <f t="shared" si="27"/>
        <v>1</v>
      </c>
    </row>
    <row r="1703" spans="1:17" x14ac:dyDescent="0.25">
      <c r="A1703">
        <v>1702</v>
      </c>
      <c r="B1703">
        <v>23.77616900000001</v>
      </c>
      <c r="C1703" s="5">
        <v>1</v>
      </c>
      <c r="H1703">
        <v>30.842140000000008</v>
      </c>
      <c r="I1703" s="4">
        <v>4</v>
      </c>
      <c r="P1703">
        <v>2</v>
      </c>
      <c r="Q1703" t="str">
        <f t="shared" si="27"/>
        <v>14</v>
      </c>
    </row>
    <row r="1704" spans="1:17" x14ac:dyDescent="0.25">
      <c r="A1704">
        <v>1703</v>
      </c>
      <c r="B1704">
        <v>23.789398000000006</v>
      </c>
      <c r="C1704" s="5">
        <v>1</v>
      </c>
      <c r="H1704">
        <v>30.827192000000011</v>
      </c>
      <c r="I1704" s="4">
        <v>4</v>
      </c>
      <c r="P1704">
        <v>2</v>
      </c>
      <c r="Q1704" t="str">
        <f t="shared" si="27"/>
        <v>14</v>
      </c>
    </row>
    <row r="1705" spans="1:17" x14ac:dyDescent="0.25">
      <c r="A1705">
        <v>1704</v>
      </c>
      <c r="B1705">
        <v>23.798408000000009</v>
      </c>
      <c r="C1705" s="5">
        <v>1</v>
      </c>
      <c r="H1705">
        <v>30.814016000000009</v>
      </c>
      <c r="I1705" s="4">
        <v>4</v>
      </c>
      <c r="P1705">
        <v>2</v>
      </c>
      <c r="Q1705" t="str">
        <f t="shared" si="27"/>
        <v>14</v>
      </c>
    </row>
    <row r="1706" spans="1:17" x14ac:dyDescent="0.25">
      <c r="A1706">
        <v>1705</v>
      </c>
      <c r="B1706">
        <v>23.776951000000011</v>
      </c>
      <c r="C1706" s="5">
        <v>1</v>
      </c>
      <c r="H1706">
        <v>30.826307000000007</v>
      </c>
      <c r="I1706" s="4">
        <v>4</v>
      </c>
      <c r="P1706">
        <v>2</v>
      </c>
      <c r="Q1706" t="str">
        <f t="shared" si="27"/>
        <v>14</v>
      </c>
    </row>
    <row r="1707" spans="1:17" x14ac:dyDescent="0.25">
      <c r="A1707">
        <v>1706</v>
      </c>
      <c r="B1707">
        <v>23.763460000000009</v>
      </c>
      <c r="C1707" s="5">
        <v>1</v>
      </c>
      <c r="H1707">
        <v>30.850786000000014</v>
      </c>
      <c r="I1707" s="4">
        <v>4</v>
      </c>
      <c r="P1707">
        <v>2</v>
      </c>
      <c r="Q1707" t="str">
        <f t="shared" si="27"/>
        <v>14</v>
      </c>
    </row>
    <row r="1708" spans="1:17" x14ac:dyDescent="0.25">
      <c r="A1708">
        <v>1707</v>
      </c>
      <c r="B1708">
        <v>23.768461000000009</v>
      </c>
      <c r="C1708" s="5">
        <v>1</v>
      </c>
      <c r="H1708">
        <v>30.86885800000001</v>
      </c>
      <c r="I1708" s="4">
        <v>4</v>
      </c>
      <c r="P1708">
        <v>2</v>
      </c>
      <c r="Q1708" t="str">
        <f t="shared" si="27"/>
        <v>14</v>
      </c>
    </row>
    <row r="1709" spans="1:17" x14ac:dyDescent="0.25">
      <c r="A1709">
        <v>1708</v>
      </c>
      <c r="B1709">
        <v>23.837208000000004</v>
      </c>
      <c r="C1709" s="5">
        <v>1</v>
      </c>
      <c r="H1709">
        <v>30.857347000000004</v>
      </c>
      <c r="I1709" s="4">
        <v>4</v>
      </c>
      <c r="P1709">
        <v>2</v>
      </c>
      <c r="Q1709" t="str">
        <f t="shared" si="27"/>
        <v>14</v>
      </c>
    </row>
    <row r="1710" spans="1:17" x14ac:dyDescent="0.25">
      <c r="A1710">
        <v>1709</v>
      </c>
      <c r="B1710">
        <v>23.837208000000004</v>
      </c>
      <c r="C1710" s="5">
        <v>1</v>
      </c>
      <c r="H1710">
        <v>30.898855000000012</v>
      </c>
      <c r="I1710" s="4">
        <v>4</v>
      </c>
      <c r="P1710">
        <v>2</v>
      </c>
      <c r="Q1710" t="str">
        <f t="shared" si="27"/>
        <v>14</v>
      </c>
    </row>
    <row r="1711" spans="1:17" x14ac:dyDescent="0.25">
      <c r="A1711">
        <v>1710</v>
      </c>
      <c r="F1711">
        <v>25.233537000000013</v>
      </c>
      <c r="G1711" s="3">
        <v>3</v>
      </c>
      <c r="H1711">
        <v>30.842140000000008</v>
      </c>
      <c r="I1711" s="4">
        <v>4</v>
      </c>
      <c r="P1711">
        <v>2</v>
      </c>
      <c r="Q1711" t="str">
        <f t="shared" si="27"/>
        <v>34</v>
      </c>
    </row>
    <row r="1712" spans="1:17" x14ac:dyDescent="0.25">
      <c r="A1712">
        <v>1711</v>
      </c>
      <c r="F1712">
        <v>25.233537000000013</v>
      </c>
      <c r="G1712" s="3">
        <v>3</v>
      </c>
      <c r="H1712">
        <v>30.842140000000008</v>
      </c>
      <c r="I1712" s="4">
        <v>4</v>
      </c>
      <c r="J1712">
        <v>39.226684000000006</v>
      </c>
      <c r="K1712" t="s">
        <v>22</v>
      </c>
      <c r="Q1712" t="str">
        <f t="shared" si="27"/>
        <v>34</v>
      </c>
    </row>
    <row r="1713" spans="1:17" x14ac:dyDescent="0.25">
      <c r="A1713">
        <v>1712</v>
      </c>
      <c r="Q1713" t="str">
        <f t="shared" si="27"/>
        <v/>
      </c>
    </row>
    <row r="1714" spans="1:17" x14ac:dyDescent="0.25">
      <c r="A1714">
        <v>1713</v>
      </c>
      <c r="J1714">
        <v>39.187416000000006</v>
      </c>
      <c r="K1714" t="s">
        <v>22</v>
      </c>
      <c r="Q1714" t="str">
        <f t="shared" si="27"/>
        <v/>
      </c>
    </row>
    <row r="1715" spans="1:17" x14ac:dyDescent="0.25">
      <c r="A1715">
        <v>1714</v>
      </c>
      <c r="D1715">
        <v>65.646915000000007</v>
      </c>
      <c r="E1715" s="2">
        <v>2</v>
      </c>
      <c r="P1715">
        <v>1</v>
      </c>
      <c r="Q1715" t="str">
        <f t="shared" si="27"/>
        <v>2</v>
      </c>
    </row>
    <row r="1716" spans="1:17" x14ac:dyDescent="0.25">
      <c r="A1716">
        <v>1715</v>
      </c>
      <c r="D1716">
        <v>65.679363000000009</v>
      </c>
      <c r="E1716" s="2">
        <v>2</v>
      </c>
      <c r="P1716">
        <v>1</v>
      </c>
      <c r="Q1716" t="str">
        <f t="shared" si="27"/>
        <v>2</v>
      </c>
    </row>
    <row r="1717" spans="1:17" x14ac:dyDescent="0.25">
      <c r="A1717">
        <v>1716</v>
      </c>
      <c r="D1717">
        <v>65.711284000000006</v>
      </c>
      <c r="E1717" s="2">
        <v>2</v>
      </c>
      <c r="P1717">
        <v>1</v>
      </c>
      <c r="Q1717" t="str">
        <f t="shared" si="27"/>
        <v>2</v>
      </c>
    </row>
    <row r="1718" spans="1:17" x14ac:dyDescent="0.25">
      <c r="A1718">
        <v>1717</v>
      </c>
      <c r="D1718">
        <v>65.669315000000012</v>
      </c>
      <c r="E1718" s="2">
        <v>2</v>
      </c>
      <c r="P1718">
        <v>1</v>
      </c>
      <c r="Q1718" t="str">
        <f t="shared" si="27"/>
        <v>2</v>
      </c>
    </row>
    <row r="1719" spans="1:17" x14ac:dyDescent="0.25">
      <c r="A1719">
        <v>1718</v>
      </c>
      <c r="D1719">
        <v>65.664623000000006</v>
      </c>
      <c r="E1719" s="2">
        <v>2</v>
      </c>
      <c r="P1719">
        <v>1</v>
      </c>
      <c r="Q1719" t="str">
        <f t="shared" si="27"/>
        <v>2</v>
      </c>
    </row>
    <row r="1720" spans="1:17" x14ac:dyDescent="0.25">
      <c r="A1720">
        <v>1719</v>
      </c>
      <c r="D1720">
        <v>65.65749000000001</v>
      </c>
      <c r="E1720" s="2">
        <v>2</v>
      </c>
      <c r="P1720">
        <v>1</v>
      </c>
      <c r="Q1720" t="str">
        <f t="shared" si="27"/>
        <v>2</v>
      </c>
    </row>
    <row r="1721" spans="1:17" x14ac:dyDescent="0.25">
      <c r="A1721">
        <v>1720</v>
      </c>
      <c r="D1721">
        <v>65.654628000000002</v>
      </c>
      <c r="E1721" s="2">
        <v>2</v>
      </c>
      <c r="F1721">
        <v>58.922596000000006</v>
      </c>
      <c r="G1721" s="3">
        <v>3</v>
      </c>
      <c r="P1721">
        <v>2</v>
      </c>
      <c r="Q1721" t="str">
        <f t="shared" si="27"/>
        <v>23</v>
      </c>
    </row>
    <row r="1722" spans="1:17" x14ac:dyDescent="0.25">
      <c r="A1722">
        <v>1721</v>
      </c>
      <c r="D1722">
        <v>65.662853000000013</v>
      </c>
      <c r="E1722" s="2">
        <v>2</v>
      </c>
      <c r="F1722">
        <v>58.965820000000008</v>
      </c>
      <c r="G1722" s="3">
        <v>3</v>
      </c>
      <c r="H1722">
        <v>61.198147000000006</v>
      </c>
      <c r="I1722" s="4">
        <v>4</v>
      </c>
      <c r="P1722">
        <v>3</v>
      </c>
      <c r="Q1722" t="str">
        <f t="shared" si="27"/>
        <v>234</v>
      </c>
    </row>
    <row r="1723" spans="1:17" x14ac:dyDescent="0.25">
      <c r="A1723">
        <v>1722</v>
      </c>
      <c r="D1723">
        <v>65.694103000000013</v>
      </c>
      <c r="E1723" s="2">
        <v>2</v>
      </c>
      <c r="F1723">
        <v>58.940250000000006</v>
      </c>
      <c r="G1723" s="3">
        <v>3</v>
      </c>
      <c r="H1723">
        <v>61.252472000000012</v>
      </c>
      <c r="I1723" s="4">
        <v>4</v>
      </c>
      <c r="P1723">
        <v>3</v>
      </c>
      <c r="Q1723" t="str">
        <f t="shared" si="27"/>
        <v>234</v>
      </c>
    </row>
    <row r="1724" spans="1:17" x14ac:dyDescent="0.25">
      <c r="A1724">
        <v>1723</v>
      </c>
      <c r="D1724">
        <v>65.697231000000016</v>
      </c>
      <c r="E1724" s="2">
        <v>2</v>
      </c>
      <c r="F1724">
        <v>58.921447000000008</v>
      </c>
      <c r="G1724" s="3">
        <v>3</v>
      </c>
      <c r="H1724">
        <v>61.29179400000001</v>
      </c>
      <c r="I1724" s="4">
        <v>4</v>
      </c>
      <c r="P1724">
        <v>3</v>
      </c>
      <c r="Q1724" t="str">
        <f t="shared" si="27"/>
        <v>234</v>
      </c>
    </row>
    <row r="1725" spans="1:17" x14ac:dyDescent="0.25">
      <c r="A1725">
        <v>1724</v>
      </c>
      <c r="D1725">
        <v>65.745559000000014</v>
      </c>
      <c r="E1725" s="2">
        <v>2</v>
      </c>
      <c r="F1725">
        <v>58.891659000000011</v>
      </c>
      <c r="G1725" s="3">
        <v>3</v>
      </c>
      <c r="H1725">
        <v>61.233463000000008</v>
      </c>
      <c r="I1725" s="4">
        <v>4</v>
      </c>
      <c r="P1725">
        <v>3</v>
      </c>
      <c r="Q1725" t="str">
        <f t="shared" si="27"/>
        <v>234</v>
      </c>
    </row>
    <row r="1726" spans="1:17" x14ac:dyDescent="0.25">
      <c r="A1726">
        <v>1725</v>
      </c>
      <c r="D1726">
        <v>65.646915000000007</v>
      </c>
      <c r="E1726" s="2">
        <v>2</v>
      </c>
      <c r="F1726">
        <v>58.869106000000009</v>
      </c>
      <c r="G1726" s="3">
        <v>3</v>
      </c>
      <c r="H1726">
        <v>61.15044000000001</v>
      </c>
      <c r="I1726" s="4">
        <v>4</v>
      </c>
      <c r="P1726">
        <v>3</v>
      </c>
      <c r="Q1726" t="str">
        <f t="shared" si="27"/>
        <v>234</v>
      </c>
    </row>
    <row r="1727" spans="1:17" x14ac:dyDescent="0.25">
      <c r="A1727">
        <v>1726</v>
      </c>
      <c r="D1727">
        <v>65.646915000000007</v>
      </c>
      <c r="E1727" s="2">
        <v>2</v>
      </c>
      <c r="F1727">
        <v>58.868534000000011</v>
      </c>
      <c r="G1727" s="3">
        <v>3</v>
      </c>
      <c r="H1727">
        <v>61.14091100000001</v>
      </c>
      <c r="I1727" s="4">
        <v>4</v>
      </c>
      <c r="P1727">
        <v>3</v>
      </c>
      <c r="Q1727" t="str">
        <f t="shared" si="27"/>
        <v>234</v>
      </c>
    </row>
    <row r="1728" spans="1:17" x14ac:dyDescent="0.25">
      <c r="A1728">
        <v>1727</v>
      </c>
      <c r="F1728">
        <v>58.824318000000005</v>
      </c>
      <c r="G1728" s="3">
        <v>3</v>
      </c>
      <c r="H1728">
        <v>61.102791000000011</v>
      </c>
      <c r="I1728" s="4">
        <v>4</v>
      </c>
      <c r="P1728">
        <v>2</v>
      </c>
      <c r="Q1728" t="str">
        <f t="shared" si="27"/>
        <v>34</v>
      </c>
    </row>
    <row r="1729" spans="1:17" x14ac:dyDescent="0.25">
      <c r="A1729">
        <v>1728</v>
      </c>
      <c r="F1729">
        <v>58.858951000000012</v>
      </c>
      <c r="G1729" s="3">
        <v>3</v>
      </c>
      <c r="H1729">
        <v>61.112789000000006</v>
      </c>
      <c r="I1729" s="4">
        <v>4</v>
      </c>
      <c r="P1729">
        <v>2</v>
      </c>
      <c r="Q1729" t="str">
        <f t="shared" si="27"/>
        <v>34</v>
      </c>
    </row>
    <row r="1730" spans="1:17" x14ac:dyDescent="0.25">
      <c r="A1730">
        <v>1729</v>
      </c>
      <c r="F1730">
        <v>58.922596000000006</v>
      </c>
      <c r="G1730" s="3">
        <v>3</v>
      </c>
      <c r="H1730">
        <v>61.160648000000009</v>
      </c>
      <c r="I1730" s="4">
        <v>4</v>
      </c>
      <c r="P1730">
        <v>2</v>
      </c>
      <c r="Q1730" t="str">
        <f t="shared" ref="Q1730:Q1793" si="28">CONCATENATE(C1730,E1730,G1730,I1730)</f>
        <v>34</v>
      </c>
    </row>
    <row r="1731" spans="1:17" x14ac:dyDescent="0.25">
      <c r="A1731">
        <v>1730</v>
      </c>
      <c r="F1731">
        <v>58.922596000000006</v>
      </c>
      <c r="G1731" s="3">
        <v>3</v>
      </c>
      <c r="H1731">
        <v>61.155597000000007</v>
      </c>
      <c r="I1731" s="4">
        <v>4</v>
      </c>
      <c r="P1731">
        <v>2</v>
      </c>
      <c r="Q1731" t="str">
        <f t="shared" si="28"/>
        <v>34</v>
      </c>
    </row>
    <row r="1732" spans="1:17" x14ac:dyDescent="0.25">
      <c r="A1732">
        <v>1731</v>
      </c>
      <c r="B1732">
        <v>76.343560000000011</v>
      </c>
      <c r="C1732" s="5">
        <v>1</v>
      </c>
      <c r="F1732">
        <v>58.922596000000006</v>
      </c>
      <c r="G1732" s="3">
        <v>3</v>
      </c>
      <c r="H1732">
        <v>61.147732000000012</v>
      </c>
      <c r="I1732" s="4">
        <v>4</v>
      </c>
      <c r="P1732">
        <v>3</v>
      </c>
      <c r="Q1732" t="str">
        <f t="shared" si="28"/>
        <v>134</v>
      </c>
    </row>
    <row r="1733" spans="1:17" x14ac:dyDescent="0.25">
      <c r="A1733">
        <v>1732</v>
      </c>
      <c r="B1733">
        <v>76.305041000000003</v>
      </c>
      <c r="C1733" s="5">
        <v>1</v>
      </c>
      <c r="H1733">
        <v>61.198147000000006</v>
      </c>
      <c r="I1733" s="4">
        <v>4</v>
      </c>
      <c r="P1733">
        <v>2</v>
      </c>
      <c r="Q1733" t="str">
        <f t="shared" si="28"/>
        <v>14</v>
      </c>
    </row>
    <row r="1734" spans="1:17" x14ac:dyDescent="0.25">
      <c r="A1734">
        <v>1733</v>
      </c>
      <c r="B1734">
        <v>76.284226000000004</v>
      </c>
      <c r="C1734" s="5">
        <v>1</v>
      </c>
      <c r="H1734">
        <v>61.198147000000006</v>
      </c>
      <c r="I1734" s="4">
        <v>4</v>
      </c>
      <c r="P1734">
        <v>2</v>
      </c>
      <c r="Q1734" t="str">
        <f t="shared" si="28"/>
        <v>14</v>
      </c>
    </row>
    <row r="1735" spans="1:17" x14ac:dyDescent="0.25">
      <c r="A1735">
        <v>1734</v>
      </c>
      <c r="B1735">
        <v>76.289327000000014</v>
      </c>
      <c r="C1735" s="5">
        <v>1</v>
      </c>
      <c r="P1735">
        <v>1</v>
      </c>
      <c r="Q1735" t="str">
        <f t="shared" si="28"/>
        <v>1</v>
      </c>
    </row>
    <row r="1736" spans="1:17" x14ac:dyDescent="0.25">
      <c r="A1736">
        <v>1735</v>
      </c>
      <c r="B1736">
        <v>76.292338000000001</v>
      </c>
      <c r="C1736" s="5">
        <v>1</v>
      </c>
      <c r="P1736">
        <v>1</v>
      </c>
      <c r="Q1736" t="str">
        <f t="shared" si="28"/>
        <v>1</v>
      </c>
    </row>
    <row r="1737" spans="1:17" x14ac:dyDescent="0.25">
      <c r="A1737">
        <v>1736</v>
      </c>
      <c r="B1737">
        <v>76.299786000000012</v>
      </c>
      <c r="C1737" s="5">
        <v>1</v>
      </c>
      <c r="P1737">
        <v>1</v>
      </c>
      <c r="Q1737" t="str">
        <f t="shared" si="28"/>
        <v>1</v>
      </c>
    </row>
    <row r="1738" spans="1:17" x14ac:dyDescent="0.25">
      <c r="A1738">
        <v>1737</v>
      </c>
      <c r="B1738">
        <v>76.30198</v>
      </c>
      <c r="C1738" s="5">
        <v>1</v>
      </c>
      <c r="P1738">
        <v>1</v>
      </c>
      <c r="Q1738" t="str">
        <f t="shared" si="28"/>
        <v>1</v>
      </c>
    </row>
    <row r="1739" spans="1:17" x14ac:dyDescent="0.25">
      <c r="A1739">
        <v>1738</v>
      </c>
      <c r="B1739">
        <v>76.311265000000006</v>
      </c>
      <c r="C1739" s="5">
        <v>1</v>
      </c>
      <c r="P1739">
        <v>1</v>
      </c>
      <c r="Q1739" t="str">
        <f t="shared" si="28"/>
        <v>1</v>
      </c>
    </row>
    <row r="1740" spans="1:17" x14ac:dyDescent="0.25">
      <c r="A1740">
        <v>1739</v>
      </c>
      <c r="B1740">
        <v>76.248871000000008</v>
      </c>
      <c r="C1740" s="5">
        <v>1</v>
      </c>
      <c r="D1740">
        <v>81.237590000000012</v>
      </c>
      <c r="E1740" s="2">
        <v>2</v>
      </c>
      <c r="P1740">
        <v>2</v>
      </c>
      <c r="Q1740" t="str">
        <f t="shared" si="28"/>
        <v>12</v>
      </c>
    </row>
    <row r="1741" spans="1:17" x14ac:dyDescent="0.25">
      <c r="A1741">
        <v>1740</v>
      </c>
      <c r="B1741">
        <v>76.238106000000002</v>
      </c>
      <c r="C1741" s="5">
        <v>1</v>
      </c>
      <c r="D1741">
        <v>81.227591000000004</v>
      </c>
      <c r="E1741" s="2">
        <v>2</v>
      </c>
      <c r="P1741">
        <v>2</v>
      </c>
      <c r="Q1741" t="str">
        <f t="shared" si="28"/>
        <v>12</v>
      </c>
    </row>
    <row r="1742" spans="1:17" x14ac:dyDescent="0.25">
      <c r="A1742">
        <v>1741</v>
      </c>
      <c r="B1742">
        <v>76.305296000000013</v>
      </c>
      <c r="C1742" s="5">
        <v>1</v>
      </c>
      <c r="D1742">
        <v>81.239376000000007</v>
      </c>
      <c r="E1742" s="2">
        <v>2</v>
      </c>
      <c r="P1742">
        <v>2</v>
      </c>
      <c r="Q1742" t="str">
        <f t="shared" si="28"/>
        <v>12</v>
      </c>
    </row>
    <row r="1743" spans="1:17" x14ac:dyDescent="0.25">
      <c r="A1743">
        <v>1742</v>
      </c>
      <c r="B1743">
        <v>76.305041000000003</v>
      </c>
      <c r="C1743" s="5">
        <v>1</v>
      </c>
      <c r="D1743">
        <v>81.214785000000006</v>
      </c>
      <c r="E1743" s="2">
        <v>2</v>
      </c>
      <c r="P1743">
        <v>2</v>
      </c>
      <c r="Q1743" t="str">
        <f t="shared" si="28"/>
        <v>12</v>
      </c>
    </row>
    <row r="1744" spans="1:17" x14ac:dyDescent="0.25">
      <c r="A1744">
        <v>1743</v>
      </c>
      <c r="D1744">
        <v>81.224734000000012</v>
      </c>
      <c r="E1744" s="2">
        <v>2</v>
      </c>
      <c r="P1744">
        <v>1</v>
      </c>
      <c r="Q1744" t="str">
        <f t="shared" si="28"/>
        <v>2</v>
      </c>
    </row>
    <row r="1745" spans="1:17" x14ac:dyDescent="0.25">
      <c r="A1745">
        <v>1744</v>
      </c>
      <c r="D1745">
        <v>81.193612999999999</v>
      </c>
      <c r="E1745" s="2">
        <v>2</v>
      </c>
      <c r="F1745">
        <v>77.407790000000006</v>
      </c>
      <c r="G1745" s="3">
        <v>3</v>
      </c>
      <c r="P1745">
        <v>2</v>
      </c>
      <c r="Q1745" t="str">
        <f t="shared" si="28"/>
        <v>23</v>
      </c>
    </row>
    <row r="1746" spans="1:17" x14ac:dyDescent="0.25">
      <c r="A1746">
        <v>1745</v>
      </c>
      <c r="D1746">
        <v>81.192541000000006</v>
      </c>
      <c r="E1746" s="2">
        <v>2</v>
      </c>
      <c r="F1746">
        <v>77.288969000000009</v>
      </c>
      <c r="G1746" s="3">
        <v>3</v>
      </c>
      <c r="P1746">
        <v>2</v>
      </c>
      <c r="Q1746" t="str">
        <f t="shared" si="28"/>
        <v>23</v>
      </c>
    </row>
    <row r="1747" spans="1:17" x14ac:dyDescent="0.25">
      <c r="A1747">
        <v>1746</v>
      </c>
      <c r="D1747">
        <v>81.159278</v>
      </c>
      <c r="E1747" s="2">
        <v>2</v>
      </c>
      <c r="F1747">
        <v>77.270552000000009</v>
      </c>
      <c r="G1747" s="3">
        <v>3</v>
      </c>
      <c r="P1747">
        <v>2</v>
      </c>
      <c r="Q1747" t="str">
        <f t="shared" si="28"/>
        <v>23</v>
      </c>
    </row>
    <row r="1748" spans="1:17" x14ac:dyDescent="0.25">
      <c r="A1748">
        <v>1747</v>
      </c>
      <c r="D1748">
        <v>81.237590000000012</v>
      </c>
      <c r="E1748" s="2">
        <v>2</v>
      </c>
      <c r="F1748">
        <v>77.25060400000001</v>
      </c>
      <c r="G1748" s="3">
        <v>3</v>
      </c>
      <c r="P1748">
        <v>2</v>
      </c>
      <c r="Q1748" t="str">
        <f t="shared" si="28"/>
        <v>23</v>
      </c>
    </row>
    <row r="1749" spans="1:17" x14ac:dyDescent="0.25">
      <c r="A1749">
        <v>1748</v>
      </c>
      <c r="D1749">
        <v>81.237590000000012</v>
      </c>
      <c r="E1749" s="2">
        <v>2</v>
      </c>
      <c r="F1749">
        <v>77.23387000000001</v>
      </c>
      <c r="G1749" s="3">
        <v>3</v>
      </c>
      <c r="H1749">
        <v>79.893425000000008</v>
      </c>
      <c r="I1749" s="4">
        <v>4</v>
      </c>
      <c r="P1749">
        <v>3</v>
      </c>
      <c r="Q1749" t="str">
        <f t="shared" si="28"/>
        <v>234</v>
      </c>
    </row>
    <row r="1750" spans="1:17" x14ac:dyDescent="0.25">
      <c r="A1750">
        <v>1749</v>
      </c>
      <c r="F1750">
        <v>77.238309000000001</v>
      </c>
      <c r="G1750" s="3">
        <v>3</v>
      </c>
      <c r="H1750">
        <v>79.87337500000001</v>
      </c>
      <c r="I1750" s="4">
        <v>4</v>
      </c>
      <c r="P1750">
        <v>2</v>
      </c>
      <c r="Q1750" t="str">
        <f t="shared" si="28"/>
        <v>34</v>
      </c>
    </row>
    <row r="1751" spans="1:17" x14ac:dyDescent="0.25">
      <c r="A1751">
        <v>1750</v>
      </c>
      <c r="F1751">
        <v>77.208667000000005</v>
      </c>
      <c r="G1751" s="3">
        <v>3</v>
      </c>
      <c r="H1751">
        <v>79.828837000000007</v>
      </c>
      <c r="I1751" s="4">
        <v>4</v>
      </c>
      <c r="P1751">
        <v>2</v>
      </c>
      <c r="Q1751" t="str">
        <f t="shared" si="28"/>
        <v>34</v>
      </c>
    </row>
    <row r="1752" spans="1:17" x14ac:dyDescent="0.25">
      <c r="A1752">
        <v>1751</v>
      </c>
      <c r="F1752">
        <v>77.215963000000002</v>
      </c>
      <c r="G1752" s="3">
        <v>3</v>
      </c>
      <c r="H1752">
        <v>79.796900000000008</v>
      </c>
      <c r="I1752" s="4">
        <v>4</v>
      </c>
      <c r="P1752">
        <v>2</v>
      </c>
      <c r="Q1752" t="str">
        <f t="shared" si="28"/>
        <v>34</v>
      </c>
    </row>
    <row r="1753" spans="1:17" x14ac:dyDescent="0.25">
      <c r="A1753">
        <v>1752</v>
      </c>
      <c r="F1753">
        <v>77.209535000000002</v>
      </c>
      <c r="G1753" s="3">
        <v>3</v>
      </c>
      <c r="H1753">
        <v>79.807614000000001</v>
      </c>
      <c r="I1753" s="4">
        <v>4</v>
      </c>
      <c r="P1753">
        <v>2</v>
      </c>
      <c r="Q1753" t="str">
        <f t="shared" si="28"/>
        <v>34</v>
      </c>
    </row>
    <row r="1754" spans="1:17" x14ac:dyDescent="0.25">
      <c r="A1754">
        <v>1753</v>
      </c>
      <c r="F1754">
        <v>77.288969000000009</v>
      </c>
      <c r="G1754" s="3">
        <v>3</v>
      </c>
      <c r="H1754">
        <v>79.794605000000004</v>
      </c>
      <c r="I1754" s="4">
        <v>4</v>
      </c>
      <c r="P1754">
        <v>2</v>
      </c>
      <c r="Q1754" t="str">
        <f t="shared" si="28"/>
        <v>34</v>
      </c>
    </row>
    <row r="1755" spans="1:17" x14ac:dyDescent="0.25">
      <c r="A1755">
        <v>1754</v>
      </c>
      <c r="F1755">
        <v>77.288969000000009</v>
      </c>
      <c r="G1755" s="3">
        <v>3</v>
      </c>
      <c r="H1755">
        <v>79.708486000000008</v>
      </c>
      <c r="I1755" s="4">
        <v>4</v>
      </c>
      <c r="P1755">
        <v>2</v>
      </c>
      <c r="Q1755" t="str">
        <f t="shared" si="28"/>
        <v>34</v>
      </c>
    </row>
    <row r="1756" spans="1:17" x14ac:dyDescent="0.25">
      <c r="A1756">
        <v>1755</v>
      </c>
      <c r="H1756">
        <v>79.729863000000009</v>
      </c>
      <c r="I1756" s="4">
        <v>4</v>
      </c>
      <c r="P1756">
        <v>1</v>
      </c>
      <c r="Q1756" t="str">
        <f t="shared" si="28"/>
        <v>4</v>
      </c>
    </row>
    <row r="1757" spans="1:17" x14ac:dyDescent="0.25">
      <c r="A1757">
        <v>1756</v>
      </c>
      <c r="H1757">
        <v>79.893425000000008</v>
      </c>
      <c r="I1757" s="4">
        <v>4</v>
      </c>
      <c r="P1757">
        <v>1</v>
      </c>
      <c r="Q1757" t="str">
        <f t="shared" si="28"/>
        <v>4</v>
      </c>
    </row>
    <row r="1758" spans="1:17" x14ac:dyDescent="0.25">
      <c r="A1758">
        <v>1757</v>
      </c>
      <c r="H1758">
        <v>79.893425000000008</v>
      </c>
      <c r="I1758" s="4">
        <v>4</v>
      </c>
      <c r="P1758">
        <v>1</v>
      </c>
      <c r="Q1758" t="str">
        <f t="shared" si="28"/>
        <v>4</v>
      </c>
    </row>
    <row r="1759" spans="1:17" x14ac:dyDescent="0.25">
      <c r="A1759">
        <v>1758</v>
      </c>
      <c r="B1759">
        <v>97.180535000000006</v>
      </c>
      <c r="C1759" s="5">
        <v>1</v>
      </c>
      <c r="P1759">
        <v>1</v>
      </c>
      <c r="Q1759" t="str">
        <f t="shared" si="28"/>
        <v>1</v>
      </c>
    </row>
    <row r="1760" spans="1:17" x14ac:dyDescent="0.25">
      <c r="A1760">
        <v>1759</v>
      </c>
      <c r="B1760">
        <v>97.232521000000006</v>
      </c>
      <c r="C1760" s="5">
        <v>1</v>
      </c>
      <c r="P1760">
        <v>1</v>
      </c>
      <c r="Q1760" t="str">
        <f t="shared" si="28"/>
        <v>1</v>
      </c>
    </row>
    <row r="1761" spans="1:17" x14ac:dyDescent="0.25">
      <c r="A1761">
        <v>1760</v>
      </c>
      <c r="B1761">
        <v>97.214155000000005</v>
      </c>
      <c r="C1761" s="5">
        <v>1</v>
      </c>
      <c r="P1761">
        <v>1</v>
      </c>
      <c r="Q1761" t="str">
        <f t="shared" si="28"/>
        <v>1</v>
      </c>
    </row>
    <row r="1762" spans="1:17" x14ac:dyDescent="0.25">
      <c r="A1762">
        <v>1761</v>
      </c>
      <c r="B1762">
        <v>97.217320000000001</v>
      </c>
      <c r="C1762" s="5">
        <v>1</v>
      </c>
      <c r="P1762">
        <v>1</v>
      </c>
      <c r="Q1762" t="str">
        <f t="shared" si="28"/>
        <v>1</v>
      </c>
    </row>
    <row r="1763" spans="1:17" x14ac:dyDescent="0.25">
      <c r="A1763">
        <v>1762</v>
      </c>
      <c r="B1763">
        <v>97.227981999999997</v>
      </c>
      <c r="C1763" s="5">
        <v>1</v>
      </c>
      <c r="P1763">
        <v>1</v>
      </c>
      <c r="Q1763" t="str">
        <f t="shared" si="28"/>
        <v>1</v>
      </c>
    </row>
    <row r="1764" spans="1:17" x14ac:dyDescent="0.25">
      <c r="A1764">
        <v>1763</v>
      </c>
      <c r="B1764">
        <v>97.222828000000007</v>
      </c>
      <c r="C1764" s="5">
        <v>1</v>
      </c>
      <c r="P1764">
        <v>1</v>
      </c>
      <c r="Q1764" t="str">
        <f t="shared" si="28"/>
        <v>1</v>
      </c>
    </row>
    <row r="1765" spans="1:17" x14ac:dyDescent="0.25">
      <c r="A1765">
        <v>1764</v>
      </c>
      <c r="B1765">
        <v>97.243948000000017</v>
      </c>
      <c r="C1765" s="5">
        <v>1</v>
      </c>
      <c r="D1765">
        <v>103.483778</v>
      </c>
      <c r="E1765" s="2">
        <v>2</v>
      </c>
      <c r="P1765">
        <v>2</v>
      </c>
      <c r="Q1765" t="str">
        <f t="shared" si="28"/>
        <v>12</v>
      </c>
    </row>
    <row r="1766" spans="1:17" x14ac:dyDescent="0.25">
      <c r="A1766">
        <v>1765</v>
      </c>
      <c r="B1766">
        <v>97.279966999999999</v>
      </c>
      <c r="C1766" s="5">
        <v>1</v>
      </c>
      <c r="D1766">
        <v>103.50429000000001</v>
      </c>
      <c r="E1766" s="2">
        <v>2</v>
      </c>
      <c r="P1766">
        <v>2</v>
      </c>
      <c r="Q1766" t="str">
        <f t="shared" si="28"/>
        <v>12</v>
      </c>
    </row>
    <row r="1767" spans="1:17" x14ac:dyDescent="0.25">
      <c r="A1767">
        <v>1766</v>
      </c>
      <c r="B1767">
        <v>97.180535000000006</v>
      </c>
      <c r="C1767" s="5">
        <v>1</v>
      </c>
      <c r="D1767">
        <v>103.49597</v>
      </c>
      <c r="E1767" s="2">
        <v>2</v>
      </c>
      <c r="P1767">
        <v>2</v>
      </c>
      <c r="Q1767" t="str">
        <f t="shared" si="28"/>
        <v>12</v>
      </c>
    </row>
    <row r="1768" spans="1:17" x14ac:dyDescent="0.25">
      <c r="A1768">
        <v>1767</v>
      </c>
      <c r="D1768">
        <v>103.497961</v>
      </c>
      <c r="E1768" s="2">
        <v>2</v>
      </c>
      <c r="P1768">
        <v>1</v>
      </c>
      <c r="Q1768" t="str">
        <f t="shared" si="28"/>
        <v>2</v>
      </c>
    </row>
    <row r="1769" spans="1:17" x14ac:dyDescent="0.25">
      <c r="A1769">
        <v>1768</v>
      </c>
      <c r="D1769">
        <v>103.48424</v>
      </c>
      <c r="E1769" s="2">
        <v>2</v>
      </c>
      <c r="P1769">
        <v>1</v>
      </c>
      <c r="Q1769" t="str">
        <f t="shared" si="28"/>
        <v>2</v>
      </c>
    </row>
    <row r="1770" spans="1:17" x14ac:dyDescent="0.25">
      <c r="A1770">
        <v>1769</v>
      </c>
      <c r="D1770">
        <v>103.46097400000001</v>
      </c>
      <c r="E1770" s="2">
        <v>2</v>
      </c>
      <c r="P1770">
        <v>1</v>
      </c>
      <c r="Q1770" t="str">
        <f t="shared" si="28"/>
        <v>2</v>
      </c>
    </row>
    <row r="1771" spans="1:17" x14ac:dyDescent="0.25">
      <c r="A1771">
        <v>1770</v>
      </c>
      <c r="D1771">
        <v>103.45857500000001</v>
      </c>
      <c r="E1771" s="2">
        <v>2</v>
      </c>
      <c r="F1771">
        <v>100.45342500000001</v>
      </c>
      <c r="G1771" s="3">
        <v>3</v>
      </c>
      <c r="P1771">
        <v>2</v>
      </c>
      <c r="Q1771" t="str">
        <f t="shared" si="28"/>
        <v>23</v>
      </c>
    </row>
    <row r="1772" spans="1:17" x14ac:dyDescent="0.25">
      <c r="A1772">
        <v>1771</v>
      </c>
      <c r="D1772">
        <v>103.483778</v>
      </c>
      <c r="E1772" s="2">
        <v>2</v>
      </c>
      <c r="F1772">
        <v>100.46454600000001</v>
      </c>
      <c r="G1772" s="3">
        <v>3</v>
      </c>
      <c r="P1772">
        <v>2</v>
      </c>
      <c r="Q1772" t="str">
        <f t="shared" si="28"/>
        <v>23</v>
      </c>
    </row>
    <row r="1773" spans="1:17" x14ac:dyDescent="0.25">
      <c r="A1773">
        <v>1772</v>
      </c>
      <c r="F1773">
        <v>100.52260600000001</v>
      </c>
      <c r="G1773" s="3">
        <v>3</v>
      </c>
      <c r="H1773">
        <v>103.16149700000001</v>
      </c>
      <c r="I1773" s="4">
        <v>4</v>
      </c>
      <c r="P1773">
        <v>2</v>
      </c>
      <c r="Q1773" t="str">
        <f t="shared" si="28"/>
        <v>34</v>
      </c>
    </row>
    <row r="1774" spans="1:17" x14ac:dyDescent="0.25">
      <c r="A1774">
        <v>1773</v>
      </c>
      <c r="F1774">
        <v>100.44317100000001</v>
      </c>
      <c r="G1774" s="3">
        <v>3</v>
      </c>
      <c r="H1774">
        <v>103.19568100000001</v>
      </c>
      <c r="I1774" s="4">
        <v>4</v>
      </c>
      <c r="P1774">
        <v>2</v>
      </c>
      <c r="Q1774" t="str">
        <f t="shared" si="28"/>
        <v>34</v>
      </c>
    </row>
    <row r="1775" spans="1:17" x14ac:dyDescent="0.25">
      <c r="A1775">
        <v>1774</v>
      </c>
      <c r="F1775">
        <v>100.47995400000001</v>
      </c>
      <c r="G1775" s="3">
        <v>3</v>
      </c>
      <c r="H1775">
        <v>103.184202</v>
      </c>
      <c r="I1775" s="4">
        <v>4</v>
      </c>
      <c r="P1775">
        <v>2</v>
      </c>
      <c r="Q1775" t="str">
        <f t="shared" si="28"/>
        <v>34</v>
      </c>
    </row>
    <row r="1776" spans="1:17" x14ac:dyDescent="0.25">
      <c r="A1776">
        <v>1775</v>
      </c>
      <c r="F1776">
        <v>100.495362</v>
      </c>
      <c r="G1776" s="3">
        <v>3</v>
      </c>
      <c r="H1776">
        <v>103.182265</v>
      </c>
      <c r="I1776" s="4">
        <v>4</v>
      </c>
      <c r="P1776">
        <v>2</v>
      </c>
      <c r="Q1776" t="str">
        <f t="shared" si="28"/>
        <v>34</v>
      </c>
    </row>
    <row r="1777" spans="1:17" x14ac:dyDescent="0.25">
      <c r="A1777">
        <v>1776</v>
      </c>
      <c r="F1777">
        <v>100.48735300000001</v>
      </c>
      <c r="G1777" s="3">
        <v>3</v>
      </c>
      <c r="H1777">
        <v>103.15981500000001</v>
      </c>
      <c r="I1777" s="4">
        <v>4</v>
      </c>
      <c r="P1777">
        <v>2</v>
      </c>
      <c r="Q1777" t="str">
        <f t="shared" si="28"/>
        <v>34</v>
      </c>
    </row>
    <row r="1778" spans="1:17" x14ac:dyDescent="0.25">
      <c r="A1778">
        <v>1777</v>
      </c>
      <c r="F1778">
        <v>100.491894</v>
      </c>
      <c r="G1778" s="3">
        <v>3</v>
      </c>
      <c r="H1778">
        <v>103.15956</v>
      </c>
      <c r="I1778" s="4">
        <v>4</v>
      </c>
      <c r="P1778">
        <v>2</v>
      </c>
      <c r="Q1778" t="str">
        <f t="shared" si="28"/>
        <v>34</v>
      </c>
    </row>
    <row r="1779" spans="1:17" x14ac:dyDescent="0.25">
      <c r="A1779">
        <v>1778</v>
      </c>
      <c r="F1779">
        <v>100.45342500000001</v>
      </c>
      <c r="G1779" s="3">
        <v>3</v>
      </c>
      <c r="H1779">
        <v>103.180476</v>
      </c>
      <c r="I1779" s="4">
        <v>4</v>
      </c>
      <c r="P1779">
        <v>2</v>
      </c>
      <c r="Q1779" t="str">
        <f t="shared" si="28"/>
        <v>34</v>
      </c>
    </row>
    <row r="1780" spans="1:17" x14ac:dyDescent="0.25">
      <c r="A1780">
        <v>1779</v>
      </c>
      <c r="H1780">
        <v>103.18450800000001</v>
      </c>
      <c r="I1780" s="4">
        <v>4</v>
      </c>
      <c r="P1780">
        <v>1</v>
      </c>
      <c r="Q1780" t="str">
        <f t="shared" si="28"/>
        <v>4</v>
      </c>
    </row>
    <row r="1781" spans="1:17" x14ac:dyDescent="0.25">
      <c r="A1781">
        <v>1780</v>
      </c>
      <c r="H1781">
        <v>103.16149700000001</v>
      </c>
      <c r="I1781" s="4">
        <v>4</v>
      </c>
      <c r="P1781">
        <v>1</v>
      </c>
      <c r="Q1781" t="str">
        <f t="shared" si="28"/>
        <v>4</v>
      </c>
    </row>
    <row r="1782" spans="1:17" x14ac:dyDescent="0.25">
      <c r="A1782">
        <v>1781</v>
      </c>
      <c r="B1782">
        <v>123.19989200000001</v>
      </c>
      <c r="C1782" s="5">
        <v>1</v>
      </c>
      <c r="P1782">
        <v>1</v>
      </c>
      <c r="Q1782" t="str">
        <f t="shared" si="28"/>
        <v>1</v>
      </c>
    </row>
    <row r="1783" spans="1:17" x14ac:dyDescent="0.25">
      <c r="A1783">
        <v>1782</v>
      </c>
      <c r="B1783">
        <v>123.21739400000001</v>
      </c>
      <c r="C1783" s="5">
        <v>1</v>
      </c>
      <c r="P1783">
        <v>1</v>
      </c>
      <c r="Q1783" t="str">
        <f t="shared" si="28"/>
        <v>1</v>
      </c>
    </row>
    <row r="1784" spans="1:17" x14ac:dyDescent="0.25">
      <c r="A1784">
        <v>1783</v>
      </c>
      <c r="B1784">
        <v>123.221068</v>
      </c>
      <c r="C1784" s="5">
        <v>1</v>
      </c>
      <c r="P1784">
        <v>1</v>
      </c>
      <c r="Q1784" t="str">
        <f t="shared" si="28"/>
        <v>1</v>
      </c>
    </row>
    <row r="1785" spans="1:17" x14ac:dyDescent="0.25">
      <c r="A1785">
        <v>1784</v>
      </c>
      <c r="B1785">
        <v>123.22346300000001</v>
      </c>
      <c r="C1785" s="5">
        <v>1</v>
      </c>
      <c r="P1785">
        <v>1</v>
      </c>
      <c r="Q1785" t="str">
        <f t="shared" si="28"/>
        <v>1</v>
      </c>
    </row>
    <row r="1786" spans="1:17" x14ac:dyDescent="0.25">
      <c r="A1786">
        <v>1785</v>
      </c>
      <c r="B1786">
        <v>123.19989200000001</v>
      </c>
      <c r="C1786" s="5">
        <v>1</v>
      </c>
      <c r="D1786">
        <v>126.88822400000001</v>
      </c>
      <c r="E1786" s="2">
        <v>2</v>
      </c>
      <c r="P1786">
        <v>2</v>
      </c>
      <c r="Q1786" t="str">
        <f t="shared" si="28"/>
        <v>12</v>
      </c>
    </row>
    <row r="1787" spans="1:17" x14ac:dyDescent="0.25">
      <c r="A1787">
        <v>1786</v>
      </c>
      <c r="B1787">
        <v>123.19989200000001</v>
      </c>
      <c r="C1787" s="5">
        <v>1</v>
      </c>
      <c r="D1787">
        <v>126.906588</v>
      </c>
      <c r="E1787" s="2">
        <v>2</v>
      </c>
      <c r="P1787">
        <v>2</v>
      </c>
      <c r="Q1787" t="str">
        <f t="shared" si="28"/>
        <v>12</v>
      </c>
    </row>
    <row r="1788" spans="1:17" x14ac:dyDescent="0.25">
      <c r="A1788">
        <v>1787</v>
      </c>
      <c r="B1788">
        <v>123.19989200000001</v>
      </c>
      <c r="C1788" s="5">
        <v>1</v>
      </c>
      <c r="D1788">
        <v>126.94622600000001</v>
      </c>
      <c r="E1788" s="2">
        <v>2</v>
      </c>
      <c r="P1788">
        <v>2</v>
      </c>
      <c r="Q1788" t="str">
        <f t="shared" si="28"/>
        <v>12</v>
      </c>
    </row>
    <row r="1789" spans="1:17" x14ac:dyDescent="0.25">
      <c r="A1789">
        <v>1788</v>
      </c>
      <c r="B1789">
        <v>123.19989200000001</v>
      </c>
      <c r="C1789" s="5">
        <v>1</v>
      </c>
      <c r="D1789">
        <v>126.923472</v>
      </c>
      <c r="E1789" s="2">
        <v>2</v>
      </c>
      <c r="P1789">
        <v>2</v>
      </c>
      <c r="Q1789" t="str">
        <f t="shared" si="28"/>
        <v>12</v>
      </c>
    </row>
    <row r="1790" spans="1:17" x14ac:dyDescent="0.25">
      <c r="A1790">
        <v>1789</v>
      </c>
      <c r="B1790">
        <v>123.19989200000001</v>
      </c>
      <c r="C1790" s="5">
        <v>1</v>
      </c>
      <c r="D1790">
        <v>126.90378000000001</v>
      </c>
      <c r="E1790" s="2">
        <v>2</v>
      </c>
      <c r="P1790">
        <v>2</v>
      </c>
      <c r="Q1790" t="str">
        <f t="shared" si="28"/>
        <v>12</v>
      </c>
    </row>
    <row r="1791" spans="1:17" x14ac:dyDescent="0.25">
      <c r="A1791">
        <v>1790</v>
      </c>
      <c r="B1791">
        <v>123.19989200000001</v>
      </c>
      <c r="C1791" s="5">
        <v>1</v>
      </c>
      <c r="D1791">
        <v>126.908781</v>
      </c>
      <c r="E1791" s="2">
        <v>2</v>
      </c>
      <c r="P1791">
        <v>2</v>
      </c>
      <c r="Q1791" t="str">
        <f t="shared" si="28"/>
        <v>12</v>
      </c>
    </row>
    <row r="1792" spans="1:17" x14ac:dyDescent="0.25">
      <c r="A1792">
        <v>1791</v>
      </c>
      <c r="D1792">
        <v>126.89087500000001</v>
      </c>
      <c r="E1792" s="2">
        <v>2</v>
      </c>
      <c r="P1792">
        <v>1</v>
      </c>
      <c r="Q1792" t="str">
        <f t="shared" si="28"/>
        <v>2</v>
      </c>
    </row>
    <row r="1793" spans="1:17" x14ac:dyDescent="0.25">
      <c r="A1793">
        <v>1792</v>
      </c>
      <c r="D1793">
        <v>126.90970100000001</v>
      </c>
      <c r="E1793" s="2">
        <v>2</v>
      </c>
      <c r="P1793">
        <v>1</v>
      </c>
      <c r="Q1793" t="str">
        <f t="shared" si="28"/>
        <v>2</v>
      </c>
    </row>
    <row r="1794" spans="1:17" x14ac:dyDescent="0.25">
      <c r="A1794">
        <v>1793</v>
      </c>
      <c r="D1794">
        <v>126.88822400000001</v>
      </c>
      <c r="E1794" s="2">
        <v>2</v>
      </c>
      <c r="F1794">
        <v>126.53890100000001</v>
      </c>
      <c r="G1794" s="3">
        <v>3</v>
      </c>
      <c r="P1794">
        <v>2</v>
      </c>
      <c r="Q1794" t="str">
        <f t="shared" ref="Q1794:Q1857" si="29">CONCATENATE(C1794,E1794,G1794,I1794)</f>
        <v>23</v>
      </c>
    </row>
    <row r="1795" spans="1:17" x14ac:dyDescent="0.25">
      <c r="A1795">
        <v>1794</v>
      </c>
      <c r="D1795">
        <v>126.88822400000001</v>
      </c>
      <c r="E1795" s="2">
        <v>2</v>
      </c>
      <c r="F1795">
        <v>126.49446700000001</v>
      </c>
      <c r="G1795" s="3">
        <v>3</v>
      </c>
      <c r="H1795">
        <v>127.73103600000002</v>
      </c>
      <c r="I1795" s="4">
        <v>4</v>
      </c>
      <c r="P1795">
        <v>3</v>
      </c>
      <c r="Q1795" t="str">
        <f t="shared" si="29"/>
        <v>234</v>
      </c>
    </row>
    <row r="1796" spans="1:17" x14ac:dyDescent="0.25">
      <c r="A1796">
        <v>1795</v>
      </c>
      <c r="F1796">
        <v>126.47901000000002</v>
      </c>
      <c r="G1796" s="3">
        <v>3</v>
      </c>
      <c r="H1796">
        <v>127.67394900000001</v>
      </c>
      <c r="I1796" s="4">
        <v>4</v>
      </c>
      <c r="P1796">
        <v>2</v>
      </c>
      <c r="Q1796" t="str">
        <f t="shared" si="29"/>
        <v>34</v>
      </c>
    </row>
    <row r="1797" spans="1:17" x14ac:dyDescent="0.25">
      <c r="A1797">
        <v>1796</v>
      </c>
      <c r="F1797">
        <v>126.51859900000001</v>
      </c>
      <c r="G1797" s="3">
        <v>3</v>
      </c>
      <c r="H1797">
        <v>127.71287000000001</v>
      </c>
      <c r="I1797" s="4">
        <v>4</v>
      </c>
      <c r="P1797">
        <v>2</v>
      </c>
      <c r="Q1797" t="str">
        <f t="shared" si="29"/>
        <v>34</v>
      </c>
    </row>
    <row r="1798" spans="1:17" x14ac:dyDescent="0.25">
      <c r="A1798">
        <v>1797</v>
      </c>
      <c r="F1798">
        <v>126.51425800000001</v>
      </c>
      <c r="G1798" s="3">
        <v>3</v>
      </c>
      <c r="H1798">
        <v>127.67113700000002</v>
      </c>
      <c r="I1798" s="4">
        <v>4</v>
      </c>
      <c r="P1798">
        <v>2</v>
      </c>
      <c r="Q1798" t="str">
        <f t="shared" si="29"/>
        <v>34</v>
      </c>
    </row>
    <row r="1799" spans="1:17" x14ac:dyDescent="0.25">
      <c r="A1799">
        <v>1798</v>
      </c>
      <c r="F1799">
        <v>126.54487400000001</v>
      </c>
      <c r="G1799" s="3">
        <v>3</v>
      </c>
      <c r="H1799">
        <v>127.71169900000001</v>
      </c>
      <c r="I1799" s="4">
        <v>4</v>
      </c>
      <c r="P1799">
        <v>2</v>
      </c>
      <c r="Q1799" t="str">
        <f t="shared" si="29"/>
        <v>34</v>
      </c>
    </row>
    <row r="1800" spans="1:17" x14ac:dyDescent="0.25">
      <c r="A1800">
        <v>1799</v>
      </c>
      <c r="F1800">
        <v>126.54574000000001</v>
      </c>
      <c r="G1800" s="3">
        <v>3</v>
      </c>
      <c r="H1800">
        <v>127.709608</v>
      </c>
      <c r="I1800" s="4">
        <v>4</v>
      </c>
      <c r="P1800">
        <v>2</v>
      </c>
      <c r="Q1800" t="str">
        <f t="shared" si="29"/>
        <v>34</v>
      </c>
    </row>
    <row r="1801" spans="1:17" x14ac:dyDescent="0.25">
      <c r="A1801">
        <v>1800</v>
      </c>
      <c r="F1801">
        <v>126.55497600000001</v>
      </c>
      <c r="G1801" s="3">
        <v>3</v>
      </c>
      <c r="H1801">
        <v>127.73078000000001</v>
      </c>
      <c r="I1801" s="4">
        <v>4</v>
      </c>
      <c r="P1801">
        <v>2</v>
      </c>
      <c r="Q1801" t="str">
        <f t="shared" si="29"/>
        <v>34</v>
      </c>
    </row>
    <row r="1802" spans="1:17" x14ac:dyDescent="0.25">
      <c r="A1802">
        <v>1801</v>
      </c>
      <c r="F1802">
        <v>126.53890100000001</v>
      </c>
      <c r="G1802" s="3">
        <v>3</v>
      </c>
      <c r="H1802">
        <v>127.74914800000001</v>
      </c>
      <c r="I1802" s="4">
        <v>4</v>
      </c>
      <c r="P1802">
        <v>2</v>
      </c>
      <c r="Q1802" t="str">
        <f t="shared" si="29"/>
        <v>34</v>
      </c>
    </row>
    <row r="1803" spans="1:17" x14ac:dyDescent="0.25">
      <c r="A1803">
        <v>1802</v>
      </c>
      <c r="H1803">
        <v>127.73103600000002</v>
      </c>
      <c r="I1803" s="4">
        <v>4</v>
      </c>
      <c r="P1803">
        <v>1</v>
      </c>
      <c r="Q1803" t="str">
        <f t="shared" si="29"/>
        <v>4</v>
      </c>
    </row>
    <row r="1804" spans="1:17" x14ac:dyDescent="0.25">
      <c r="A1804">
        <v>1803</v>
      </c>
      <c r="P1804">
        <v>0</v>
      </c>
      <c r="Q1804" t="str">
        <f t="shared" si="29"/>
        <v/>
      </c>
    </row>
    <row r="1805" spans="1:17" x14ac:dyDescent="0.25">
      <c r="A1805">
        <v>1804</v>
      </c>
      <c r="P1805">
        <v>0</v>
      </c>
      <c r="Q1805" t="str">
        <f t="shared" si="29"/>
        <v/>
      </c>
    </row>
    <row r="1806" spans="1:17" x14ac:dyDescent="0.25">
      <c r="A1806">
        <v>1805</v>
      </c>
      <c r="P1806">
        <v>0</v>
      </c>
      <c r="Q1806" t="str">
        <f t="shared" si="29"/>
        <v/>
      </c>
    </row>
    <row r="1807" spans="1:17" x14ac:dyDescent="0.25">
      <c r="A1807">
        <v>1806</v>
      </c>
      <c r="B1807">
        <v>156.08350999999999</v>
      </c>
      <c r="C1807" s="5">
        <v>1</v>
      </c>
      <c r="P1807">
        <v>1</v>
      </c>
      <c r="Q1807" t="str">
        <f t="shared" si="29"/>
        <v>1</v>
      </c>
    </row>
    <row r="1808" spans="1:17" x14ac:dyDescent="0.25">
      <c r="A1808">
        <v>1807</v>
      </c>
      <c r="B1808">
        <v>156.10505599999999</v>
      </c>
      <c r="C1808" s="5">
        <v>1</v>
      </c>
      <c r="P1808">
        <v>1</v>
      </c>
      <c r="Q1808" t="str">
        <f t="shared" si="29"/>
        <v>1</v>
      </c>
    </row>
    <row r="1809" spans="1:17" x14ac:dyDescent="0.25">
      <c r="A1809">
        <v>1808</v>
      </c>
      <c r="B1809">
        <v>156.10598400000001</v>
      </c>
      <c r="C1809" s="5">
        <v>1</v>
      </c>
      <c r="P1809">
        <v>1</v>
      </c>
      <c r="Q1809" t="str">
        <f t="shared" si="29"/>
        <v>1</v>
      </c>
    </row>
    <row r="1810" spans="1:17" x14ac:dyDescent="0.25">
      <c r="A1810">
        <v>1809</v>
      </c>
      <c r="B1810">
        <v>156.14335499999999</v>
      </c>
      <c r="C1810" s="5">
        <v>1</v>
      </c>
      <c r="P1810">
        <v>1</v>
      </c>
      <c r="Q1810" t="str">
        <f t="shared" si="29"/>
        <v>1</v>
      </c>
    </row>
    <row r="1811" spans="1:17" x14ac:dyDescent="0.25">
      <c r="A1811">
        <v>1810</v>
      </c>
      <c r="B1811">
        <v>156.089799</v>
      </c>
      <c r="C1811" s="5">
        <v>1</v>
      </c>
      <c r="D1811">
        <v>159.208922</v>
      </c>
      <c r="E1811" s="2">
        <v>2</v>
      </c>
      <c r="P1811">
        <v>2</v>
      </c>
      <c r="Q1811" t="str">
        <f t="shared" si="29"/>
        <v>12</v>
      </c>
    </row>
    <row r="1812" spans="1:17" x14ac:dyDescent="0.25">
      <c r="A1812">
        <v>1811</v>
      </c>
      <c r="B1812">
        <v>156.15454099999999</v>
      </c>
      <c r="C1812" s="5">
        <v>1</v>
      </c>
      <c r="D1812">
        <v>159.208922</v>
      </c>
      <c r="E1812" s="2">
        <v>2</v>
      </c>
      <c r="P1812">
        <v>2</v>
      </c>
      <c r="Q1812" t="str">
        <f t="shared" si="29"/>
        <v>12</v>
      </c>
    </row>
    <row r="1813" spans="1:17" x14ac:dyDescent="0.25">
      <c r="A1813">
        <v>1812</v>
      </c>
      <c r="B1813">
        <v>156.07052099999999</v>
      </c>
      <c r="C1813" s="5">
        <v>1</v>
      </c>
      <c r="D1813">
        <v>159.13809700000002</v>
      </c>
      <c r="E1813" s="2">
        <v>2</v>
      </c>
      <c r="P1813">
        <v>2</v>
      </c>
      <c r="Q1813" t="str">
        <f t="shared" si="29"/>
        <v>12</v>
      </c>
    </row>
    <row r="1814" spans="1:17" x14ac:dyDescent="0.25">
      <c r="A1814">
        <v>1813</v>
      </c>
      <c r="B1814">
        <v>156.08350999999999</v>
      </c>
      <c r="C1814" s="5">
        <v>1</v>
      </c>
      <c r="D1814">
        <v>159.20397400000002</v>
      </c>
      <c r="E1814" s="2">
        <v>2</v>
      </c>
      <c r="P1814">
        <v>2</v>
      </c>
      <c r="Q1814" t="str">
        <f t="shared" si="29"/>
        <v>12</v>
      </c>
    </row>
    <row r="1815" spans="1:17" x14ac:dyDescent="0.25">
      <c r="A1815">
        <v>1814</v>
      </c>
      <c r="B1815">
        <v>156.08350999999999</v>
      </c>
      <c r="C1815" s="5">
        <v>1</v>
      </c>
      <c r="D1815">
        <v>159.208922</v>
      </c>
      <c r="E1815" s="2">
        <v>2</v>
      </c>
      <c r="P1815">
        <v>2</v>
      </c>
      <c r="Q1815" t="str">
        <f t="shared" si="29"/>
        <v>12</v>
      </c>
    </row>
    <row r="1816" spans="1:17" x14ac:dyDescent="0.25">
      <c r="A1816">
        <v>1815</v>
      </c>
      <c r="D1816">
        <v>159.208922</v>
      </c>
      <c r="E1816" s="2">
        <v>2</v>
      </c>
      <c r="P1816">
        <v>1</v>
      </c>
      <c r="Q1816" t="str">
        <f t="shared" si="29"/>
        <v>2</v>
      </c>
    </row>
    <row r="1817" spans="1:17" x14ac:dyDescent="0.25">
      <c r="A1817">
        <v>1816</v>
      </c>
      <c r="D1817">
        <v>159.208922</v>
      </c>
      <c r="E1817" s="2">
        <v>2</v>
      </c>
      <c r="P1817">
        <v>1</v>
      </c>
      <c r="Q1817" t="str">
        <f t="shared" si="29"/>
        <v>2</v>
      </c>
    </row>
    <row r="1818" spans="1:17" x14ac:dyDescent="0.25">
      <c r="A1818">
        <v>1817</v>
      </c>
      <c r="D1818">
        <v>159.208922</v>
      </c>
      <c r="E1818" s="2">
        <v>2</v>
      </c>
      <c r="F1818">
        <v>158.91907700000002</v>
      </c>
      <c r="G1818" s="3">
        <v>3</v>
      </c>
      <c r="P1818">
        <v>2</v>
      </c>
      <c r="Q1818" t="str">
        <f t="shared" si="29"/>
        <v>23</v>
      </c>
    </row>
    <row r="1819" spans="1:17" x14ac:dyDescent="0.25">
      <c r="A1819">
        <v>1818</v>
      </c>
      <c r="F1819">
        <v>158.867943</v>
      </c>
      <c r="G1819" s="3">
        <v>3</v>
      </c>
      <c r="P1819">
        <v>1</v>
      </c>
      <c r="Q1819" t="str">
        <f t="shared" si="29"/>
        <v>3</v>
      </c>
    </row>
    <row r="1820" spans="1:17" x14ac:dyDescent="0.25">
      <c r="A1820">
        <v>1819</v>
      </c>
      <c r="F1820">
        <v>158.85959300000002</v>
      </c>
      <c r="G1820" s="3">
        <v>3</v>
      </c>
      <c r="H1820">
        <v>159.48546899999999</v>
      </c>
      <c r="I1820" s="4">
        <v>4</v>
      </c>
      <c r="P1820">
        <v>2</v>
      </c>
      <c r="Q1820" t="str">
        <f t="shared" si="29"/>
        <v>34</v>
      </c>
    </row>
    <row r="1821" spans="1:17" x14ac:dyDescent="0.25">
      <c r="A1821">
        <v>1820</v>
      </c>
      <c r="F1821">
        <v>158.840159</v>
      </c>
      <c r="G1821" s="3">
        <v>3</v>
      </c>
      <c r="H1821">
        <v>159.470314</v>
      </c>
      <c r="I1821" s="4">
        <v>4</v>
      </c>
      <c r="P1821">
        <v>2</v>
      </c>
      <c r="Q1821" t="str">
        <f t="shared" si="29"/>
        <v>34</v>
      </c>
    </row>
    <row r="1822" spans="1:17" x14ac:dyDescent="0.25">
      <c r="A1822">
        <v>1821</v>
      </c>
      <c r="F1822">
        <v>158.798665</v>
      </c>
      <c r="G1822" s="3">
        <v>3</v>
      </c>
      <c r="H1822">
        <v>159.42907700000001</v>
      </c>
      <c r="I1822" s="4">
        <v>4</v>
      </c>
      <c r="P1822">
        <v>2</v>
      </c>
      <c r="Q1822" t="str">
        <f t="shared" si="29"/>
        <v>34</v>
      </c>
    </row>
    <row r="1823" spans="1:17" x14ac:dyDescent="0.25">
      <c r="A1823">
        <v>1822</v>
      </c>
      <c r="F1823">
        <v>158.74768499999999</v>
      </c>
      <c r="G1823" s="3">
        <v>3</v>
      </c>
      <c r="H1823">
        <v>159.39850999999999</v>
      </c>
      <c r="I1823" s="4">
        <v>4</v>
      </c>
      <c r="P1823">
        <v>2</v>
      </c>
      <c r="Q1823" t="str">
        <f t="shared" si="29"/>
        <v>34</v>
      </c>
    </row>
    <row r="1824" spans="1:17" x14ac:dyDescent="0.25">
      <c r="A1824">
        <v>1823</v>
      </c>
      <c r="F1824">
        <v>158.70835600000001</v>
      </c>
      <c r="G1824" s="3">
        <v>3</v>
      </c>
      <c r="H1824">
        <v>159.37954100000002</v>
      </c>
      <c r="I1824" s="4">
        <v>4</v>
      </c>
      <c r="P1824">
        <v>2</v>
      </c>
      <c r="Q1824" t="str">
        <f t="shared" si="29"/>
        <v>34</v>
      </c>
    </row>
    <row r="1825" spans="1:17" x14ac:dyDescent="0.25">
      <c r="A1825">
        <v>1824</v>
      </c>
      <c r="F1825">
        <v>158.63747899999998</v>
      </c>
      <c r="G1825" s="3">
        <v>3</v>
      </c>
      <c r="H1825">
        <v>159.374438</v>
      </c>
      <c r="I1825" s="4">
        <v>4</v>
      </c>
      <c r="P1825">
        <v>2</v>
      </c>
      <c r="Q1825" t="str">
        <f t="shared" si="29"/>
        <v>34</v>
      </c>
    </row>
    <row r="1826" spans="1:17" x14ac:dyDescent="0.25">
      <c r="A1826">
        <v>1825</v>
      </c>
      <c r="F1826">
        <v>158.91907700000002</v>
      </c>
      <c r="G1826" s="3">
        <v>3</v>
      </c>
      <c r="H1826">
        <v>159.38062300000001</v>
      </c>
      <c r="I1826" s="4">
        <v>4</v>
      </c>
      <c r="P1826">
        <v>2</v>
      </c>
      <c r="Q1826" t="str">
        <f t="shared" si="29"/>
        <v>34</v>
      </c>
    </row>
    <row r="1827" spans="1:17" x14ac:dyDescent="0.25">
      <c r="A1827">
        <v>1826</v>
      </c>
      <c r="H1827">
        <v>159.48546899999999</v>
      </c>
      <c r="I1827" s="4">
        <v>4</v>
      </c>
      <c r="P1827">
        <v>1</v>
      </c>
      <c r="Q1827" t="str">
        <f t="shared" si="29"/>
        <v>4</v>
      </c>
    </row>
    <row r="1828" spans="1:17" x14ac:dyDescent="0.25">
      <c r="A1828">
        <v>1827</v>
      </c>
      <c r="P1828">
        <v>0</v>
      </c>
      <c r="Q1828" t="str">
        <f t="shared" si="29"/>
        <v/>
      </c>
    </row>
    <row r="1829" spans="1:17" x14ac:dyDescent="0.25">
      <c r="A1829">
        <v>1828</v>
      </c>
      <c r="P1829">
        <v>0</v>
      </c>
      <c r="Q1829" t="str">
        <f t="shared" si="29"/>
        <v/>
      </c>
    </row>
    <row r="1830" spans="1:17" x14ac:dyDescent="0.25">
      <c r="A1830">
        <v>1829</v>
      </c>
      <c r="P1830">
        <v>0</v>
      </c>
      <c r="Q1830" t="str">
        <f t="shared" si="29"/>
        <v/>
      </c>
    </row>
    <row r="1831" spans="1:17" x14ac:dyDescent="0.25">
      <c r="A1831">
        <v>1830</v>
      </c>
      <c r="P1831">
        <v>0</v>
      </c>
      <c r="Q1831" t="str">
        <f t="shared" si="29"/>
        <v/>
      </c>
    </row>
    <row r="1832" spans="1:17" x14ac:dyDescent="0.25">
      <c r="A1832">
        <v>1831</v>
      </c>
      <c r="D1832">
        <v>181.34361100000001</v>
      </c>
      <c r="E1832" s="2">
        <v>2</v>
      </c>
      <c r="P1832">
        <v>1</v>
      </c>
      <c r="Q1832" t="str">
        <f t="shared" si="29"/>
        <v>2</v>
      </c>
    </row>
    <row r="1833" spans="1:17" x14ac:dyDescent="0.25">
      <c r="A1833">
        <v>1832</v>
      </c>
      <c r="D1833">
        <v>181.30577700000001</v>
      </c>
      <c r="E1833" s="2">
        <v>2</v>
      </c>
      <c r="P1833">
        <v>1</v>
      </c>
      <c r="Q1833" t="str">
        <f t="shared" si="29"/>
        <v>2</v>
      </c>
    </row>
    <row r="1834" spans="1:17" x14ac:dyDescent="0.25">
      <c r="A1834">
        <v>1833</v>
      </c>
      <c r="B1834">
        <v>184.34752900000001</v>
      </c>
      <c r="C1834" s="5">
        <v>1</v>
      </c>
      <c r="D1834">
        <v>181.34634700000001</v>
      </c>
      <c r="E1834" s="2">
        <v>2</v>
      </c>
      <c r="P1834">
        <v>2</v>
      </c>
      <c r="Q1834" t="str">
        <f t="shared" si="29"/>
        <v>12</v>
      </c>
    </row>
    <row r="1835" spans="1:17" x14ac:dyDescent="0.25">
      <c r="A1835">
        <v>1834</v>
      </c>
      <c r="B1835">
        <v>184.37778700000001</v>
      </c>
      <c r="C1835" s="5">
        <v>1</v>
      </c>
      <c r="D1835">
        <v>181.38479899999999</v>
      </c>
      <c r="E1835" s="2">
        <v>2</v>
      </c>
      <c r="P1835">
        <v>2</v>
      </c>
      <c r="Q1835" t="str">
        <f t="shared" si="29"/>
        <v>12</v>
      </c>
    </row>
    <row r="1836" spans="1:17" x14ac:dyDescent="0.25">
      <c r="A1836">
        <v>1835</v>
      </c>
      <c r="B1836">
        <v>184.374797</v>
      </c>
      <c r="C1836" s="5">
        <v>1</v>
      </c>
      <c r="D1836">
        <v>181.381396</v>
      </c>
      <c r="E1836" s="2">
        <v>2</v>
      </c>
      <c r="P1836">
        <v>2</v>
      </c>
      <c r="Q1836" t="str">
        <f t="shared" si="29"/>
        <v>12</v>
      </c>
    </row>
    <row r="1837" spans="1:17" x14ac:dyDescent="0.25">
      <c r="A1837">
        <v>1836</v>
      </c>
      <c r="B1837">
        <v>184.36191099999999</v>
      </c>
      <c r="C1837" s="5">
        <v>1</v>
      </c>
      <c r="D1837">
        <v>181.31453999999999</v>
      </c>
      <c r="E1837" s="2">
        <v>2</v>
      </c>
      <c r="P1837">
        <v>2</v>
      </c>
      <c r="Q1837" t="str">
        <f t="shared" si="29"/>
        <v>12</v>
      </c>
    </row>
    <row r="1838" spans="1:17" x14ac:dyDescent="0.25">
      <c r="A1838">
        <v>1837</v>
      </c>
      <c r="B1838">
        <v>184.38830400000001</v>
      </c>
      <c r="C1838" s="5">
        <v>1</v>
      </c>
      <c r="D1838">
        <v>181.33417800000001</v>
      </c>
      <c r="E1838" s="2">
        <v>2</v>
      </c>
      <c r="P1838">
        <v>2</v>
      </c>
      <c r="Q1838" t="str">
        <f t="shared" si="29"/>
        <v>12</v>
      </c>
    </row>
    <row r="1839" spans="1:17" x14ac:dyDescent="0.25">
      <c r="A1839">
        <v>1838</v>
      </c>
      <c r="B1839">
        <v>184.354747</v>
      </c>
      <c r="C1839" s="5">
        <v>1</v>
      </c>
      <c r="D1839">
        <v>181.34361100000001</v>
      </c>
      <c r="E1839" s="2">
        <v>2</v>
      </c>
      <c r="P1839">
        <v>2</v>
      </c>
      <c r="Q1839" t="str">
        <f t="shared" si="29"/>
        <v>12</v>
      </c>
    </row>
    <row r="1840" spans="1:17" x14ac:dyDescent="0.25">
      <c r="A1840">
        <v>1839</v>
      </c>
      <c r="B1840">
        <v>184.37078</v>
      </c>
      <c r="C1840" s="5">
        <v>1</v>
      </c>
      <c r="D1840">
        <v>181.34361100000001</v>
      </c>
      <c r="E1840" s="2">
        <v>2</v>
      </c>
      <c r="P1840">
        <v>2</v>
      </c>
      <c r="Q1840" t="str">
        <f t="shared" si="29"/>
        <v>12</v>
      </c>
    </row>
    <row r="1841" spans="1:17" x14ac:dyDescent="0.25">
      <c r="A1841">
        <v>1840</v>
      </c>
      <c r="B1841">
        <v>184.35598200000001</v>
      </c>
      <c r="C1841" s="5">
        <v>1</v>
      </c>
      <c r="P1841">
        <v>1</v>
      </c>
      <c r="Q1841" t="str">
        <f t="shared" si="29"/>
        <v>1</v>
      </c>
    </row>
    <row r="1842" spans="1:17" x14ac:dyDescent="0.25">
      <c r="A1842">
        <v>1841</v>
      </c>
      <c r="B1842">
        <v>184.34752900000001</v>
      </c>
      <c r="C1842" s="5">
        <v>1</v>
      </c>
      <c r="H1842">
        <v>185.34830399999998</v>
      </c>
      <c r="I1842" s="4">
        <v>4</v>
      </c>
      <c r="P1842">
        <v>2</v>
      </c>
      <c r="Q1842" t="str">
        <f t="shared" si="29"/>
        <v>14</v>
      </c>
    </row>
    <row r="1843" spans="1:17" x14ac:dyDescent="0.25">
      <c r="A1843">
        <v>1842</v>
      </c>
      <c r="F1843">
        <v>184.515109</v>
      </c>
      <c r="G1843" s="3">
        <v>3</v>
      </c>
      <c r="H1843">
        <v>185.27639600000001</v>
      </c>
      <c r="I1843" s="4">
        <v>4</v>
      </c>
      <c r="P1843">
        <v>2</v>
      </c>
      <c r="Q1843" t="str">
        <f t="shared" si="29"/>
        <v>34</v>
      </c>
    </row>
    <row r="1844" spans="1:17" x14ac:dyDescent="0.25">
      <c r="A1844">
        <v>1843</v>
      </c>
      <c r="F1844">
        <v>184.55706700000002</v>
      </c>
      <c r="G1844" s="3">
        <v>3</v>
      </c>
      <c r="H1844">
        <v>185.37387000000001</v>
      </c>
      <c r="I1844" s="4">
        <v>4</v>
      </c>
      <c r="P1844">
        <v>2</v>
      </c>
      <c r="Q1844" t="str">
        <f t="shared" si="29"/>
        <v>34</v>
      </c>
    </row>
    <row r="1845" spans="1:17" x14ac:dyDescent="0.25">
      <c r="A1845">
        <v>1844</v>
      </c>
      <c r="F1845">
        <v>184.52201300000002</v>
      </c>
      <c r="G1845" s="3">
        <v>3</v>
      </c>
      <c r="H1845">
        <v>185.32294300000001</v>
      </c>
      <c r="I1845" s="4">
        <v>4</v>
      </c>
      <c r="P1845">
        <v>2</v>
      </c>
      <c r="Q1845" t="str">
        <f t="shared" si="29"/>
        <v>34</v>
      </c>
    </row>
    <row r="1846" spans="1:17" x14ac:dyDescent="0.25">
      <c r="A1846">
        <v>1845</v>
      </c>
      <c r="F1846">
        <v>184.538611</v>
      </c>
      <c r="G1846" s="3">
        <v>3</v>
      </c>
      <c r="H1846">
        <v>185.339125</v>
      </c>
      <c r="I1846" s="4">
        <v>4</v>
      </c>
      <c r="P1846">
        <v>2</v>
      </c>
      <c r="Q1846" t="str">
        <f t="shared" si="29"/>
        <v>34</v>
      </c>
    </row>
    <row r="1847" spans="1:17" x14ac:dyDescent="0.25">
      <c r="A1847">
        <v>1846</v>
      </c>
      <c r="F1847">
        <v>184.535674</v>
      </c>
      <c r="G1847" s="3">
        <v>3</v>
      </c>
      <c r="H1847">
        <v>185.34443899999999</v>
      </c>
      <c r="I1847" s="4">
        <v>4</v>
      </c>
      <c r="P1847">
        <v>2</v>
      </c>
      <c r="Q1847" t="str">
        <f t="shared" si="29"/>
        <v>34</v>
      </c>
    </row>
    <row r="1848" spans="1:17" x14ac:dyDescent="0.25">
      <c r="A1848">
        <v>1847</v>
      </c>
      <c r="F1848">
        <v>184.53144700000001</v>
      </c>
      <c r="G1848" s="3">
        <v>3</v>
      </c>
      <c r="H1848">
        <v>185.33531400000001</v>
      </c>
      <c r="I1848" s="4">
        <v>4</v>
      </c>
      <c r="P1848">
        <v>2</v>
      </c>
      <c r="Q1848" t="str">
        <f t="shared" si="29"/>
        <v>34</v>
      </c>
    </row>
    <row r="1849" spans="1:17" x14ac:dyDescent="0.25">
      <c r="A1849">
        <v>1848</v>
      </c>
      <c r="F1849">
        <v>184.47598099999999</v>
      </c>
      <c r="G1849" s="3">
        <v>3</v>
      </c>
      <c r="H1849">
        <v>185.315676</v>
      </c>
      <c r="I1849" s="4">
        <v>4</v>
      </c>
      <c r="P1849">
        <v>2</v>
      </c>
      <c r="Q1849" t="str">
        <f t="shared" si="29"/>
        <v>34</v>
      </c>
    </row>
    <row r="1850" spans="1:17" x14ac:dyDescent="0.25">
      <c r="A1850">
        <v>1849</v>
      </c>
      <c r="F1850">
        <v>184.515109</v>
      </c>
      <c r="G1850" s="3">
        <v>3</v>
      </c>
      <c r="H1850">
        <v>185.34830399999998</v>
      </c>
      <c r="I1850" s="4">
        <v>4</v>
      </c>
      <c r="P1850">
        <v>2</v>
      </c>
      <c r="Q1850" t="str">
        <f t="shared" si="29"/>
        <v>34</v>
      </c>
    </row>
    <row r="1851" spans="1:17" x14ac:dyDescent="0.25">
      <c r="A1851">
        <v>1850</v>
      </c>
      <c r="F1851">
        <v>184.515109</v>
      </c>
      <c r="G1851" s="3">
        <v>3</v>
      </c>
      <c r="H1851">
        <v>185.34830399999998</v>
      </c>
      <c r="I1851" s="4">
        <v>4</v>
      </c>
      <c r="P1851">
        <v>2</v>
      </c>
      <c r="Q1851" t="str">
        <f t="shared" si="29"/>
        <v>34</v>
      </c>
    </row>
    <row r="1852" spans="1:17" x14ac:dyDescent="0.25">
      <c r="A1852">
        <v>1851</v>
      </c>
      <c r="P1852">
        <v>0</v>
      </c>
      <c r="Q1852" t="str">
        <f t="shared" si="29"/>
        <v/>
      </c>
    </row>
    <row r="1853" spans="1:17" x14ac:dyDescent="0.25">
      <c r="A1853">
        <v>1852</v>
      </c>
      <c r="P1853">
        <v>0</v>
      </c>
      <c r="Q1853" t="str">
        <f t="shared" si="29"/>
        <v/>
      </c>
    </row>
    <row r="1854" spans="1:17" x14ac:dyDescent="0.25">
      <c r="A1854">
        <v>1853</v>
      </c>
      <c r="D1854">
        <v>206.10701599999999</v>
      </c>
      <c r="E1854" s="2">
        <v>2</v>
      </c>
      <c r="P1854">
        <v>1</v>
      </c>
      <c r="Q1854" t="str">
        <f t="shared" si="29"/>
        <v>2</v>
      </c>
    </row>
    <row r="1855" spans="1:17" x14ac:dyDescent="0.25">
      <c r="A1855">
        <v>1854</v>
      </c>
      <c r="D1855">
        <v>206.16526300000001</v>
      </c>
      <c r="E1855" s="2">
        <v>2</v>
      </c>
      <c r="P1855">
        <v>1</v>
      </c>
      <c r="Q1855" t="str">
        <f t="shared" si="29"/>
        <v>2</v>
      </c>
    </row>
    <row r="1856" spans="1:17" x14ac:dyDescent="0.25">
      <c r="A1856">
        <v>1855</v>
      </c>
      <c r="D1856">
        <v>206.17840799999999</v>
      </c>
      <c r="E1856" s="2">
        <v>2</v>
      </c>
      <c r="P1856">
        <v>1</v>
      </c>
      <c r="Q1856" t="str">
        <f t="shared" si="29"/>
        <v>2</v>
      </c>
    </row>
    <row r="1857" spans="1:17" x14ac:dyDescent="0.25">
      <c r="A1857">
        <v>1856</v>
      </c>
      <c r="D1857">
        <v>206.10665399999999</v>
      </c>
      <c r="E1857" s="2">
        <v>2</v>
      </c>
      <c r="P1857">
        <v>1</v>
      </c>
      <c r="Q1857" t="str">
        <f t="shared" si="29"/>
        <v>2</v>
      </c>
    </row>
    <row r="1858" spans="1:17" x14ac:dyDescent="0.25">
      <c r="A1858">
        <v>1857</v>
      </c>
      <c r="D1858">
        <v>206.098612</v>
      </c>
      <c r="E1858" s="2">
        <v>2</v>
      </c>
      <c r="P1858">
        <v>1</v>
      </c>
      <c r="Q1858" t="str">
        <f t="shared" ref="Q1858:Q1921" si="30">CONCATENATE(C1858,E1858,G1858,I1858)</f>
        <v>2</v>
      </c>
    </row>
    <row r="1859" spans="1:17" x14ac:dyDescent="0.25">
      <c r="A1859">
        <v>1858</v>
      </c>
      <c r="D1859">
        <v>206.11675500000001</v>
      </c>
      <c r="E1859" s="2">
        <v>2</v>
      </c>
      <c r="P1859">
        <v>1</v>
      </c>
      <c r="Q1859" t="str">
        <f t="shared" si="30"/>
        <v>2</v>
      </c>
    </row>
    <row r="1860" spans="1:17" x14ac:dyDescent="0.25">
      <c r="A1860">
        <v>1859</v>
      </c>
      <c r="B1860">
        <v>212.82932</v>
      </c>
      <c r="C1860" s="5">
        <v>1</v>
      </c>
      <c r="D1860">
        <v>206.136809</v>
      </c>
      <c r="E1860" s="2">
        <v>2</v>
      </c>
      <c r="P1860">
        <v>2</v>
      </c>
      <c r="Q1860" t="str">
        <f t="shared" si="30"/>
        <v>12</v>
      </c>
    </row>
    <row r="1861" spans="1:17" x14ac:dyDescent="0.25">
      <c r="A1861">
        <v>1860</v>
      </c>
      <c r="B1861">
        <v>212.777996</v>
      </c>
      <c r="C1861" s="5">
        <v>1</v>
      </c>
      <c r="D1861">
        <v>206.10391900000002</v>
      </c>
      <c r="E1861" s="2">
        <v>2</v>
      </c>
      <c r="P1861">
        <v>2</v>
      </c>
      <c r="Q1861" t="str">
        <f t="shared" si="30"/>
        <v>12</v>
      </c>
    </row>
    <row r="1862" spans="1:17" x14ac:dyDescent="0.25">
      <c r="A1862">
        <v>1861</v>
      </c>
      <c r="B1862">
        <v>212.77534299999999</v>
      </c>
      <c r="C1862" s="5">
        <v>1</v>
      </c>
      <c r="D1862">
        <v>206.23876799999999</v>
      </c>
      <c r="E1862" s="2">
        <v>2</v>
      </c>
      <c r="P1862">
        <v>2</v>
      </c>
      <c r="Q1862" t="str">
        <f t="shared" si="30"/>
        <v>12</v>
      </c>
    </row>
    <row r="1863" spans="1:17" x14ac:dyDescent="0.25">
      <c r="A1863">
        <v>1862</v>
      </c>
      <c r="B1863">
        <v>212.77661900000001</v>
      </c>
      <c r="C1863" s="5">
        <v>1</v>
      </c>
      <c r="D1863">
        <v>206.10701599999999</v>
      </c>
      <c r="E1863" s="2">
        <v>2</v>
      </c>
      <c r="P1863">
        <v>2</v>
      </c>
      <c r="Q1863" t="str">
        <f t="shared" si="30"/>
        <v>12</v>
      </c>
    </row>
    <row r="1864" spans="1:17" x14ac:dyDescent="0.25">
      <c r="A1864">
        <v>1863</v>
      </c>
      <c r="B1864">
        <v>212.794577</v>
      </c>
      <c r="C1864" s="5">
        <v>1</v>
      </c>
      <c r="D1864">
        <v>206.10701599999999</v>
      </c>
      <c r="E1864" s="2">
        <v>2</v>
      </c>
      <c r="P1864">
        <v>2</v>
      </c>
      <c r="Q1864" t="str">
        <f t="shared" si="30"/>
        <v>12</v>
      </c>
    </row>
    <row r="1865" spans="1:17" x14ac:dyDescent="0.25">
      <c r="A1865">
        <v>1864</v>
      </c>
      <c r="B1865">
        <v>212.82615699999999</v>
      </c>
      <c r="C1865" s="5">
        <v>1</v>
      </c>
      <c r="P1865">
        <v>1</v>
      </c>
      <c r="Q1865" t="str">
        <f t="shared" si="30"/>
        <v>1</v>
      </c>
    </row>
    <row r="1866" spans="1:17" x14ac:dyDescent="0.25">
      <c r="A1866">
        <v>1865</v>
      </c>
      <c r="B1866">
        <v>212.77967999999998</v>
      </c>
      <c r="C1866" s="5">
        <v>1</v>
      </c>
      <c r="P1866">
        <v>1</v>
      </c>
      <c r="Q1866" t="str">
        <f t="shared" si="30"/>
        <v>1</v>
      </c>
    </row>
    <row r="1867" spans="1:17" x14ac:dyDescent="0.25">
      <c r="A1867">
        <v>1866</v>
      </c>
      <c r="B1867">
        <v>212.82932</v>
      </c>
      <c r="C1867" s="5">
        <v>1</v>
      </c>
      <c r="H1867">
        <v>212.063391</v>
      </c>
      <c r="I1867" s="4">
        <v>4</v>
      </c>
      <c r="P1867">
        <v>2</v>
      </c>
      <c r="Q1867" t="str">
        <f t="shared" si="30"/>
        <v>14</v>
      </c>
    </row>
    <row r="1868" spans="1:17" x14ac:dyDescent="0.25">
      <c r="A1868">
        <v>1867</v>
      </c>
      <c r="B1868">
        <v>212.82932</v>
      </c>
      <c r="C1868" s="5">
        <v>1</v>
      </c>
      <c r="F1868">
        <v>212.17195599999999</v>
      </c>
      <c r="G1868" s="3">
        <v>3</v>
      </c>
      <c r="H1868">
        <v>212.06833900000001</v>
      </c>
      <c r="I1868" s="4">
        <v>4</v>
      </c>
      <c r="P1868">
        <v>3</v>
      </c>
      <c r="Q1868" t="str">
        <f t="shared" si="30"/>
        <v>134</v>
      </c>
    </row>
    <row r="1869" spans="1:17" x14ac:dyDescent="0.25">
      <c r="A1869">
        <v>1868</v>
      </c>
      <c r="F1869">
        <v>212.14956000000001</v>
      </c>
      <c r="G1869" s="3">
        <v>3</v>
      </c>
      <c r="H1869">
        <v>212.082471</v>
      </c>
      <c r="I1869" s="4">
        <v>4</v>
      </c>
      <c r="P1869">
        <v>2</v>
      </c>
      <c r="Q1869" t="str">
        <f t="shared" si="30"/>
        <v>34</v>
      </c>
    </row>
    <row r="1870" spans="1:17" x14ac:dyDescent="0.25">
      <c r="A1870">
        <v>1869</v>
      </c>
      <c r="F1870">
        <v>212.13052999999999</v>
      </c>
      <c r="G1870" s="3">
        <v>3</v>
      </c>
      <c r="H1870">
        <v>212.09461400000001</v>
      </c>
      <c r="I1870" s="4">
        <v>4</v>
      </c>
      <c r="P1870">
        <v>2</v>
      </c>
      <c r="Q1870" t="str">
        <f t="shared" si="30"/>
        <v>34</v>
      </c>
    </row>
    <row r="1871" spans="1:17" x14ac:dyDescent="0.25">
      <c r="A1871">
        <v>1870</v>
      </c>
      <c r="F1871">
        <v>212.14736600000001</v>
      </c>
      <c r="G1871" s="3">
        <v>3</v>
      </c>
      <c r="H1871">
        <v>212.06670700000001</v>
      </c>
      <c r="I1871" s="4">
        <v>4</v>
      </c>
      <c r="P1871">
        <v>2</v>
      </c>
      <c r="Q1871" t="str">
        <f t="shared" si="30"/>
        <v>34</v>
      </c>
    </row>
    <row r="1872" spans="1:17" x14ac:dyDescent="0.25">
      <c r="A1872">
        <v>1871</v>
      </c>
      <c r="F1872">
        <v>212.160324</v>
      </c>
      <c r="G1872" s="3">
        <v>3</v>
      </c>
      <c r="H1872">
        <v>212.04783</v>
      </c>
      <c r="I1872" s="4">
        <v>4</v>
      </c>
      <c r="P1872">
        <v>2</v>
      </c>
      <c r="Q1872" t="str">
        <f t="shared" si="30"/>
        <v>34</v>
      </c>
    </row>
    <row r="1873" spans="1:17" x14ac:dyDescent="0.25">
      <c r="A1873">
        <v>1872</v>
      </c>
      <c r="F1873">
        <v>212.18792500000001</v>
      </c>
      <c r="G1873" s="3">
        <v>3</v>
      </c>
      <c r="H1873">
        <v>212.04675900000001</v>
      </c>
      <c r="I1873" s="4">
        <v>4</v>
      </c>
      <c r="P1873">
        <v>2</v>
      </c>
      <c r="Q1873" t="str">
        <f t="shared" si="30"/>
        <v>34</v>
      </c>
    </row>
    <row r="1874" spans="1:17" x14ac:dyDescent="0.25">
      <c r="A1874">
        <v>1873</v>
      </c>
      <c r="F1874">
        <v>212.10782699999999</v>
      </c>
      <c r="G1874" s="3">
        <v>3</v>
      </c>
      <c r="H1874">
        <v>212.01635200000001</v>
      </c>
      <c r="I1874" s="4">
        <v>4</v>
      </c>
      <c r="P1874">
        <v>2</v>
      </c>
      <c r="Q1874" t="str">
        <f t="shared" si="30"/>
        <v>34</v>
      </c>
    </row>
    <row r="1875" spans="1:17" x14ac:dyDescent="0.25">
      <c r="A1875">
        <v>1874</v>
      </c>
      <c r="F1875">
        <v>212.17195599999999</v>
      </c>
      <c r="G1875" s="3">
        <v>3</v>
      </c>
      <c r="H1875">
        <v>212.063391</v>
      </c>
      <c r="I1875" s="4">
        <v>4</v>
      </c>
      <c r="P1875">
        <v>2</v>
      </c>
      <c r="Q1875" t="str">
        <f t="shared" si="30"/>
        <v>34</v>
      </c>
    </row>
    <row r="1876" spans="1:17" x14ac:dyDescent="0.25">
      <c r="A1876">
        <v>1875</v>
      </c>
      <c r="F1876">
        <v>212.17195599999999</v>
      </c>
      <c r="G1876" s="3">
        <v>3</v>
      </c>
      <c r="H1876">
        <v>212.063391</v>
      </c>
      <c r="I1876" s="4">
        <v>4</v>
      </c>
      <c r="P1876">
        <v>2</v>
      </c>
      <c r="Q1876" t="str">
        <f t="shared" si="30"/>
        <v>34</v>
      </c>
    </row>
    <row r="1877" spans="1:17" x14ac:dyDescent="0.25">
      <c r="A1877">
        <v>1876</v>
      </c>
      <c r="D1877">
        <v>227.187704</v>
      </c>
      <c r="E1877" s="2">
        <v>2</v>
      </c>
      <c r="P1877">
        <v>1</v>
      </c>
      <c r="Q1877" t="str">
        <f t="shared" si="30"/>
        <v>2</v>
      </c>
    </row>
    <row r="1878" spans="1:17" x14ac:dyDescent="0.25">
      <c r="A1878">
        <v>1877</v>
      </c>
      <c r="D1878">
        <v>227.17280700000001</v>
      </c>
      <c r="E1878" s="2">
        <v>2</v>
      </c>
      <c r="P1878">
        <v>1</v>
      </c>
      <c r="Q1878" t="str">
        <f t="shared" si="30"/>
        <v>2</v>
      </c>
    </row>
    <row r="1879" spans="1:17" x14ac:dyDescent="0.25">
      <c r="A1879">
        <v>1878</v>
      </c>
      <c r="D1879">
        <v>227.17785800000001</v>
      </c>
      <c r="E1879" s="2">
        <v>2</v>
      </c>
      <c r="P1879">
        <v>1</v>
      </c>
      <c r="Q1879" t="str">
        <f t="shared" si="30"/>
        <v>2</v>
      </c>
    </row>
    <row r="1880" spans="1:17" x14ac:dyDescent="0.25">
      <c r="A1880">
        <v>1879</v>
      </c>
      <c r="D1880">
        <v>227.14709400000001</v>
      </c>
      <c r="E1880" s="2">
        <v>2</v>
      </c>
      <c r="P1880">
        <v>1</v>
      </c>
      <c r="Q1880" t="str">
        <f t="shared" si="30"/>
        <v>2</v>
      </c>
    </row>
    <row r="1881" spans="1:17" x14ac:dyDescent="0.25">
      <c r="A1881">
        <v>1880</v>
      </c>
      <c r="D1881">
        <v>227.16041000000001</v>
      </c>
      <c r="E1881" s="2">
        <v>2</v>
      </c>
      <c r="P1881">
        <v>1</v>
      </c>
      <c r="Q1881" t="str">
        <f t="shared" si="30"/>
        <v>2</v>
      </c>
    </row>
    <row r="1882" spans="1:17" x14ac:dyDescent="0.25">
      <c r="A1882">
        <v>1881</v>
      </c>
      <c r="D1882">
        <v>227.17678699999999</v>
      </c>
      <c r="E1882" s="2">
        <v>2</v>
      </c>
      <c r="P1882">
        <v>1</v>
      </c>
      <c r="Q1882" t="str">
        <f t="shared" si="30"/>
        <v>2</v>
      </c>
    </row>
    <row r="1883" spans="1:17" x14ac:dyDescent="0.25">
      <c r="A1883">
        <v>1882</v>
      </c>
      <c r="B1883">
        <v>234.42640800000001</v>
      </c>
      <c r="C1883" s="5">
        <v>1</v>
      </c>
      <c r="D1883">
        <v>227.23708999999999</v>
      </c>
      <c r="E1883" s="2">
        <v>2</v>
      </c>
      <c r="P1883">
        <v>2</v>
      </c>
      <c r="Q1883" t="str">
        <f t="shared" si="30"/>
        <v>12</v>
      </c>
    </row>
    <row r="1884" spans="1:17" x14ac:dyDescent="0.25">
      <c r="A1884">
        <v>1883</v>
      </c>
      <c r="B1884">
        <v>234.451255</v>
      </c>
      <c r="C1884" s="5">
        <v>1</v>
      </c>
      <c r="D1884">
        <v>227.246376</v>
      </c>
      <c r="E1884" s="2">
        <v>2</v>
      </c>
      <c r="P1884">
        <v>2</v>
      </c>
      <c r="Q1884" t="str">
        <f t="shared" si="30"/>
        <v>12</v>
      </c>
    </row>
    <row r="1885" spans="1:17" x14ac:dyDescent="0.25">
      <c r="A1885">
        <v>1884</v>
      </c>
      <c r="B1885">
        <v>234.423654</v>
      </c>
      <c r="C1885" s="5">
        <v>1</v>
      </c>
      <c r="D1885">
        <v>227.187704</v>
      </c>
      <c r="E1885" s="2">
        <v>2</v>
      </c>
      <c r="P1885">
        <v>2</v>
      </c>
      <c r="Q1885" t="str">
        <f t="shared" si="30"/>
        <v>12</v>
      </c>
    </row>
    <row r="1886" spans="1:17" x14ac:dyDescent="0.25">
      <c r="A1886">
        <v>1885</v>
      </c>
      <c r="B1886">
        <v>234.43013300000001</v>
      </c>
      <c r="C1886" s="5">
        <v>1</v>
      </c>
      <c r="D1886">
        <v>227.187704</v>
      </c>
      <c r="E1886" s="2">
        <v>2</v>
      </c>
      <c r="P1886">
        <v>2</v>
      </c>
      <c r="Q1886" t="str">
        <f t="shared" si="30"/>
        <v>12</v>
      </c>
    </row>
    <row r="1887" spans="1:17" x14ac:dyDescent="0.25">
      <c r="A1887">
        <v>1886</v>
      </c>
      <c r="B1887">
        <v>234.43997899999999</v>
      </c>
      <c r="C1887" s="5">
        <v>1</v>
      </c>
      <c r="P1887">
        <v>1</v>
      </c>
      <c r="Q1887" t="str">
        <f t="shared" si="30"/>
        <v>1</v>
      </c>
    </row>
    <row r="1888" spans="1:17" x14ac:dyDescent="0.25">
      <c r="A1888">
        <v>1887</v>
      </c>
      <c r="B1888">
        <v>234.419828</v>
      </c>
      <c r="C1888" s="5">
        <v>1</v>
      </c>
      <c r="P1888">
        <v>1</v>
      </c>
      <c r="Q1888" t="str">
        <f t="shared" si="30"/>
        <v>1</v>
      </c>
    </row>
    <row r="1889" spans="1:17" x14ac:dyDescent="0.25">
      <c r="A1889">
        <v>1888</v>
      </c>
      <c r="B1889">
        <v>234.43395899999999</v>
      </c>
      <c r="C1889" s="5">
        <v>1</v>
      </c>
      <c r="P1889">
        <v>1</v>
      </c>
      <c r="Q1889" t="str">
        <f t="shared" si="30"/>
        <v>1</v>
      </c>
    </row>
    <row r="1890" spans="1:17" x14ac:dyDescent="0.25">
      <c r="A1890">
        <v>1889</v>
      </c>
      <c r="B1890">
        <v>234.39993000000001</v>
      </c>
      <c r="C1890" s="5">
        <v>1</v>
      </c>
      <c r="P1890">
        <v>1</v>
      </c>
      <c r="Q1890" t="str">
        <f t="shared" si="30"/>
        <v>1</v>
      </c>
    </row>
    <row r="1891" spans="1:17" x14ac:dyDescent="0.25">
      <c r="A1891">
        <v>1890</v>
      </c>
      <c r="B1891">
        <v>234.39906300000001</v>
      </c>
      <c r="C1891" s="5">
        <v>1</v>
      </c>
      <c r="H1891">
        <v>231.235658</v>
      </c>
      <c r="I1891" s="4">
        <v>4</v>
      </c>
      <c r="P1891">
        <v>2</v>
      </c>
      <c r="Q1891" t="str">
        <f t="shared" si="30"/>
        <v>14</v>
      </c>
    </row>
    <row r="1892" spans="1:17" x14ac:dyDescent="0.25">
      <c r="A1892">
        <v>1891</v>
      </c>
      <c r="B1892">
        <v>234.42640800000001</v>
      </c>
      <c r="C1892" s="5">
        <v>1</v>
      </c>
      <c r="H1892">
        <v>231.31407100000001</v>
      </c>
      <c r="I1892" s="4">
        <v>4</v>
      </c>
      <c r="P1892">
        <v>2</v>
      </c>
      <c r="Q1892" t="str">
        <f t="shared" si="30"/>
        <v>14</v>
      </c>
    </row>
    <row r="1893" spans="1:17" x14ac:dyDescent="0.25">
      <c r="A1893">
        <v>1892</v>
      </c>
      <c r="F1893">
        <v>233.551963</v>
      </c>
      <c r="G1893" s="3">
        <v>3</v>
      </c>
      <c r="H1893">
        <v>231.328968</v>
      </c>
      <c r="I1893" s="4">
        <v>4</v>
      </c>
      <c r="P1893">
        <v>2</v>
      </c>
      <c r="Q1893" t="str">
        <f t="shared" si="30"/>
        <v>34</v>
      </c>
    </row>
    <row r="1894" spans="1:17" x14ac:dyDescent="0.25">
      <c r="A1894">
        <v>1893</v>
      </c>
      <c r="F1894">
        <v>233.59073799999999</v>
      </c>
      <c r="G1894" s="3">
        <v>3</v>
      </c>
      <c r="H1894">
        <v>231.291011</v>
      </c>
      <c r="I1894" s="4">
        <v>4</v>
      </c>
      <c r="P1894">
        <v>2</v>
      </c>
      <c r="Q1894" t="str">
        <f t="shared" si="30"/>
        <v>34</v>
      </c>
    </row>
    <row r="1895" spans="1:17" x14ac:dyDescent="0.25">
      <c r="A1895">
        <v>1894</v>
      </c>
      <c r="F1895">
        <v>233.56737100000001</v>
      </c>
      <c r="G1895" s="3">
        <v>3</v>
      </c>
      <c r="H1895">
        <v>231.27539999999999</v>
      </c>
      <c r="I1895" s="4">
        <v>4</v>
      </c>
      <c r="P1895">
        <v>2</v>
      </c>
      <c r="Q1895" t="str">
        <f t="shared" si="30"/>
        <v>34</v>
      </c>
    </row>
    <row r="1896" spans="1:17" x14ac:dyDescent="0.25">
      <c r="A1896">
        <v>1895</v>
      </c>
      <c r="F1896">
        <v>233.58012500000001</v>
      </c>
      <c r="G1896" s="3">
        <v>3</v>
      </c>
      <c r="H1896">
        <v>231.23591199999998</v>
      </c>
      <c r="I1896" s="4">
        <v>4</v>
      </c>
      <c r="P1896">
        <v>2</v>
      </c>
      <c r="Q1896" t="str">
        <f t="shared" si="30"/>
        <v>34</v>
      </c>
    </row>
    <row r="1897" spans="1:17" x14ac:dyDescent="0.25">
      <c r="A1897">
        <v>1896</v>
      </c>
      <c r="F1897">
        <v>233.56125</v>
      </c>
      <c r="G1897" s="3">
        <v>3</v>
      </c>
      <c r="H1897">
        <v>231.25892199999998</v>
      </c>
      <c r="I1897" s="4">
        <v>4</v>
      </c>
      <c r="P1897">
        <v>2</v>
      </c>
      <c r="Q1897" t="str">
        <f t="shared" si="30"/>
        <v>34</v>
      </c>
    </row>
    <row r="1898" spans="1:17" x14ac:dyDescent="0.25">
      <c r="A1898">
        <v>1897</v>
      </c>
      <c r="F1898">
        <v>233.57089200000001</v>
      </c>
      <c r="G1898" s="3">
        <v>3</v>
      </c>
      <c r="H1898">
        <v>231.35463100000001</v>
      </c>
      <c r="I1898" s="4">
        <v>4</v>
      </c>
      <c r="P1898">
        <v>2</v>
      </c>
      <c r="Q1898" t="str">
        <f t="shared" si="30"/>
        <v>34</v>
      </c>
    </row>
    <row r="1899" spans="1:17" x14ac:dyDescent="0.25">
      <c r="A1899">
        <v>1898</v>
      </c>
      <c r="D1899">
        <v>249.98488399999999</v>
      </c>
      <c r="E1899" s="2">
        <v>2</v>
      </c>
      <c r="F1899">
        <v>233.56079099999999</v>
      </c>
      <c r="G1899" s="3">
        <v>3</v>
      </c>
      <c r="H1899">
        <v>231.235658</v>
      </c>
      <c r="I1899" s="4">
        <v>4</v>
      </c>
      <c r="P1899">
        <v>3</v>
      </c>
      <c r="Q1899" t="str">
        <f t="shared" si="30"/>
        <v>234</v>
      </c>
    </row>
    <row r="1900" spans="1:17" x14ac:dyDescent="0.25">
      <c r="A1900">
        <v>1899</v>
      </c>
      <c r="D1900">
        <v>250.05156499999998</v>
      </c>
      <c r="E1900" s="2">
        <v>2</v>
      </c>
      <c r="F1900">
        <v>233.48564099999999</v>
      </c>
      <c r="G1900" s="3">
        <v>3</v>
      </c>
      <c r="P1900">
        <v>2</v>
      </c>
      <c r="Q1900" t="str">
        <f t="shared" si="30"/>
        <v>23</v>
      </c>
    </row>
    <row r="1901" spans="1:17" x14ac:dyDescent="0.25">
      <c r="A1901">
        <v>1900</v>
      </c>
      <c r="D1901">
        <v>250.00952699999999</v>
      </c>
      <c r="E1901" s="2">
        <v>2</v>
      </c>
      <c r="F1901">
        <v>233.497478</v>
      </c>
      <c r="G1901" s="3">
        <v>3</v>
      </c>
      <c r="P1901">
        <v>2</v>
      </c>
      <c r="Q1901" t="str">
        <f t="shared" si="30"/>
        <v>23</v>
      </c>
    </row>
    <row r="1902" spans="1:17" x14ac:dyDescent="0.25">
      <c r="A1902">
        <v>1901</v>
      </c>
      <c r="D1902">
        <v>250.02610899999999</v>
      </c>
      <c r="E1902" s="2">
        <v>2</v>
      </c>
      <c r="F1902">
        <v>233.551963</v>
      </c>
      <c r="G1902" s="3">
        <v>3</v>
      </c>
      <c r="P1902">
        <v>2</v>
      </c>
      <c r="Q1902" t="str">
        <f t="shared" si="30"/>
        <v>23</v>
      </c>
    </row>
    <row r="1903" spans="1:17" x14ac:dyDescent="0.25">
      <c r="A1903">
        <v>1902</v>
      </c>
      <c r="D1903">
        <v>249.969987</v>
      </c>
      <c r="E1903" s="2">
        <v>2</v>
      </c>
      <c r="F1903">
        <v>233.551963</v>
      </c>
      <c r="G1903" s="3">
        <v>3</v>
      </c>
      <c r="P1903">
        <v>2</v>
      </c>
      <c r="Q1903" t="str">
        <f t="shared" si="30"/>
        <v>23</v>
      </c>
    </row>
    <row r="1904" spans="1:17" x14ac:dyDescent="0.25">
      <c r="A1904">
        <v>1903</v>
      </c>
      <c r="D1904">
        <v>249.973455</v>
      </c>
      <c r="E1904" s="2">
        <v>2</v>
      </c>
      <c r="P1904">
        <v>1</v>
      </c>
      <c r="Q1904" t="str">
        <f t="shared" si="30"/>
        <v>2</v>
      </c>
    </row>
    <row r="1905" spans="1:17" x14ac:dyDescent="0.25">
      <c r="A1905">
        <v>1904</v>
      </c>
      <c r="D1905">
        <v>249.96534500000001</v>
      </c>
      <c r="E1905" s="2">
        <v>2</v>
      </c>
      <c r="P1905">
        <v>1</v>
      </c>
      <c r="Q1905" t="str">
        <f t="shared" si="30"/>
        <v>2</v>
      </c>
    </row>
    <row r="1906" spans="1:17" x14ac:dyDescent="0.25">
      <c r="A1906">
        <v>1905</v>
      </c>
      <c r="D1906">
        <v>249.98345699999999</v>
      </c>
      <c r="E1906" s="2">
        <v>2</v>
      </c>
      <c r="P1906">
        <v>1</v>
      </c>
      <c r="Q1906" t="str">
        <f t="shared" si="30"/>
        <v>2</v>
      </c>
    </row>
    <row r="1907" spans="1:17" x14ac:dyDescent="0.25">
      <c r="A1907">
        <v>1906</v>
      </c>
      <c r="D1907">
        <v>249.98488399999999</v>
      </c>
      <c r="E1907" s="2">
        <v>2</v>
      </c>
      <c r="P1907">
        <v>1</v>
      </c>
      <c r="Q1907" t="str">
        <f t="shared" si="30"/>
        <v>2</v>
      </c>
    </row>
    <row r="1908" spans="1:17" x14ac:dyDescent="0.25">
      <c r="A1908">
        <v>1907</v>
      </c>
      <c r="B1908">
        <v>258.146703</v>
      </c>
      <c r="C1908" s="5">
        <v>1</v>
      </c>
      <c r="D1908">
        <v>249.98488399999999</v>
      </c>
      <c r="E1908" s="2">
        <v>2</v>
      </c>
      <c r="P1908">
        <v>2</v>
      </c>
      <c r="Q1908" t="str">
        <f t="shared" si="30"/>
        <v>12</v>
      </c>
    </row>
    <row r="1909" spans="1:17" x14ac:dyDescent="0.25">
      <c r="A1909">
        <v>1908</v>
      </c>
      <c r="B1909">
        <v>258.21792399999998</v>
      </c>
      <c r="C1909" s="5">
        <v>1</v>
      </c>
      <c r="D1909">
        <v>249.98488399999999</v>
      </c>
      <c r="E1909" s="2">
        <v>2</v>
      </c>
      <c r="P1909">
        <v>2</v>
      </c>
      <c r="Q1909" t="str">
        <f t="shared" si="30"/>
        <v>12</v>
      </c>
    </row>
    <row r="1910" spans="1:17" x14ac:dyDescent="0.25">
      <c r="A1910">
        <v>1909</v>
      </c>
      <c r="B1910">
        <v>258.17195700000002</v>
      </c>
      <c r="C1910" s="5">
        <v>1</v>
      </c>
      <c r="D1910">
        <v>249.98488399999999</v>
      </c>
      <c r="E1910" s="2">
        <v>2</v>
      </c>
      <c r="P1910">
        <v>2</v>
      </c>
      <c r="Q1910" t="str">
        <f t="shared" si="30"/>
        <v>12</v>
      </c>
    </row>
    <row r="1911" spans="1:17" x14ac:dyDescent="0.25">
      <c r="A1911">
        <v>1910</v>
      </c>
      <c r="B1911">
        <v>258.12818299999998</v>
      </c>
      <c r="C1911" s="5">
        <v>1</v>
      </c>
      <c r="P1911">
        <v>1</v>
      </c>
      <c r="Q1911" t="str">
        <f t="shared" si="30"/>
        <v>1</v>
      </c>
    </row>
    <row r="1912" spans="1:17" x14ac:dyDescent="0.25">
      <c r="A1912">
        <v>1911</v>
      </c>
      <c r="B1912">
        <v>258.12246800000003</v>
      </c>
      <c r="C1912" s="5">
        <v>1</v>
      </c>
      <c r="P1912">
        <v>1</v>
      </c>
      <c r="Q1912" t="str">
        <f t="shared" si="30"/>
        <v>1</v>
      </c>
    </row>
    <row r="1913" spans="1:17" x14ac:dyDescent="0.25">
      <c r="A1913">
        <v>1912</v>
      </c>
      <c r="B1913">
        <v>258.12706100000003</v>
      </c>
      <c r="C1913" s="5">
        <v>1</v>
      </c>
      <c r="P1913">
        <v>1</v>
      </c>
      <c r="Q1913" t="str">
        <f t="shared" si="30"/>
        <v>1</v>
      </c>
    </row>
    <row r="1914" spans="1:17" x14ac:dyDescent="0.25">
      <c r="A1914">
        <v>1913</v>
      </c>
      <c r="B1914">
        <v>258.15154799999999</v>
      </c>
      <c r="C1914" s="5">
        <v>1</v>
      </c>
      <c r="P1914">
        <v>1</v>
      </c>
      <c r="Q1914" t="str">
        <f t="shared" si="30"/>
        <v>1</v>
      </c>
    </row>
    <row r="1915" spans="1:17" x14ac:dyDescent="0.25">
      <c r="A1915">
        <v>1914</v>
      </c>
      <c r="B1915">
        <v>258.19363900000002</v>
      </c>
      <c r="C1915" s="5">
        <v>1</v>
      </c>
      <c r="H1915">
        <v>252.619901</v>
      </c>
      <c r="I1915" s="4">
        <v>4</v>
      </c>
      <c r="P1915">
        <v>2</v>
      </c>
      <c r="Q1915" t="str">
        <f t="shared" si="30"/>
        <v>14</v>
      </c>
    </row>
    <row r="1916" spans="1:17" x14ac:dyDescent="0.25">
      <c r="A1916">
        <v>1915</v>
      </c>
      <c r="B1916">
        <v>258.157262</v>
      </c>
      <c r="C1916" s="5">
        <v>1</v>
      </c>
      <c r="H1916">
        <v>252.619901</v>
      </c>
      <c r="I1916" s="4">
        <v>4</v>
      </c>
      <c r="P1916">
        <v>2</v>
      </c>
      <c r="Q1916" t="str">
        <f t="shared" si="30"/>
        <v>14</v>
      </c>
    </row>
    <row r="1917" spans="1:17" x14ac:dyDescent="0.25">
      <c r="A1917">
        <v>1916</v>
      </c>
      <c r="B1917">
        <v>258.15083800000002</v>
      </c>
      <c r="C1917" s="5">
        <v>1</v>
      </c>
      <c r="H1917">
        <v>252.619901</v>
      </c>
      <c r="I1917" s="4">
        <v>4</v>
      </c>
      <c r="P1917">
        <v>2</v>
      </c>
      <c r="Q1917" t="str">
        <f t="shared" si="30"/>
        <v>14</v>
      </c>
    </row>
    <row r="1918" spans="1:17" x14ac:dyDescent="0.25">
      <c r="A1918">
        <v>1917</v>
      </c>
      <c r="B1918">
        <v>258.15063199999997</v>
      </c>
      <c r="C1918" s="5">
        <v>1</v>
      </c>
      <c r="H1918">
        <v>252.619901</v>
      </c>
      <c r="I1918" s="4">
        <v>4</v>
      </c>
      <c r="P1918">
        <v>2</v>
      </c>
      <c r="Q1918" t="str">
        <f t="shared" si="30"/>
        <v>14</v>
      </c>
    </row>
    <row r="1919" spans="1:17" x14ac:dyDescent="0.25">
      <c r="A1919">
        <v>1918</v>
      </c>
      <c r="B1919">
        <v>258.146703</v>
      </c>
      <c r="C1919" s="5">
        <v>1</v>
      </c>
      <c r="F1919">
        <v>256.91676899999999</v>
      </c>
      <c r="G1919" s="3">
        <v>3</v>
      </c>
      <c r="H1919">
        <v>252.619901</v>
      </c>
      <c r="I1919" s="4">
        <v>4</v>
      </c>
      <c r="P1919">
        <v>3</v>
      </c>
      <c r="Q1919" t="str">
        <f t="shared" si="30"/>
        <v>134</v>
      </c>
    </row>
    <row r="1920" spans="1:17" x14ac:dyDescent="0.25">
      <c r="A1920">
        <v>1919</v>
      </c>
      <c r="F1920">
        <v>256.91375900000003</v>
      </c>
      <c r="G1920" s="3">
        <v>3</v>
      </c>
      <c r="H1920">
        <v>252.619901</v>
      </c>
      <c r="I1920" s="4">
        <v>4</v>
      </c>
      <c r="P1920">
        <v>2</v>
      </c>
      <c r="Q1920" t="str">
        <f t="shared" si="30"/>
        <v>34</v>
      </c>
    </row>
    <row r="1921" spans="1:17" x14ac:dyDescent="0.25">
      <c r="A1921">
        <v>1920</v>
      </c>
      <c r="F1921">
        <v>256.91676899999999</v>
      </c>
      <c r="G1921" s="3">
        <v>3</v>
      </c>
      <c r="H1921">
        <v>252.619901</v>
      </c>
      <c r="I1921" s="4">
        <v>4</v>
      </c>
      <c r="J1921">
        <v>236.18101100000001</v>
      </c>
      <c r="K1921" t="s">
        <v>22</v>
      </c>
      <c r="Q1921" t="str">
        <f t="shared" si="30"/>
        <v>34</v>
      </c>
    </row>
    <row r="1922" spans="1:17" x14ac:dyDescent="0.25">
      <c r="A1922">
        <v>1921</v>
      </c>
      <c r="Q1922" t="str">
        <f t="shared" ref="Q1922:Q1985" si="31">CONCATENATE(C1922,E1922,G1922,I1922)</f>
        <v/>
      </c>
    </row>
    <row r="1923" spans="1:17" x14ac:dyDescent="0.25">
      <c r="A1923">
        <v>1922</v>
      </c>
      <c r="J1923">
        <v>236.10417899999999</v>
      </c>
      <c r="K1923" t="s">
        <v>22</v>
      </c>
      <c r="Q1923" t="str">
        <f t="shared" si="31"/>
        <v/>
      </c>
    </row>
    <row r="1924" spans="1:17" x14ac:dyDescent="0.25">
      <c r="A1924">
        <v>1923</v>
      </c>
      <c r="B1924">
        <v>260.12700799999999</v>
      </c>
      <c r="C1924" s="5">
        <v>1</v>
      </c>
      <c r="P1924">
        <v>1</v>
      </c>
      <c r="Q1924" t="str">
        <f t="shared" si="31"/>
        <v>1</v>
      </c>
    </row>
    <row r="1925" spans="1:17" x14ac:dyDescent="0.25">
      <c r="A1925">
        <v>1924</v>
      </c>
      <c r="B1925">
        <v>260.10996799999998</v>
      </c>
      <c r="C1925" s="5">
        <v>1</v>
      </c>
      <c r="P1925">
        <v>1</v>
      </c>
      <c r="Q1925" t="str">
        <f t="shared" si="31"/>
        <v>1</v>
      </c>
    </row>
    <row r="1926" spans="1:17" x14ac:dyDescent="0.25">
      <c r="A1926">
        <v>1925</v>
      </c>
      <c r="B1926">
        <v>260.135988</v>
      </c>
      <c r="C1926" s="5">
        <v>1</v>
      </c>
      <c r="P1926">
        <v>1</v>
      </c>
      <c r="Q1926" t="str">
        <f t="shared" si="31"/>
        <v>1</v>
      </c>
    </row>
    <row r="1927" spans="1:17" x14ac:dyDescent="0.25">
      <c r="A1927">
        <v>1926</v>
      </c>
      <c r="B1927">
        <v>260.106447</v>
      </c>
      <c r="C1927" s="5">
        <v>1</v>
      </c>
      <c r="D1927">
        <v>257.84258799999998</v>
      </c>
      <c r="E1927" s="2">
        <v>2</v>
      </c>
      <c r="P1927">
        <v>2</v>
      </c>
      <c r="Q1927" t="str">
        <f t="shared" si="31"/>
        <v>12</v>
      </c>
    </row>
    <row r="1928" spans="1:17" x14ac:dyDescent="0.25">
      <c r="A1928">
        <v>1927</v>
      </c>
      <c r="B1928">
        <v>260.12063000000001</v>
      </c>
      <c r="C1928" s="5">
        <v>1</v>
      </c>
      <c r="D1928">
        <v>257.82340399999998</v>
      </c>
      <c r="E1928" s="2">
        <v>2</v>
      </c>
      <c r="P1928">
        <v>2</v>
      </c>
      <c r="Q1928" t="str">
        <f t="shared" si="31"/>
        <v>12</v>
      </c>
    </row>
    <row r="1929" spans="1:17" x14ac:dyDescent="0.25">
      <c r="A1929">
        <v>1928</v>
      </c>
      <c r="B1929">
        <v>260.11976399999998</v>
      </c>
      <c r="C1929" s="5">
        <v>1</v>
      </c>
      <c r="D1929">
        <v>257.84381200000001</v>
      </c>
      <c r="E1929" s="2">
        <v>2</v>
      </c>
      <c r="P1929">
        <v>2</v>
      </c>
      <c r="Q1929" t="str">
        <f t="shared" si="31"/>
        <v>12</v>
      </c>
    </row>
    <row r="1930" spans="1:17" x14ac:dyDescent="0.25">
      <c r="A1930">
        <v>1929</v>
      </c>
      <c r="B1930">
        <v>260.10940699999998</v>
      </c>
      <c r="C1930" s="5">
        <v>1</v>
      </c>
      <c r="D1930">
        <v>257.82937400000003</v>
      </c>
      <c r="E1930" s="2">
        <v>2</v>
      </c>
      <c r="P1930">
        <v>2</v>
      </c>
      <c r="Q1930" t="str">
        <f t="shared" si="31"/>
        <v>12</v>
      </c>
    </row>
    <row r="1931" spans="1:17" x14ac:dyDescent="0.25">
      <c r="A1931">
        <v>1930</v>
      </c>
      <c r="B1931">
        <v>260.11752100000001</v>
      </c>
      <c r="C1931" s="5">
        <v>1</v>
      </c>
      <c r="D1931">
        <v>257.82146599999999</v>
      </c>
      <c r="E1931" s="2">
        <v>2</v>
      </c>
      <c r="P1931">
        <v>2</v>
      </c>
      <c r="Q1931" t="str">
        <f t="shared" si="31"/>
        <v>12</v>
      </c>
    </row>
    <row r="1932" spans="1:17" x14ac:dyDescent="0.25">
      <c r="A1932">
        <v>1931</v>
      </c>
      <c r="B1932">
        <v>260.02711599999998</v>
      </c>
      <c r="C1932" s="5">
        <v>1</v>
      </c>
      <c r="D1932">
        <v>257.80865999999997</v>
      </c>
      <c r="E1932" s="2">
        <v>2</v>
      </c>
      <c r="P1932">
        <v>2</v>
      </c>
      <c r="Q1932" t="str">
        <f t="shared" si="31"/>
        <v>12</v>
      </c>
    </row>
    <row r="1933" spans="1:17" x14ac:dyDescent="0.25">
      <c r="A1933">
        <v>1932</v>
      </c>
      <c r="B1933">
        <v>260.139612</v>
      </c>
      <c r="C1933" s="5">
        <v>1</v>
      </c>
      <c r="D1933">
        <v>257.84967899999998</v>
      </c>
      <c r="E1933" s="2">
        <v>2</v>
      </c>
      <c r="P1933">
        <v>2</v>
      </c>
      <c r="Q1933" t="str">
        <f t="shared" si="31"/>
        <v>12</v>
      </c>
    </row>
    <row r="1934" spans="1:17" x14ac:dyDescent="0.25">
      <c r="A1934">
        <v>1933</v>
      </c>
      <c r="B1934">
        <v>260.12700799999999</v>
      </c>
      <c r="C1934" s="5">
        <v>1</v>
      </c>
      <c r="D1934">
        <v>257.86350399999998</v>
      </c>
      <c r="E1934" s="2">
        <v>2</v>
      </c>
      <c r="P1934">
        <v>2</v>
      </c>
      <c r="Q1934" t="str">
        <f t="shared" si="31"/>
        <v>12</v>
      </c>
    </row>
    <row r="1935" spans="1:17" x14ac:dyDescent="0.25">
      <c r="A1935">
        <v>1934</v>
      </c>
      <c r="D1935">
        <v>257.82340399999998</v>
      </c>
      <c r="E1935" s="2">
        <v>2</v>
      </c>
      <c r="F1935">
        <v>260.16012000000001</v>
      </c>
      <c r="G1935" s="3">
        <v>3</v>
      </c>
      <c r="H1935">
        <v>259.43449499999997</v>
      </c>
      <c r="I1935" s="4">
        <v>4</v>
      </c>
      <c r="P1935">
        <v>3</v>
      </c>
      <c r="Q1935" t="str">
        <f t="shared" si="31"/>
        <v>234</v>
      </c>
    </row>
    <row r="1936" spans="1:17" x14ac:dyDescent="0.25">
      <c r="A1936">
        <v>1935</v>
      </c>
      <c r="D1936">
        <v>257.82340399999998</v>
      </c>
      <c r="E1936" s="2">
        <v>2</v>
      </c>
      <c r="F1936">
        <v>260.162057</v>
      </c>
      <c r="G1936" s="3">
        <v>3</v>
      </c>
      <c r="H1936">
        <v>259.396638</v>
      </c>
      <c r="I1936" s="4">
        <v>4</v>
      </c>
      <c r="P1936">
        <v>3</v>
      </c>
      <c r="Q1936" t="str">
        <f t="shared" si="31"/>
        <v>234</v>
      </c>
    </row>
    <row r="1937" spans="1:17" x14ac:dyDescent="0.25">
      <c r="A1937">
        <v>1936</v>
      </c>
      <c r="F1937">
        <v>260.06180699999999</v>
      </c>
      <c r="G1937" s="3">
        <v>3</v>
      </c>
      <c r="H1937">
        <v>259.43005499999998</v>
      </c>
      <c r="I1937" s="4">
        <v>4</v>
      </c>
      <c r="P1937">
        <v>2</v>
      </c>
      <c r="Q1937" t="str">
        <f t="shared" si="31"/>
        <v>34</v>
      </c>
    </row>
    <row r="1938" spans="1:17" x14ac:dyDescent="0.25">
      <c r="A1938">
        <v>1937</v>
      </c>
      <c r="F1938">
        <v>260.14471200000003</v>
      </c>
      <c r="G1938" s="3">
        <v>3</v>
      </c>
      <c r="H1938">
        <v>259.43475100000001</v>
      </c>
      <c r="I1938" s="4">
        <v>4</v>
      </c>
      <c r="P1938">
        <v>2</v>
      </c>
      <c r="Q1938" t="str">
        <f t="shared" si="31"/>
        <v>34</v>
      </c>
    </row>
    <row r="1939" spans="1:17" x14ac:dyDescent="0.25">
      <c r="A1939">
        <v>1938</v>
      </c>
      <c r="F1939">
        <v>260.192003</v>
      </c>
      <c r="G1939" s="3">
        <v>3</v>
      </c>
      <c r="H1939">
        <v>259.486738</v>
      </c>
      <c r="I1939" s="4">
        <v>4</v>
      </c>
      <c r="P1939">
        <v>2</v>
      </c>
      <c r="Q1939" t="str">
        <f t="shared" si="31"/>
        <v>34</v>
      </c>
    </row>
    <row r="1940" spans="1:17" x14ac:dyDescent="0.25">
      <c r="A1940">
        <v>1939</v>
      </c>
      <c r="F1940">
        <v>260.17190299999999</v>
      </c>
      <c r="G1940" s="3">
        <v>3</v>
      </c>
      <c r="H1940">
        <v>259.46372700000001</v>
      </c>
      <c r="I1940" s="4">
        <v>4</v>
      </c>
      <c r="P1940">
        <v>2</v>
      </c>
      <c r="Q1940" t="str">
        <f t="shared" si="31"/>
        <v>34</v>
      </c>
    </row>
    <row r="1941" spans="1:17" x14ac:dyDescent="0.25">
      <c r="A1941">
        <v>1940</v>
      </c>
      <c r="F1941">
        <v>260.15205900000001</v>
      </c>
      <c r="G1941" s="3">
        <v>3</v>
      </c>
      <c r="H1941">
        <v>259.469491</v>
      </c>
      <c r="I1941" s="4">
        <v>4</v>
      </c>
      <c r="P1941">
        <v>2</v>
      </c>
      <c r="Q1941" t="str">
        <f t="shared" si="31"/>
        <v>34</v>
      </c>
    </row>
    <row r="1942" spans="1:17" x14ac:dyDescent="0.25">
      <c r="A1942">
        <v>1941</v>
      </c>
      <c r="F1942">
        <v>260.09956099999999</v>
      </c>
      <c r="G1942" s="3">
        <v>3</v>
      </c>
      <c r="H1942">
        <v>259.402761</v>
      </c>
      <c r="I1942" s="4">
        <v>4</v>
      </c>
      <c r="P1942">
        <v>2</v>
      </c>
      <c r="Q1942" t="str">
        <f t="shared" si="31"/>
        <v>34</v>
      </c>
    </row>
    <row r="1943" spans="1:17" x14ac:dyDescent="0.25">
      <c r="A1943">
        <v>1942</v>
      </c>
      <c r="F1943">
        <v>260.16012000000001</v>
      </c>
      <c r="G1943" s="3">
        <v>3</v>
      </c>
      <c r="H1943">
        <v>259.43449499999997</v>
      </c>
      <c r="I1943" s="4">
        <v>4</v>
      </c>
      <c r="P1943">
        <v>2</v>
      </c>
      <c r="Q1943" t="str">
        <f t="shared" si="31"/>
        <v>34</v>
      </c>
    </row>
    <row r="1944" spans="1:17" x14ac:dyDescent="0.25">
      <c r="A1944">
        <v>1943</v>
      </c>
      <c r="F1944">
        <v>260.16012000000001</v>
      </c>
      <c r="G1944" s="3">
        <v>3</v>
      </c>
      <c r="H1944">
        <v>259.43449499999997</v>
      </c>
      <c r="I1944" s="4">
        <v>4</v>
      </c>
      <c r="P1944">
        <v>2</v>
      </c>
      <c r="Q1944" t="str">
        <f t="shared" si="31"/>
        <v>34</v>
      </c>
    </row>
    <row r="1945" spans="1:17" x14ac:dyDescent="0.25">
      <c r="A1945">
        <v>1944</v>
      </c>
      <c r="H1945">
        <v>259.43449499999997</v>
      </c>
      <c r="I1945" s="4">
        <v>4</v>
      </c>
      <c r="P1945">
        <v>1</v>
      </c>
      <c r="Q1945" t="str">
        <f t="shared" si="31"/>
        <v>4</v>
      </c>
    </row>
    <row r="1946" spans="1:17" x14ac:dyDescent="0.25">
      <c r="A1946">
        <v>1945</v>
      </c>
      <c r="P1946">
        <v>0</v>
      </c>
      <c r="Q1946" t="str">
        <f t="shared" si="31"/>
        <v/>
      </c>
    </row>
    <row r="1947" spans="1:17" x14ac:dyDescent="0.25">
      <c r="A1947">
        <v>1946</v>
      </c>
      <c r="P1947">
        <v>0</v>
      </c>
      <c r="Q1947" t="str">
        <f t="shared" si="31"/>
        <v/>
      </c>
    </row>
    <row r="1948" spans="1:17" x14ac:dyDescent="0.25">
      <c r="A1948">
        <v>1947</v>
      </c>
      <c r="P1948">
        <v>0</v>
      </c>
      <c r="Q1948" t="str">
        <f t="shared" si="31"/>
        <v/>
      </c>
    </row>
    <row r="1949" spans="1:17" x14ac:dyDescent="0.25">
      <c r="A1949">
        <v>1948</v>
      </c>
      <c r="P1949">
        <v>0</v>
      </c>
      <c r="Q1949" t="str">
        <f t="shared" si="31"/>
        <v/>
      </c>
    </row>
    <row r="1950" spans="1:17" x14ac:dyDescent="0.25">
      <c r="A1950">
        <v>1949</v>
      </c>
      <c r="P1950">
        <v>0</v>
      </c>
      <c r="Q1950" t="str">
        <f t="shared" si="31"/>
        <v/>
      </c>
    </row>
    <row r="1951" spans="1:17" x14ac:dyDescent="0.25">
      <c r="A1951">
        <v>1950</v>
      </c>
      <c r="D1951">
        <v>233.52497600000001</v>
      </c>
      <c r="E1951" s="2">
        <v>2</v>
      </c>
      <c r="P1951">
        <v>1</v>
      </c>
      <c r="Q1951" t="str">
        <f t="shared" si="31"/>
        <v>2</v>
      </c>
    </row>
    <row r="1952" spans="1:17" x14ac:dyDescent="0.25">
      <c r="A1952">
        <v>1951</v>
      </c>
      <c r="D1952">
        <v>233.4384</v>
      </c>
      <c r="E1952" s="2">
        <v>2</v>
      </c>
      <c r="P1952">
        <v>1</v>
      </c>
      <c r="Q1952" t="str">
        <f t="shared" si="31"/>
        <v>2</v>
      </c>
    </row>
    <row r="1953" spans="1:17" x14ac:dyDescent="0.25">
      <c r="A1953">
        <v>1952</v>
      </c>
      <c r="B1953">
        <v>230.767415</v>
      </c>
      <c r="C1953" s="5">
        <v>1</v>
      </c>
      <c r="D1953">
        <v>233.46992800000001</v>
      </c>
      <c r="E1953" s="2">
        <v>2</v>
      </c>
      <c r="P1953">
        <v>2</v>
      </c>
      <c r="Q1953" t="str">
        <f t="shared" si="31"/>
        <v>12</v>
      </c>
    </row>
    <row r="1954" spans="1:17" x14ac:dyDescent="0.25">
      <c r="A1954">
        <v>1953</v>
      </c>
      <c r="B1954">
        <v>230.66405399999999</v>
      </c>
      <c r="C1954" s="5">
        <v>1</v>
      </c>
      <c r="D1954">
        <v>233.46793700000001</v>
      </c>
      <c r="E1954" s="2">
        <v>2</v>
      </c>
      <c r="P1954">
        <v>2</v>
      </c>
      <c r="Q1954" t="str">
        <f t="shared" si="31"/>
        <v>12</v>
      </c>
    </row>
    <row r="1955" spans="1:17" x14ac:dyDescent="0.25">
      <c r="A1955">
        <v>1954</v>
      </c>
      <c r="B1955">
        <v>230.67732000000001</v>
      </c>
      <c r="C1955" s="5">
        <v>1</v>
      </c>
      <c r="D1955">
        <v>233.48237800000001</v>
      </c>
      <c r="E1955" s="2">
        <v>2</v>
      </c>
      <c r="P1955">
        <v>2</v>
      </c>
      <c r="Q1955" t="str">
        <f t="shared" si="31"/>
        <v>12</v>
      </c>
    </row>
    <row r="1956" spans="1:17" x14ac:dyDescent="0.25">
      <c r="A1956">
        <v>1955</v>
      </c>
      <c r="B1956">
        <v>230.702573</v>
      </c>
      <c r="C1956" s="5">
        <v>1</v>
      </c>
      <c r="D1956">
        <v>233.48135500000001</v>
      </c>
      <c r="E1956" s="2">
        <v>2</v>
      </c>
      <c r="P1956">
        <v>2</v>
      </c>
      <c r="Q1956" t="str">
        <f t="shared" si="31"/>
        <v>12</v>
      </c>
    </row>
    <row r="1957" spans="1:17" x14ac:dyDescent="0.25">
      <c r="A1957">
        <v>1956</v>
      </c>
      <c r="B1957">
        <v>230.71104</v>
      </c>
      <c r="C1957" s="5">
        <v>1</v>
      </c>
      <c r="D1957">
        <v>233.41008500000001</v>
      </c>
      <c r="E1957" s="2">
        <v>2</v>
      </c>
      <c r="P1957">
        <v>2</v>
      </c>
      <c r="Q1957" t="str">
        <f t="shared" si="31"/>
        <v>12</v>
      </c>
    </row>
    <row r="1958" spans="1:17" x14ac:dyDescent="0.25">
      <c r="A1958">
        <v>1957</v>
      </c>
      <c r="B1958">
        <v>230.72344000000001</v>
      </c>
      <c r="C1958" s="5">
        <v>1</v>
      </c>
      <c r="D1958">
        <v>233.52497600000001</v>
      </c>
      <c r="E1958" s="2">
        <v>2</v>
      </c>
      <c r="P1958">
        <v>2</v>
      </c>
      <c r="Q1958" t="str">
        <f t="shared" si="31"/>
        <v>12</v>
      </c>
    </row>
    <row r="1959" spans="1:17" x14ac:dyDescent="0.25">
      <c r="A1959">
        <v>1958</v>
      </c>
      <c r="B1959">
        <v>230.654157</v>
      </c>
      <c r="C1959" s="5">
        <v>1</v>
      </c>
      <c r="P1959">
        <v>1</v>
      </c>
      <c r="Q1959" t="str">
        <f t="shared" si="31"/>
        <v>1</v>
      </c>
    </row>
    <row r="1960" spans="1:17" x14ac:dyDescent="0.25">
      <c r="A1960">
        <v>1959</v>
      </c>
      <c r="B1960">
        <v>230.767415</v>
      </c>
      <c r="C1960" s="5">
        <v>1</v>
      </c>
      <c r="F1960">
        <v>232.57385199999999</v>
      </c>
      <c r="G1960" s="3">
        <v>3</v>
      </c>
      <c r="H1960">
        <v>230.62640300000001</v>
      </c>
      <c r="I1960" s="4">
        <v>4</v>
      </c>
      <c r="P1960">
        <v>3</v>
      </c>
      <c r="Q1960" t="str">
        <f t="shared" si="31"/>
        <v>134</v>
      </c>
    </row>
    <row r="1961" spans="1:17" x14ac:dyDescent="0.25">
      <c r="A1961">
        <v>1960</v>
      </c>
      <c r="F1961">
        <v>232.565076</v>
      </c>
      <c r="G1961" s="3">
        <v>3</v>
      </c>
      <c r="H1961">
        <v>230.55227400000001</v>
      </c>
      <c r="I1961" s="4">
        <v>4</v>
      </c>
      <c r="P1961">
        <v>2</v>
      </c>
      <c r="Q1961" t="str">
        <f t="shared" si="31"/>
        <v>34</v>
      </c>
    </row>
    <row r="1962" spans="1:17" x14ac:dyDescent="0.25">
      <c r="A1962">
        <v>1961</v>
      </c>
      <c r="F1962">
        <v>232.58283</v>
      </c>
      <c r="G1962" s="3">
        <v>3</v>
      </c>
      <c r="H1962">
        <v>230.57201699999999</v>
      </c>
      <c r="I1962" s="4">
        <v>4</v>
      </c>
      <c r="P1962">
        <v>2</v>
      </c>
      <c r="Q1962" t="str">
        <f t="shared" si="31"/>
        <v>34</v>
      </c>
    </row>
    <row r="1963" spans="1:17" x14ac:dyDescent="0.25">
      <c r="A1963">
        <v>1962</v>
      </c>
      <c r="F1963">
        <v>232.57905700000001</v>
      </c>
      <c r="G1963" s="3">
        <v>3</v>
      </c>
      <c r="H1963">
        <v>230.582324</v>
      </c>
      <c r="I1963" s="4">
        <v>4</v>
      </c>
      <c r="P1963">
        <v>2</v>
      </c>
      <c r="Q1963" t="str">
        <f t="shared" si="31"/>
        <v>34</v>
      </c>
    </row>
    <row r="1964" spans="1:17" x14ac:dyDescent="0.25">
      <c r="A1964">
        <v>1963</v>
      </c>
      <c r="F1964">
        <v>232.54482200000001</v>
      </c>
      <c r="G1964" s="3">
        <v>3</v>
      </c>
      <c r="H1964">
        <v>230.55293599999999</v>
      </c>
      <c r="I1964" s="4">
        <v>4</v>
      </c>
      <c r="P1964">
        <v>2</v>
      </c>
      <c r="Q1964" t="str">
        <f t="shared" si="31"/>
        <v>34</v>
      </c>
    </row>
    <row r="1965" spans="1:17" x14ac:dyDescent="0.25">
      <c r="A1965">
        <v>1964</v>
      </c>
      <c r="F1965">
        <v>232.50676300000001</v>
      </c>
      <c r="G1965" s="3">
        <v>3</v>
      </c>
      <c r="H1965">
        <v>230.56099800000001</v>
      </c>
      <c r="I1965" s="4">
        <v>4</v>
      </c>
      <c r="P1965">
        <v>2</v>
      </c>
      <c r="Q1965" t="str">
        <f t="shared" si="31"/>
        <v>34</v>
      </c>
    </row>
    <row r="1966" spans="1:17" x14ac:dyDescent="0.25">
      <c r="A1966">
        <v>1965</v>
      </c>
      <c r="F1966">
        <v>232.46350000000001</v>
      </c>
      <c r="G1966" s="3">
        <v>3</v>
      </c>
      <c r="H1966">
        <v>230.60492500000001</v>
      </c>
      <c r="I1966" s="4">
        <v>4</v>
      </c>
      <c r="P1966">
        <v>2</v>
      </c>
      <c r="Q1966" t="str">
        <f t="shared" si="31"/>
        <v>34</v>
      </c>
    </row>
    <row r="1967" spans="1:17" x14ac:dyDescent="0.25">
      <c r="A1967">
        <v>1966</v>
      </c>
      <c r="F1967">
        <v>232.57385199999999</v>
      </c>
      <c r="G1967" s="3">
        <v>3</v>
      </c>
      <c r="H1967">
        <v>230.597936</v>
      </c>
      <c r="I1967" s="4">
        <v>4</v>
      </c>
      <c r="P1967">
        <v>2</v>
      </c>
      <c r="Q1967" t="str">
        <f t="shared" si="31"/>
        <v>34</v>
      </c>
    </row>
    <row r="1968" spans="1:17" x14ac:dyDescent="0.25">
      <c r="A1968">
        <v>1967</v>
      </c>
      <c r="H1968">
        <v>230.62640300000001</v>
      </c>
      <c r="I1968" s="4">
        <v>4</v>
      </c>
      <c r="P1968">
        <v>1</v>
      </c>
      <c r="Q1968" t="str">
        <f t="shared" si="31"/>
        <v>4</v>
      </c>
    </row>
    <row r="1969" spans="1:17" x14ac:dyDescent="0.25">
      <c r="A1969">
        <v>1968</v>
      </c>
      <c r="P1969">
        <v>0</v>
      </c>
      <c r="Q1969" t="str">
        <f t="shared" si="31"/>
        <v/>
      </c>
    </row>
    <row r="1970" spans="1:17" x14ac:dyDescent="0.25">
      <c r="A1970">
        <v>1969</v>
      </c>
      <c r="P1970">
        <v>0</v>
      </c>
      <c r="Q1970" t="str">
        <f t="shared" si="31"/>
        <v/>
      </c>
    </row>
    <row r="1971" spans="1:17" x14ac:dyDescent="0.25">
      <c r="A1971">
        <v>1970</v>
      </c>
      <c r="P1971">
        <v>0</v>
      </c>
      <c r="Q1971" t="str">
        <f t="shared" si="31"/>
        <v/>
      </c>
    </row>
    <row r="1972" spans="1:17" x14ac:dyDescent="0.25">
      <c r="A1972">
        <v>1971</v>
      </c>
      <c r="P1972">
        <v>0</v>
      </c>
      <c r="Q1972" t="str">
        <f t="shared" si="31"/>
        <v/>
      </c>
    </row>
    <row r="1973" spans="1:17" x14ac:dyDescent="0.25">
      <c r="A1973">
        <v>1972</v>
      </c>
      <c r="P1973">
        <v>0</v>
      </c>
      <c r="Q1973" t="str">
        <f t="shared" si="31"/>
        <v/>
      </c>
    </row>
    <row r="1974" spans="1:17" x14ac:dyDescent="0.25">
      <c r="A1974">
        <v>1973</v>
      </c>
      <c r="P1974">
        <v>0</v>
      </c>
      <c r="Q1974" t="str">
        <f t="shared" si="31"/>
        <v/>
      </c>
    </row>
    <row r="1975" spans="1:17" x14ac:dyDescent="0.25">
      <c r="A1975">
        <v>1974</v>
      </c>
      <c r="P1975">
        <v>0</v>
      </c>
      <c r="Q1975" t="str">
        <f t="shared" si="31"/>
        <v/>
      </c>
    </row>
    <row r="1976" spans="1:17" x14ac:dyDescent="0.25">
      <c r="A1976">
        <v>1975</v>
      </c>
      <c r="B1976">
        <v>204.509692</v>
      </c>
      <c r="C1976" s="5">
        <v>1</v>
      </c>
      <c r="P1976">
        <v>1</v>
      </c>
      <c r="Q1976" t="str">
        <f t="shared" si="31"/>
        <v>1</v>
      </c>
    </row>
    <row r="1977" spans="1:17" x14ac:dyDescent="0.25">
      <c r="A1977">
        <v>1976</v>
      </c>
      <c r="B1977">
        <v>204.509692</v>
      </c>
      <c r="C1977" s="5">
        <v>1</v>
      </c>
      <c r="D1977">
        <v>204.147063</v>
      </c>
      <c r="E1977" s="2">
        <v>2</v>
      </c>
      <c r="P1977">
        <v>2</v>
      </c>
      <c r="Q1977" t="str">
        <f t="shared" si="31"/>
        <v>12</v>
      </c>
    </row>
    <row r="1978" spans="1:17" x14ac:dyDescent="0.25">
      <c r="A1978">
        <v>1977</v>
      </c>
      <c r="B1978">
        <v>204.509692</v>
      </c>
      <c r="C1978" s="5">
        <v>1</v>
      </c>
      <c r="D1978">
        <v>204.147063</v>
      </c>
      <c r="E1978" s="2">
        <v>2</v>
      </c>
      <c r="P1978">
        <v>2</v>
      </c>
      <c r="Q1978" t="str">
        <f t="shared" si="31"/>
        <v>12</v>
      </c>
    </row>
    <row r="1979" spans="1:17" x14ac:dyDescent="0.25">
      <c r="A1979">
        <v>1978</v>
      </c>
      <c r="B1979">
        <v>204.509692</v>
      </c>
      <c r="C1979" s="5">
        <v>1</v>
      </c>
      <c r="D1979">
        <v>204.147063</v>
      </c>
      <c r="E1979" s="2">
        <v>2</v>
      </c>
      <c r="P1979">
        <v>2</v>
      </c>
      <c r="Q1979" t="str">
        <f t="shared" si="31"/>
        <v>12</v>
      </c>
    </row>
    <row r="1980" spans="1:17" x14ac:dyDescent="0.25">
      <c r="A1980">
        <v>1979</v>
      </c>
      <c r="B1980">
        <v>204.509692</v>
      </c>
      <c r="C1980" s="5">
        <v>1</v>
      </c>
      <c r="D1980">
        <v>204.147063</v>
      </c>
      <c r="E1980" s="2">
        <v>2</v>
      </c>
      <c r="P1980">
        <v>2</v>
      </c>
      <c r="Q1980" t="str">
        <f t="shared" si="31"/>
        <v>12</v>
      </c>
    </row>
    <row r="1981" spans="1:17" x14ac:dyDescent="0.25">
      <c r="A1981">
        <v>1980</v>
      </c>
      <c r="B1981">
        <v>204.509692</v>
      </c>
      <c r="C1981" s="5">
        <v>1</v>
      </c>
      <c r="D1981">
        <v>204.147063</v>
      </c>
      <c r="E1981" s="2">
        <v>2</v>
      </c>
      <c r="P1981">
        <v>2</v>
      </c>
      <c r="Q1981" t="str">
        <f t="shared" si="31"/>
        <v>12</v>
      </c>
    </row>
    <row r="1982" spans="1:17" x14ac:dyDescent="0.25">
      <c r="A1982">
        <v>1981</v>
      </c>
      <c r="B1982">
        <v>204.509692</v>
      </c>
      <c r="C1982" s="5">
        <v>1</v>
      </c>
      <c r="D1982">
        <v>204.147063</v>
      </c>
      <c r="E1982" s="2">
        <v>2</v>
      </c>
      <c r="P1982">
        <v>2</v>
      </c>
      <c r="Q1982" t="str">
        <f t="shared" si="31"/>
        <v>12</v>
      </c>
    </row>
    <row r="1983" spans="1:17" x14ac:dyDescent="0.25">
      <c r="A1983">
        <v>1982</v>
      </c>
      <c r="B1983">
        <v>204.509692</v>
      </c>
      <c r="C1983" s="5">
        <v>1</v>
      </c>
      <c r="D1983">
        <v>204.147063</v>
      </c>
      <c r="E1983" s="2">
        <v>2</v>
      </c>
      <c r="P1983">
        <v>2</v>
      </c>
      <c r="Q1983" t="str">
        <f t="shared" si="31"/>
        <v>12</v>
      </c>
    </row>
    <row r="1984" spans="1:17" x14ac:dyDescent="0.25">
      <c r="A1984">
        <v>1983</v>
      </c>
      <c r="F1984">
        <v>202.68139500000001</v>
      </c>
      <c r="G1984" s="3">
        <v>3</v>
      </c>
      <c r="H1984">
        <v>202.984587</v>
      </c>
      <c r="I1984" s="4">
        <v>4</v>
      </c>
      <c r="P1984">
        <v>2</v>
      </c>
      <c r="Q1984" t="str">
        <f t="shared" si="31"/>
        <v>34</v>
      </c>
    </row>
    <row r="1985" spans="1:17" x14ac:dyDescent="0.25">
      <c r="A1985">
        <v>1984</v>
      </c>
      <c r="F1985">
        <v>202.690158</v>
      </c>
      <c r="G1985" s="3">
        <v>3</v>
      </c>
      <c r="H1985">
        <v>202.99974700000001</v>
      </c>
      <c r="I1985" s="4">
        <v>4</v>
      </c>
      <c r="P1985">
        <v>2</v>
      </c>
      <c r="Q1985" t="str">
        <f t="shared" si="31"/>
        <v>34</v>
      </c>
    </row>
    <row r="1986" spans="1:17" x14ac:dyDescent="0.25">
      <c r="A1986">
        <v>1985</v>
      </c>
      <c r="F1986">
        <v>202.67062300000001</v>
      </c>
      <c r="G1986" s="3">
        <v>3</v>
      </c>
      <c r="H1986">
        <v>202.956549</v>
      </c>
      <c r="I1986" s="4">
        <v>4</v>
      </c>
      <c r="P1986">
        <v>2</v>
      </c>
      <c r="Q1986" t="str">
        <f t="shared" ref="Q1986:Q2049" si="32">CONCATENATE(C1986,E1986,G1986,I1986)</f>
        <v>34</v>
      </c>
    </row>
    <row r="1987" spans="1:17" x14ac:dyDescent="0.25">
      <c r="A1987">
        <v>1986</v>
      </c>
      <c r="F1987">
        <v>202.68200899999999</v>
      </c>
      <c r="G1987" s="3">
        <v>3</v>
      </c>
      <c r="H1987">
        <v>202.86933400000001</v>
      </c>
      <c r="I1987" s="4">
        <v>4</v>
      </c>
      <c r="P1987">
        <v>2</v>
      </c>
      <c r="Q1987" t="str">
        <f t="shared" si="32"/>
        <v>34</v>
      </c>
    </row>
    <row r="1988" spans="1:17" x14ac:dyDescent="0.25">
      <c r="A1988">
        <v>1987</v>
      </c>
      <c r="F1988">
        <v>202.67391800000001</v>
      </c>
      <c r="G1988" s="3">
        <v>3</v>
      </c>
      <c r="H1988">
        <v>202.92711500000001</v>
      </c>
      <c r="I1988" s="4">
        <v>4</v>
      </c>
      <c r="P1988">
        <v>2</v>
      </c>
      <c r="Q1988" t="str">
        <f t="shared" si="32"/>
        <v>34</v>
      </c>
    </row>
    <row r="1989" spans="1:17" x14ac:dyDescent="0.25">
      <c r="A1989">
        <v>1988</v>
      </c>
      <c r="F1989">
        <v>202.67175600000002</v>
      </c>
      <c r="G1989" s="3">
        <v>3</v>
      </c>
      <c r="H1989">
        <v>202.97423000000001</v>
      </c>
      <c r="I1989" s="4">
        <v>4</v>
      </c>
      <c r="P1989">
        <v>2</v>
      </c>
      <c r="Q1989" t="str">
        <f t="shared" si="32"/>
        <v>34</v>
      </c>
    </row>
    <row r="1990" spans="1:17" x14ac:dyDescent="0.25">
      <c r="A1990">
        <v>1989</v>
      </c>
      <c r="F1990">
        <v>202.631396</v>
      </c>
      <c r="G1990" s="3">
        <v>3</v>
      </c>
      <c r="H1990">
        <v>202.94103100000001</v>
      </c>
      <c r="I1990" s="4">
        <v>4</v>
      </c>
      <c r="P1990">
        <v>2</v>
      </c>
      <c r="Q1990" t="str">
        <f t="shared" si="32"/>
        <v>34</v>
      </c>
    </row>
    <row r="1991" spans="1:17" x14ac:dyDescent="0.25">
      <c r="A1991">
        <v>1990</v>
      </c>
      <c r="F1991">
        <v>202.68196</v>
      </c>
      <c r="G1991" s="3">
        <v>3</v>
      </c>
      <c r="H1991">
        <v>202.984587</v>
      </c>
      <c r="I1991" s="4">
        <v>4</v>
      </c>
      <c r="P1991">
        <v>2</v>
      </c>
      <c r="Q1991" t="str">
        <f t="shared" si="32"/>
        <v>34</v>
      </c>
    </row>
    <row r="1992" spans="1:17" x14ac:dyDescent="0.25">
      <c r="A1992">
        <v>1991</v>
      </c>
      <c r="F1992">
        <v>202.68196</v>
      </c>
      <c r="G1992" s="3">
        <v>3</v>
      </c>
      <c r="H1992">
        <v>202.940314</v>
      </c>
      <c r="I1992" s="4">
        <v>4</v>
      </c>
      <c r="P1992">
        <v>2</v>
      </c>
      <c r="Q1992" t="str">
        <f t="shared" si="32"/>
        <v>34</v>
      </c>
    </row>
    <row r="1993" spans="1:17" x14ac:dyDescent="0.25">
      <c r="A1993">
        <v>1992</v>
      </c>
      <c r="P1993">
        <v>0</v>
      </c>
      <c r="Q1993" t="str">
        <f t="shared" si="32"/>
        <v/>
      </c>
    </row>
    <row r="1994" spans="1:17" x14ac:dyDescent="0.25">
      <c r="A1994">
        <v>1993</v>
      </c>
      <c r="P1994">
        <v>0</v>
      </c>
      <c r="Q1994" t="str">
        <f t="shared" si="32"/>
        <v/>
      </c>
    </row>
    <row r="1995" spans="1:17" x14ac:dyDescent="0.25">
      <c r="A1995">
        <v>1994</v>
      </c>
      <c r="P1995">
        <v>0</v>
      </c>
      <c r="Q1995" t="str">
        <f t="shared" si="32"/>
        <v/>
      </c>
    </row>
    <row r="1996" spans="1:17" x14ac:dyDescent="0.25">
      <c r="A1996">
        <v>1995</v>
      </c>
      <c r="D1996">
        <v>178.58067599999998</v>
      </c>
      <c r="E1996" s="2">
        <v>2</v>
      </c>
      <c r="P1996">
        <v>1</v>
      </c>
      <c r="Q1996" t="str">
        <f t="shared" si="32"/>
        <v>2</v>
      </c>
    </row>
    <row r="1997" spans="1:17" x14ac:dyDescent="0.25">
      <c r="A1997">
        <v>1996</v>
      </c>
      <c r="D1997">
        <v>178.63845700000002</v>
      </c>
      <c r="E1997" s="2">
        <v>2</v>
      </c>
      <c r="P1997">
        <v>1</v>
      </c>
      <c r="Q1997" t="str">
        <f t="shared" si="32"/>
        <v>2</v>
      </c>
    </row>
    <row r="1998" spans="1:17" x14ac:dyDescent="0.25">
      <c r="A1998">
        <v>1997</v>
      </c>
      <c r="B1998">
        <v>174.60454099999998</v>
      </c>
      <c r="C1998" s="5">
        <v>1</v>
      </c>
      <c r="D1998">
        <v>178.625416</v>
      </c>
      <c r="E1998" s="2">
        <v>2</v>
      </c>
      <c r="P1998">
        <v>2</v>
      </c>
      <c r="Q1998" t="str">
        <f t="shared" si="32"/>
        <v>12</v>
      </c>
    </row>
    <row r="1999" spans="1:17" x14ac:dyDescent="0.25">
      <c r="A1999">
        <v>1998</v>
      </c>
      <c r="B1999">
        <v>174.55562500000002</v>
      </c>
      <c r="C1999" s="5">
        <v>1</v>
      </c>
      <c r="D1999">
        <v>178.631394</v>
      </c>
      <c r="E1999" s="2">
        <v>2</v>
      </c>
      <c r="P1999">
        <v>2</v>
      </c>
      <c r="Q1999" t="str">
        <f t="shared" si="32"/>
        <v>12</v>
      </c>
    </row>
    <row r="2000" spans="1:17" x14ac:dyDescent="0.25">
      <c r="A2000">
        <v>1999</v>
      </c>
      <c r="B2000">
        <v>174.609128</v>
      </c>
      <c r="C2000" s="5">
        <v>1</v>
      </c>
      <c r="D2000">
        <v>178.58088000000001</v>
      </c>
      <c r="E2000" s="2">
        <v>2</v>
      </c>
      <c r="P2000">
        <v>2</v>
      </c>
      <c r="Q2000" t="str">
        <f t="shared" si="32"/>
        <v>12</v>
      </c>
    </row>
    <row r="2001" spans="1:17" x14ac:dyDescent="0.25">
      <c r="A2001">
        <v>2000</v>
      </c>
      <c r="B2001">
        <v>174.599076</v>
      </c>
      <c r="C2001" s="5">
        <v>1</v>
      </c>
      <c r="D2001">
        <v>178.586703</v>
      </c>
      <c r="E2001" s="2">
        <v>2</v>
      </c>
      <c r="P2001">
        <v>2</v>
      </c>
      <c r="Q2001" t="str">
        <f t="shared" si="32"/>
        <v>12</v>
      </c>
    </row>
    <row r="2002" spans="1:17" x14ac:dyDescent="0.25">
      <c r="A2002">
        <v>2001</v>
      </c>
      <c r="B2002">
        <v>174.61856</v>
      </c>
      <c r="C2002" s="5">
        <v>1</v>
      </c>
      <c r="D2002">
        <v>178.58067599999998</v>
      </c>
      <c r="E2002" s="2">
        <v>2</v>
      </c>
      <c r="P2002">
        <v>2</v>
      </c>
      <c r="Q2002" t="str">
        <f t="shared" si="32"/>
        <v>12</v>
      </c>
    </row>
    <row r="2003" spans="1:17" x14ac:dyDescent="0.25">
      <c r="A2003">
        <v>2002</v>
      </c>
      <c r="B2003">
        <v>174.56830300000001</v>
      </c>
      <c r="C2003" s="5">
        <v>1</v>
      </c>
      <c r="P2003">
        <v>1</v>
      </c>
      <c r="Q2003" t="str">
        <f t="shared" si="32"/>
        <v>1</v>
      </c>
    </row>
    <row r="2004" spans="1:17" x14ac:dyDescent="0.25">
      <c r="A2004">
        <v>2003</v>
      </c>
      <c r="B2004">
        <v>174.56804499999998</v>
      </c>
      <c r="C2004" s="5">
        <v>1</v>
      </c>
      <c r="P2004">
        <v>1</v>
      </c>
      <c r="Q2004" t="str">
        <f t="shared" si="32"/>
        <v>1</v>
      </c>
    </row>
    <row r="2005" spans="1:17" x14ac:dyDescent="0.25">
      <c r="A2005">
        <v>2004</v>
      </c>
      <c r="B2005">
        <v>174.60454099999998</v>
      </c>
      <c r="C2005" s="5">
        <v>1</v>
      </c>
      <c r="P2005">
        <v>1</v>
      </c>
      <c r="Q2005" t="str">
        <f t="shared" si="32"/>
        <v>1</v>
      </c>
    </row>
    <row r="2006" spans="1:17" x14ac:dyDescent="0.25">
      <c r="A2006">
        <v>2005</v>
      </c>
      <c r="F2006">
        <v>173.947169</v>
      </c>
      <c r="G2006" s="3">
        <v>3</v>
      </c>
      <c r="H2006">
        <v>173.172169</v>
      </c>
      <c r="I2006" s="4">
        <v>4</v>
      </c>
      <c r="P2006">
        <v>2</v>
      </c>
      <c r="Q2006" t="str">
        <f t="shared" si="32"/>
        <v>34</v>
      </c>
    </row>
    <row r="2007" spans="1:17" x14ac:dyDescent="0.25">
      <c r="A2007">
        <v>2006</v>
      </c>
      <c r="F2007">
        <v>173.98051900000002</v>
      </c>
      <c r="G2007" s="3">
        <v>3</v>
      </c>
      <c r="H2007">
        <v>173.17531500000001</v>
      </c>
      <c r="I2007" s="4">
        <v>4</v>
      </c>
      <c r="P2007">
        <v>2</v>
      </c>
      <c r="Q2007" t="str">
        <f t="shared" si="32"/>
        <v>34</v>
      </c>
    </row>
    <row r="2008" spans="1:17" x14ac:dyDescent="0.25">
      <c r="A2008">
        <v>2007</v>
      </c>
      <c r="F2008">
        <v>173.943251</v>
      </c>
      <c r="G2008" s="3">
        <v>3</v>
      </c>
      <c r="H2008">
        <v>173.15386999999998</v>
      </c>
      <c r="I2008" s="4">
        <v>4</v>
      </c>
      <c r="P2008">
        <v>2</v>
      </c>
      <c r="Q2008" t="str">
        <f t="shared" si="32"/>
        <v>34</v>
      </c>
    </row>
    <row r="2009" spans="1:17" x14ac:dyDescent="0.25">
      <c r="A2009">
        <v>2008</v>
      </c>
      <c r="F2009">
        <v>173.933097</v>
      </c>
      <c r="G2009" s="3">
        <v>3</v>
      </c>
      <c r="H2009">
        <v>173.160674</v>
      </c>
      <c r="I2009" s="4">
        <v>4</v>
      </c>
      <c r="P2009">
        <v>2</v>
      </c>
      <c r="Q2009" t="str">
        <f t="shared" si="32"/>
        <v>34</v>
      </c>
    </row>
    <row r="2010" spans="1:17" x14ac:dyDescent="0.25">
      <c r="A2010">
        <v>2009</v>
      </c>
      <c r="F2010">
        <v>173.93010800000002</v>
      </c>
      <c r="G2010" s="3">
        <v>3</v>
      </c>
      <c r="H2010">
        <v>173.175004</v>
      </c>
      <c r="I2010" s="4">
        <v>4</v>
      </c>
      <c r="P2010">
        <v>2</v>
      </c>
      <c r="Q2010" t="str">
        <f t="shared" si="32"/>
        <v>34</v>
      </c>
    </row>
    <row r="2011" spans="1:17" x14ac:dyDescent="0.25">
      <c r="A2011">
        <v>2010</v>
      </c>
      <c r="F2011">
        <v>174.02217000000002</v>
      </c>
      <c r="G2011" s="3">
        <v>3</v>
      </c>
      <c r="H2011">
        <v>173.224953</v>
      </c>
      <c r="I2011" s="4">
        <v>4</v>
      </c>
      <c r="P2011">
        <v>2</v>
      </c>
      <c r="Q2011" t="str">
        <f t="shared" si="32"/>
        <v>34</v>
      </c>
    </row>
    <row r="2012" spans="1:17" x14ac:dyDescent="0.25">
      <c r="A2012">
        <v>2011</v>
      </c>
      <c r="F2012">
        <v>173.947169</v>
      </c>
      <c r="G2012" s="3">
        <v>3</v>
      </c>
      <c r="H2012">
        <v>173.17113799999998</v>
      </c>
      <c r="I2012" s="4">
        <v>4</v>
      </c>
      <c r="P2012">
        <v>2</v>
      </c>
      <c r="Q2012" t="str">
        <f t="shared" si="32"/>
        <v>34</v>
      </c>
    </row>
    <row r="2013" spans="1:17" x14ac:dyDescent="0.25">
      <c r="A2013">
        <v>2012</v>
      </c>
      <c r="F2013">
        <v>173.947169</v>
      </c>
      <c r="G2013" s="3">
        <v>3</v>
      </c>
      <c r="H2013">
        <v>173.17407700000001</v>
      </c>
      <c r="I2013" s="4">
        <v>4</v>
      </c>
      <c r="P2013">
        <v>2</v>
      </c>
      <c r="Q2013" t="str">
        <f t="shared" si="32"/>
        <v>34</v>
      </c>
    </row>
    <row r="2014" spans="1:17" x14ac:dyDescent="0.25">
      <c r="A2014">
        <v>2013</v>
      </c>
      <c r="H2014">
        <v>173.15278899999998</v>
      </c>
      <c r="I2014" s="4">
        <v>4</v>
      </c>
      <c r="P2014">
        <v>1</v>
      </c>
      <c r="Q2014" t="str">
        <f t="shared" si="32"/>
        <v>4</v>
      </c>
    </row>
    <row r="2015" spans="1:17" x14ac:dyDescent="0.25">
      <c r="A2015">
        <v>2014</v>
      </c>
      <c r="D2015">
        <v>156.18052</v>
      </c>
      <c r="E2015" s="2">
        <v>2</v>
      </c>
      <c r="P2015">
        <v>1</v>
      </c>
      <c r="Q2015" t="str">
        <f t="shared" si="32"/>
        <v>2</v>
      </c>
    </row>
    <row r="2016" spans="1:17" x14ac:dyDescent="0.25">
      <c r="A2016">
        <v>2015</v>
      </c>
      <c r="D2016">
        <v>156.18052</v>
      </c>
      <c r="E2016" s="2">
        <v>2</v>
      </c>
      <c r="P2016">
        <v>1</v>
      </c>
      <c r="Q2016" t="str">
        <f t="shared" si="32"/>
        <v>2</v>
      </c>
    </row>
    <row r="2017" spans="1:17" x14ac:dyDescent="0.25">
      <c r="A2017">
        <v>2016</v>
      </c>
      <c r="D2017">
        <v>156.25438700000001</v>
      </c>
      <c r="E2017" s="2">
        <v>2</v>
      </c>
      <c r="P2017">
        <v>1</v>
      </c>
      <c r="Q2017" t="str">
        <f t="shared" si="32"/>
        <v>2</v>
      </c>
    </row>
    <row r="2018" spans="1:17" x14ac:dyDescent="0.25">
      <c r="A2018">
        <v>2017</v>
      </c>
      <c r="D2018">
        <v>156.21387100000001</v>
      </c>
      <c r="E2018" s="2">
        <v>2</v>
      </c>
      <c r="P2018">
        <v>1</v>
      </c>
      <c r="Q2018" t="str">
        <f t="shared" si="32"/>
        <v>2</v>
      </c>
    </row>
    <row r="2019" spans="1:17" x14ac:dyDescent="0.25">
      <c r="A2019">
        <v>2018</v>
      </c>
      <c r="D2019">
        <v>156.24046900000002</v>
      </c>
      <c r="E2019" s="2">
        <v>2</v>
      </c>
      <c r="P2019">
        <v>1</v>
      </c>
      <c r="Q2019" t="str">
        <f t="shared" si="32"/>
        <v>2</v>
      </c>
    </row>
    <row r="2020" spans="1:17" x14ac:dyDescent="0.25">
      <c r="A2020">
        <v>2019</v>
      </c>
      <c r="D2020">
        <v>156.24289099999999</v>
      </c>
      <c r="E2020" s="2">
        <v>2</v>
      </c>
      <c r="P2020">
        <v>1</v>
      </c>
      <c r="Q2020" t="str">
        <f t="shared" si="32"/>
        <v>2</v>
      </c>
    </row>
    <row r="2021" spans="1:17" x14ac:dyDescent="0.25">
      <c r="A2021">
        <v>2020</v>
      </c>
      <c r="B2021">
        <v>151.998098</v>
      </c>
      <c r="C2021" s="5">
        <v>1</v>
      </c>
      <c r="D2021">
        <v>156.27717000000001</v>
      </c>
      <c r="E2021" s="2">
        <v>2</v>
      </c>
      <c r="P2021">
        <v>2</v>
      </c>
      <c r="Q2021" t="str">
        <f t="shared" si="32"/>
        <v>12</v>
      </c>
    </row>
    <row r="2022" spans="1:17" x14ac:dyDescent="0.25">
      <c r="A2022">
        <v>2021</v>
      </c>
      <c r="B2022">
        <v>151.998098</v>
      </c>
      <c r="C2022" s="5">
        <v>1</v>
      </c>
      <c r="D2022">
        <v>156.143767</v>
      </c>
      <c r="E2022" s="2">
        <v>2</v>
      </c>
      <c r="P2022">
        <v>2</v>
      </c>
      <c r="Q2022" t="str">
        <f t="shared" si="32"/>
        <v>12</v>
      </c>
    </row>
    <row r="2023" spans="1:17" x14ac:dyDescent="0.25">
      <c r="A2023">
        <v>2022</v>
      </c>
      <c r="B2023">
        <v>151.998098</v>
      </c>
      <c r="C2023" s="5">
        <v>1</v>
      </c>
      <c r="D2023">
        <v>156.18052</v>
      </c>
      <c r="E2023" s="2">
        <v>2</v>
      </c>
      <c r="P2023">
        <v>2</v>
      </c>
      <c r="Q2023" t="str">
        <f t="shared" si="32"/>
        <v>12</v>
      </c>
    </row>
    <row r="2024" spans="1:17" x14ac:dyDescent="0.25">
      <c r="A2024">
        <v>2023</v>
      </c>
      <c r="B2024">
        <v>151.998098</v>
      </c>
      <c r="C2024" s="5">
        <v>1</v>
      </c>
      <c r="D2024">
        <v>156.18052</v>
      </c>
      <c r="E2024" s="2">
        <v>2</v>
      </c>
      <c r="P2024">
        <v>2</v>
      </c>
      <c r="Q2024" t="str">
        <f t="shared" si="32"/>
        <v>12</v>
      </c>
    </row>
    <row r="2025" spans="1:17" x14ac:dyDescent="0.25">
      <c r="A2025">
        <v>2024</v>
      </c>
      <c r="B2025">
        <v>151.998098</v>
      </c>
      <c r="C2025" s="5">
        <v>1</v>
      </c>
      <c r="P2025">
        <v>1</v>
      </c>
      <c r="Q2025" t="str">
        <f t="shared" si="32"/>
        <v>1</v>
      </c>
    </row>
    <row r="2026" spans="1:17" x14ac:dyDescent="0.25">
      <c r="A2026">
        <v>2025</v>
      </c>
      <c r="B2026">
        <v>151.998098</v>
      </c>
      <c r="C2026" s="5">
        <v>1</v>
      </c>
      <c r="P2026">
        <v>1</v>
      </c>
      <c r="Q2026" t="str">
        <f t="shared" si="32"/>
        <v>1</v>
      </c>
    </row>
    <row r="2027" spans="1:17" x14ac:dyDescent="0.25">
      <c r="A2027">
        <v>2026</v>
      </c>
      <c r="B2027">
        <v>151.998098</v>
      </c>
      <c r="C2027" s="5">
        <v>1</v>
      </c>
      <c r="P2027">
        <v>1</v>
      </c>
      <c r="Q2027" t="str">
        <f t="shared" si="32"/>
        <v>1</v>
      </c>
    </row>
    <row r="2028" spans="1:17" x14ac:dyDescent="0.25">
      <c r="A2028">
        <v>2027</v>
      </c>
      <c r="B2028">
        <v>151.998098</v>
      </c>
      <c r="C2028" s="5">
        <v>1</v>
      </c>
      <c r="F2028">
        <v>153.54077799999999</v>
      </c>
      <c r="G2028" s="3">
        <v>3</v>
      </c>
      <c r="P2028">
        <v>2</v>
      </c>
      <c r="Q2028" t="str">
        <f t="shared" si="32"/>
        <v>13</v>
      </c>
    </row>
    <row r="2029" spans="1:17" x14ac:dyDescent="0.25">
      <c r="A2029">
        <v>2028</v>
      </c>
      <c r="F2029">
        <v>153.54077799999999</v>
      </c>
      <c r="G2029" s="3">
        <v>3</v>
      </c>
      <c r="H2029">
        <v>153.08412900000002</v>
      </c>
      <c r="I2029" s="4">
        <v>4</v>
      </c>
      <c r="P2029">
        <v>2</v>
      </c>
      <c r="Q2029" t="str">
        <f t="shared" si="32"/>
        <v>34</v>
      </c>
    </row>
    <row r="2030" spans="1:17" x14ac:dyDescent="0.25">
      <c r="A2030">
        <v>2029</v>
      </c>
      <c r="F2030">
        <v>153.54077799999999</v>
      </c>
      <c r="G2030" s="3">
        <v>3</v>
      </c>
      <c r="H2030">
        <v>153.08412900000002</v>
      </c>
      <c r="I2030" s="4">
        <v>4</v>
      </c>
      <c r="P2030">
        <v>2</v>
      </c>
      <c r="Q2030" t="str">
        <f t="shared" si="32"/>
        <v>34</v>
      </c>
    </row>
    <row r="2031" spans="1:17" x14ac:dyDescent="0.25">
      <c r="A2031">
        <v>2030</v>
      </c>
      <c r="F2031">
        <v>153.54077799999999</v>
      </c>
      <c r="G2031" s="3">
        <v>3</v>
      </c>
      <c r="H2031">
        <v>153.08412900000002</v>
      </c>
      <c r="I2031" s="4">
        <v>4</v>
      </c>
      <c r="P2031">
        <v>2</v>
      </c>
      <c r="Q2031" t="str">
        <f t="shared" si="32"/>
        <v>34</v>
      </c>
    </row>
    <row r="2032" spans="1:17" x14ac:dyDescent="0.25">
      <c r="A2032">
        <v>2031</v>
      </c>
      <c r="F2032">
        <v>153.54077799999999</v>
      </c>
      <c r="G2032" s="3">
        <v>3</v>
      </c>
      <c r="H2032">
        <v>153.08412900000002</v>
      </c>
      <c r="I2032" s="4">
        <v>4</v>
      </c>
      <c r="P2032">
        <v>2</v>
      </c>
      <c r="Q2032" t="str">
        <f t="shared" si="32"/>
        <v>34</v>
      </c>
    </row>
    <row r="2033" spans="1:17" x14ac:dyDescent="0.25">
      <c r="A2033">
        <v>2032</v>
      </c>
      <c r="F2033">
        <v>153.54077799999999</v>
      </c>
      <c r="G2033" s="3">
        <v>3</v>
      </c>
      <c r="H2033">
        <v>153.08412900000002</v>
      </c>
      <c r="I2033" s="4">
        <v>4</v>
      </c>
      <c r="P2033">
        <v>2</v>
      </c>
      <c r="Q2033" t="str">
        <f t="shared" si="32"/>
        <v>34</v>
      </c>
    </row>
    <row r="2034" spans="1:17" x14ac:dyDescent="0.25">
      <c r="A2034">
        <v>2033</v>
      </c>
      <c r="F2034">
        <v>153.54077799999999</v>
      </c>
      <c r="G2034" s="3">
        <v>3</v>
      </c>
      <c r="H2034">
        <v>153.08412900000002</v>
      </c>
      <c r="I2034" s="4">
        <v>4</v>
      </c>
      <c r="P2034">
        <v>2</v>
      </c>
      <c r="Q2034" t="str">
        <f t="shared" si="32"/>
        <v>34</v>
      </c>
    </row>
    <row r="2035" spans="1:17" x14ac:dyDescent="0.25">
      <c r="A2035">
        <v>2034</v>
      </c>
      <c r="F2035">
        <v>153.54077799999999</v>
      </c>
      <c r="G2035" s="3">
        <v>3</v>
      </c>
      <c r="H2035">
        <v>153.08412900000002</v>
      </c>
      <c r="I2035" s="4">
        <v>4</v>
      </c>
      <c r="P2035">
        <v>2</v>
      </c>
      <c r="Q2035" t="str">
        <f t="shared" si="32"/>
        <v>34</v>
      </c>
    </row>
    <row r="2036" spans="1:17" x14ac:dyDescent="0.25">
      <c r="A2036">
        <v>2035</v>
      </c>
      <c r="H2036">
        <v>153.08412900000002</v>
      </c>
      <c r="I2036" s="4">
        <v>4</v>
      </c>
      <c r="P2036">
        <v>1</v>
      </c>
      <c r="Q2036" t="str">
        <f t="shared" si="32"/>
        <v>4</v>
      </c>
    </row>
    <row r="2037" spans="1:17" x14ac:dyDescent="0.25">
      <c r="A2037">
        <v>2036</v>
      </c>
      <c r="H2037">
        <v>153.08412900000002</v>
      </c>
      <c r="I2037" s="4">
        <v>4</v>
      </c>
      <c r="P2037">
        <v>1</v>
      </c>
      <c r="Q2037" t="str">
        <f t="shared" si="32"/>
        <v>4</v>
      </c>
    </row>
    <row r="2038" spans="1:17" x14ac:dyDescent="0.25">
      <c r="A2038">
        <v>2037</v>
      </c>
      <c r="P2038">
        <v>0</v>
      </c>
      <c r="Q2038" t="str">
        <f t="shared" si="32"/>
        <v/>
      </c>
    </row>
    <row r="2039" spans="1:17" x14ac:dyDescent="0.25">
      <c r="A2039">
        <v>2038</v>
      </c>
      <c r="P2039">
        <v>0</v>
      </c>
      <c r="Q2039" t="str">
        <f t="shared" si="32"/>
        <v/>
      </c>
    </row>
    <row r="2040" spans="1:17" x14ac:dyDescent="0.25">
      <c r="A2040">
        <v>2039</v>
      </c>
      <c r="P2040">
        <v>0</v>
      </c>
      <c r="Q2040" t="str">
        <f t="shared" si="32"/>
        <v/>
      </c>
    </row>
    <row r="2041" spans="1:17" x14ac:dyDescent="0.25">
      <c r="A2041">
        <v>2040</v>
      </c>
      <c r="D2041">
        <v>122.279482</v>
      </c>
      <c r="E2041" s="2">
        <v>2</v>
      </c>
      <c r="P2041">
        <v>1</v>
      </c>
      <c r="Q2041" t="str">
        <f t="shared" si="32"/>
        <v>2</v>
      </c>
    </row>
    <row r="2042" spans="1:17" x14ac:dyDescent="0.25">
      <c r="A2042">
        <v>2041</v>
      </c>
      <c r="D2042">
        <v>122.23907300000002</v>
      </c>
      <c r="E2042" s="2">
        <v>2</v>
      </c>
      <c r="P2042">
        <v>1</v>
      </c>
      <c r="Q2042" t="str">
        <f t="shared" si="32"/>
        <v>2</v>
      </c>
    </row>
    <row r="2043" spans="1:17" x14ac:dyDescent="0.25">
      <c r="A2043">
        <v>2042</v>
      </c>
      <c r="D2043">
        <v>122.24071000000001</v>
      </c>
      <c r="E2043" s="2">
        <v>2</v>
      </c>
      <c r="P2043">
        <v>1</v>
      </c>
      <c r="Q2043" t="str">
        <f t="shared" si="32"/>
        <v>2</v>
      </c>
    </row>
    <row r="2044" spans="1:17" x14ac:dyDescent="0.25">
      <c r="A2044">
        <v>2043</v>
      </c>
      <c r="D2044">
        <v>122.23035300000001</v>
      </c>
      <c r="E2044" s="2">
        <v>2</v>
      </c>
      <c r="P2044">
        <v>1</v>
      </c>
      <c r="Q2044" t="str">
        <f t="shared" si="32"/>
        <v>2</v>
      </c>
    </row>
    <row r="2045" spans="1:17" x14ac:dyDescent="0.25">
      <c r="A2045">
        <v>2044</v>
      </c>
      <c r="D2045">
        <v>122.28769500000001</v>
      </c>
      <c r="E2045" s="2">
        <v>2</v>
      </c>
      <c r="P2045">
        <v>1</v>
      </c>
      <c r="Q2045" t="str">
        <f t="shared" si="32"/>
        <v>2</v>
      </c>
    </row>
    <row r="2046" spans="1:17" x14ac:dyDescent="0.25">
      <c r="A2046">
        <v>2045</v>
      </c>
      <c r="B2046">
        <v>116.97108300000001</v>
      </c>
      <c r="C2046" s="5">
        <v>1</v>
      </c>
      <c r="D2046">
        <v>122.239992</v>
      </c>
      <c r="E2046" s="2">
        <v>2</v>
      </c>
      <c r="P2046">
        <v>2</v>
      </c>
      <c r="Q2046" t="str">
        <f t="shared" si="32"/>
        <v>12</v>
      </c>
    </row>
    <row r="2047" spans="1:17" x14ac:dyDescent="0.25">
      <c r="A2047">
        <v>2046</v>
      </c>
      <c r="B2047">
        <v>116.97746100000001</v>
      </c>
      <c r="C2047" s="5">
        <v>1</v>
      </c>
      <c r="D2047">
        <v>122.21356400000001</v>
      </c>
      <c r="E2047" s="2">
        <v>2</v>
      </c>
      <c r="P2047">
        <v>2</v>
      </c>
      <c r="Q2047" t="str">
        <f t="shared" si="32"/>
        <v>12</v>
      </c>
    </row>
    <row r="2048" spans="1:17" x14ac:dyDescent="0.25">
      <c r="A2048">
        <v>2047</v>
      </c>
      <c r="B2048">
        <v>116.97644300000002</v>
      </c>
      <c r="C2048" s="5">
        <v>1</v>
      </c>
      <c r="D2048">
        <v>122.279482</v>
      </c>
      <c r="E2048" s="2">
        <v>2</v>
      </c>
      <c r="P2048">
        <v>2</v>
      </c>
      <c r="Q2048" t="str">
        <f t="shared" si="32"/>
        <v>12</v>
      </c>
    </row>
    <row r="2049" spans="1:17" x14ac:dyDescent="0.25">
      <c r="A2049">
        <v>2048</v>
      </c>
      <c r="B2049">
        <v>116.94705400000001</v>
      </c>
      <c r="C2049" s="5">
        <v>1</v>
      </c>
      <c r="D2049">
        <v>122.279482</v>
      </c>
      <c r="E2049" s="2">
        <v>2</v>
      </c>
      <c r="P2049">
        <v>2</v>
      </c>
      <c r="Q2049" t="str">
        <f t="shared" si="32"/>
        <v>12</v>
      </c>
    </row>
    <row r="2050" spans="1:17" x14ac:dyDescent="0.25">
      <c r="A2050">
        <v>2049</v>
      </c>
      <c r="B2050">
        <v>116.95603400000002</v>
      </c>
      <c r="C2050" s="5">
        <v>1</v>
      </c>
      <c r="P2050">
        <v>1</v>
      </c>
      <c r="Q2050" t="str">
        <f t="shared" ref="Q2050:Q2113" si="33">CONCATENATE(C2050,E2050,G2050,I2050)</f>
        <v>1</v>
      </c>
    </row>
    <row r="2051" spans="1:17" x14ac:dyDescent="0.25">
      <c r="A2051">
        <v>2050</v>
      </c>
      <c r="B2051">
        <v>116.92828200000001</v>
      </c>
      <c r="C2051" s="5">
        <v>1</v>
      </c>
      <c r="H2051">
        <v>119.03261000000001</v>
      </c>
      <c r="I2051" s="4">
        <v>4</v>
      </c>
      <c r="P2051">
        <v>2</v>
      </c>
      <c r="Q2051" t="str">
        <f t="shared" si="33"/>
        <v>14</v>
      </c>
    </row>
    <row r="2052" spans="1:17" x14ac:dyDescent="0.25">
      <c r="A2052">
        <v>2051</v>
      </c>
      <c r="B2052">
        <v>116.97108300000001</v>
      </c>
      <c r="C2052" s="5">
        <v>1</v>
      </c>
      <c r="F2052">
        <v>119.10495200000001</v>
      </c>
      <c r="G2052" s="3">
        <v>3</v>
      </c>
      <c r="H2052">
        <v>118.99210200000002</v>
      </c>
      <c r="I2052" s="4">
        <v>4</v>
      </c>
      <c r="P2052">
        <v>3</v>
      </c>
      <c r="Q2052" t="str">
        <f t="shared" si="33"/>
        <v>134</v>
      </c>
    </row>
    <row r="2053" spans="1:17" x14ac:dyDescent="0.25">
      <c r="A2053">
        <v>2052</v>
      </c>
      <c r="B2053">
        <v>116.97108300000001</v>
      </c>
      <c r="C2053" s="5">
        <v>1</v>
      </c>
      <c r="F2053">
        <v>119.13347100000001</v>
      </c>
      <c r="G2053" s="3">
        <v>3</v>
      </c>
      <c r="H2053">
        <v>119.020724</v>
      </c>
      <c r="I2053" s="4">
        <v>4</v>
      </c>
      <c r="P2053">
        <v>3</v>
      </c>
      <c r="Q2053" t="str">
        <f t="shared" si="33"/>
        <v>134</v>
      </c>
    </row>
    <row r="2054" spans="1:17" x14ac:dyDescent="0.25">
      <c r="A2054">
        <v>2053</v>
      </c>
      <c r="F2054">
        <v>119.106943</v>
      </c>
      <c r="G2054" s="3">
        <v>3</v>
      </c>
      <c r="H2054">
        <v>119.027254</v>
      </c>
      <c r="I2054" s="4">
        <v>4</v>
      </c>
      <c r="P2054">
        <v>2</v>
      </c>
      <c r="Q2054" t="str">
        <f t="shared" si="33"/>
        <v>34</v>
      </c>
    </row>
    <row r="2055" spans="1:17" x14ac:dyDescent="0.25">
      <c r="A2055">
        <v>2054</v>
      </c>
      <c r="F2055">
        <v>119.10485300000001</v>
      </c>
      <c r="G2055" s="3">
        <v>3</v>
      </c>
      <c r="H2055">
        <v>119.02424500000001</v>
      </c>
      <c r="I2055" s="4">
        <v>4</v>
      </c>
      <c r="P2055">
        <v>2</v>
      </c>
      <c r="Q2055" t="str">
        <f t="shared" si="33"/>
        <v>34</v>
      </c>
    </row>
    <row r="2056" spans="1:17" x14ac:dyDescent="0.25">
      <c r="A2056">
        <v>2055</v>
      </c>
      <c r="F2056">
        <v>119.08495600000001</v>
      </c>
      <c r="G2056" s="3">
        <v>3</v>
      </c>
      <c r="H2056">
        <v>119.04403900000001</v>
      </c>
      <c r="I2056" s="4">
        <v>4</v>
      </c>
      <c r="P2056">
        <v>2</v>
      </c>
      <c r="Q2056" t="str">
        <f t="shared" si="33"/>
        <v>34</v>
      </c>
    </row>
    <row r="2057" spans="1:17" x14ac:dyDescent="0.25">
      <c r="A2057">
        <v>2056</v>
      </c>
      <c r="F2057">
        <v>119.06383400000001</v>
      </c>
      <c r="G2057" s="3">
        <v>3</v>
      </c>
      <c r="H2057">
        <v>119.04755600000001</v>
      </c>
      <c r="I2057" s="4">
        <v>4</v>
      </c>
      <c r="P2057">
        <v>2</v>
      </c>
      <c r="Q2057" t="str">
        <f t="shared" si="33"/>
        <v>34</v>
      </c>
    </row>
    <row r="2058" spans="1:17" x14ac:dyDescent="0.25">
      <c r="A2058">
        <v>2057</v>
      </c>
      <c r="F2058">
        <v>119.14143200000001</v>
      </c>
      <c r="G2058" s="3">
        <v>3</v>
      </c>
      <c r="H2058">
        <v>119.03409000000001</v>
      </c>
      <c r="I2058" s="4">
        <v>4</v>
      </c>
      <c r="P2058">
        <v>2</v>
      </c>
      <c r="Q2058" t="str">
        <f t="shared" si="33"/>
        <v>34</v>
      </c>
    </row>
    <row r="2059" spans="1:17" x14ac:dyDescent="0.25">
      <c r="A2059">
        <v>2058</v>
      </c>
      <c r="F2059">
        <v>119.10495200000001</v>
      </c>
      <c r="G2059" s="3">
        <v>3</v>
      </c>
      <c r="H2059">
        <v>119.03261000000001</v>
      </c>
      <c r="I2059" s="4">
        <v>4</v>
      </c>
      <c r="P2059">
        <v>2</v>
      </c>
      <c r="Q2059" t="str">
        <f t="shared" si="33"/>
        <v>34</v>
      </c>
    </row>
    <row r="2060" spans="1:17" x14ac:dyDescent="0.25">
      <c r="A2060">
        <v>2059</v>
      </c>
      <c r="F2060">
        <v>119.10495200000001</v>
      </c>
      <c r="G2060" s="3">
        <v>3</v>
      </c>
      <c r="H2060">
        <v>119.03261000000001</v>
      </c>
      <c r="I2060" s="4">
        <v>4</v>
      </c>
      <c r="P2060">
        <v>2</v>
      </c>
      <c r="Q2060" t="str">
        <f t="shared" si="33"/>
        <v>34</v>
      </c>
    </row>
    <row r="2061" spans="1:17" x14ac:dyDescent="0.25">
      <c r="A2061">
        <v>2060</v>
      </c>
      <c r="P2061">
        <v>0</v>
      </c>
      <c r="Q2061" t="str">
        <f t="shared" si="33"/>
        <v/>
      </c>
    </row>
    <row r="2062" spans="1:17" x14ac:dyDescent="0.25">
      <c r="A2062">
        <v>2061</v>
      </c>
      <c r="P2062">
        <v>0</v>
      </c>
      <c r="Q2062" t="str">
        <f t="shared" si="33"/>
        <v/>
      </c>
    </row>
    <row r="2063" spans="1:17" x14ac:dyDescent="0.25">
      <c r="A2063">
        <v>2062</v>
      </c>
      <c r="P2063">
        <v>0</v>
      </c>
      <c r="Q2063" t="str">
        <f t="shared" si="33"/>
        <v/>
      </c>
    </row>
    <row r="2064" spans="1:17" x14ac:dyDescent="0.25">
      <c r="A2064">
        <v>2063</v>
      </c>
      <c r="D2064">
        <v>95.04870600000001</v>
      </c>
      <c r="E2064" s="2">
        <v>2</v>
      </c>
      <c r="P2064">
        <v>1</v>
      </c>
      <c r="Q2064" t="str">
        <f t="shared" si="33"/>
        <v>2</v>
      </c>
    </row>
    <row r="2065" spans="1:17" x14ac:dyDescent="0.25">
      <c r="A2065">
        <v>2064</v>
      </c>
      <c r="D2065">
        <v>95.076868000000005</v>
      </c>
      <c r="E2065" s="2">
        <v>2</v>
      </c>
      <c r="P2065">
        <v>1</v>
      </c>
      <c r="Q2065" t="str">
        <f t="shared" si="33"/>
        <v>2</v>
      </c>
    </row>
    <row r="2066" spans="1:17" x14ac:dyDescent="0.25">
      <c r="A2066">
        <v>2065</v>
      </c>
      <c r="D2066">
        <v>95.052126000000015</v>
      </c>
      <c r="E2066" s="2">
        <v>2</v>
      </c>
      <c r="P2066">
        <v>1</v>
      </c>
      <c r="Q2066" t="str">
        <f t="shared" si="33"/>
        <v>2</v>
      </c>
    </row>
    <row r="2067" spans="1:17" x14ac:dyDescent="0.25">
      <c r="A2067">
        <v>2066</v>
      </c>
      <c r="D2067">
        <v>95.040137000000016</v>
      </c>
      <c r="E2067" s="2">
        <v>2</v>
      </c>
      <c r="P2067">
        <v>1</v>
      </c>
      <c r="Q2067" t="str">
        <f t="shared" si="33"/>
        <v>2</v>
      </c>
    </row>
    <row r="2068" spans="1:17" x14ac:dyDescent="0.25">
      <c r="A2068">
        <v>2067</v>
      </c>
      <c r="D2068">
        <v>95.039065000000008</v>
      </c>
      <c r="E2068" s="2">
        <v>2</v>
      </c>
      <c r="P2068">
        <v>1</v>
      </c>
      <c r="Q2068" t="str">
        <f t="shared" si="33"/>
        <v>2</v>
      </c>
    </row>
    <row r="2069" spans="1:17" x14ac:dyDescent="0.25">
      <c r="A2069">
        <v>2068</v>
      </c>
      <c r="B2069">
        <v>89.551851999999997</v>
      </c>
      <c r="C2069" s="5">
        <v>1</v>
      </c>
      <c r="D2069">
        <v>95.035696000000002</v>
      </c>
      <c r="E2069" s="2">
        <v>2</v>
      </c>
      <c r="P2069">
        <v>2</v>
      </c>
      <c r="Q2069" t="str">
        <f t="shared" si="33"/>
        <v>12</v>
      </c>
    </row>
    <row r="2070" spans="1:17" x14ac:dyDescent="0.25">
      <c r="A2070">
        <v>2069</v>
      </c>
      <c r="B2070">
        <v>89.499047000000004</v>
      </c>
      <c r="C2070" s="5">
        <v>1</v>
      </c>
      <c r="D2070">
        <v>95.042839000000015</v>
      </c>
      <c r="E2070" s="2">
        <v>2</v>
      </c>
      <c r="P2070">
        <v>2</v>
      </c>
      <c r="Q2070" t="str">
        <f t="shared" si="33"/>
        <v>12</v>
      </c>
    </row>
    <row r="2071" spans="1:17" x14ac:dyDescent="0.25">
      <c r="A2071">
        <v>2070</v>
      </c>
      <c r="B2071">
        <v>89.467518000000013</v>
      </c>
      <c r="C2071" s="5">
        <v>1</v>
      </c>
      <c r="D2071">
        <v>94.986721000000017</v>
      </c>
      <c r="E2071" s="2">
        <v>2</v>
      </c>
      <c r="P2071">
        <v>2</v>
      </c>
      <c r="Q2071" t="str">
        <f t="shared" si="33"/>
        <v>12</v>
      </c>
    </row>
    <row r="2072" spans="1:17" x14ac:dyDescent="0.25">
      <c r="A2072">
        <v>2071</v>
      </c>
      <c r="B2072">
        <v>89.510067000000006</v>
      </c>
      <c r="C2072" s="5">
        <v>1</v>
      </c>
      <c r="D2072">
        <v>95.04870600000001</v>
      </c>
      <c r="E2072" s="2">
        <v>2</v>
      </c>
      <c r="P2072">
        <v>2</v>
      </c>
      <c r="Q2072" t="str">
        <f t="shared" si="33"/>
        <v>12</v>
      </c>
    </row>
    <row r="2073" spans="1:17" x14ac:dyDescent="0.25">
      <c r="A2073">
        <v>2072</v>
      </c>
      <c r="B2073">
        <v>89.512568000000016</v>
      </c>
      <c r="C2073" s="5">
        <v>1</v>
      </c>
      <c r="P2073">
        <v>1</v>
      </c>
      <c r="Q2073" t="str">
        <f t="shared" si="33"/>
        <v>1</v>
      </c>
    </row>
    <row r="2074" spans="1:17" x14ac:dyDescent="0.25">
      <c r="A2074">
        <v>2073</v>
      </c>
      <c r="B2074">
        <v>89.530577000000008</v>
      </c>
      <c r="C2074" s="5">
        <v>1</v>
      </c>
      <c r="P2074">
        <v>1</v>
      </c>
      <c r="Q2074" t="str">
        <f t="shared" si="33"/>
        <v>1</v>
      </c>
    </row>
    <row r="2075" spans="1:17" x14ac:dyDescent="0.25">
      <c r="A2075">
        <v>2074</v>
      </c>
      <c r="B2075">
        <v>89.540166999999997</v>
      </c>
      <c r="C2075" s="5">
        <v>1</v>
      </c>
      <c r="H2075">
        <v>90.906424000000015</v>
      </c>
      <c r="I2075" s="4">
        <v>4</v>
      </c>
      <c r="P2075">
        <v>2</v>
      </c>
      <c r="Q2075" t="str">
        <f t="shared" si="33"/>
        <v>14</v>
      </c>
    </row>
    <row r="2076" spans="1:17" x14ac:dyDescent="0.25">
      <c r="A2076">
        <v>2075</v>
      </c>
      <c r="B2076">
        <v>89.551851999999997</v>
      </c>
      <c r="C2076" s="5">
        <v>1</v>
      </c>
      <c r="F2076">
        <v>90.863211000000007</v>
      </c>
      <c r="G2076" s="3">
        <v>3</v>
      </c>
      <c r="H2076">
        <v>90.877293000000009</v>
      </c>
      <c r="I2076" s="4">
        <v>4</v>
      </c>
      <c r="P2076">
        <v>3</v>
      </c>
      <c r="Q2076" t="str">
        <f t="shared" si="33"/>
        <v>134</v>
      </c>
    </row>
    <row r="2077" spans="1:17" x14ac:dyDescent="0.25">
      <c r="A2077">
        <v>2076</v>
      </c>
      <c r="F2077">
        <v>90.688628000000008</v>
      </c>
      <c r="G2077" s="3">
        <v>3</v>
      </c>
      <c r="H2077">
        <v>90.916066000000001</v>
      </c>
      <c r="I2077" s="4">
        <v>4</v>
      </c>
      <c r="P2077">
        <v>2</v>
      </c>
      <c r="Q2077" t="str">
        <f t="shared" si="33"/>
        <v>34</v>
      </c>
    </row>
    <row r="2078" spans="1:17" x14ac:dyDescent="0.25">
      <c r="A2078">
        <v>2077</v>
      </c>
      <c r="F2078">
        <v>90.681383000000011</v>
      </c>
      <c r="G2078" s="3">
        <v>3</v>
      </c>
      <c r="H2078">
        <v>90.907290000000017</v>
      </c>
      <c r="I2078" s="4">
        <v>4</v>
      </c>
      <c r="P2078">
        <v>2</v>
      </c>
      <c r="Q2078" t="str">
        <f t="shared" si="33"/>
        <v>34</v>
      </c>
    </row>
    <row r="2079" spans="1:17" x14ac:dyDescent="0.25">
      <c r="A2079">
        <v>2078</v>
      </c>
      <c r="F2079">
        <v>90.734238000000005</v>
      </c>
      <c r="G2079" s="3">
        <v>3</v>
      </c>
      <c r="H2079">
        <v>90.905912999999998</v>
      </c>
      <c r="I2079" s="4">
        <v>4</v>
      </c>
      <c r="P2079">
        <v>2</v>
      </c>
      <c r="Q2079" t="str">
        <f t="shared" si="33"/>
        <v>34</v>
      </c>
    </row>
    <row r="2080" spans="1:17" x14ac:dyDescent="0.25">
      <c r="A2080">
        <v>2079</v>
      </c>
      <c r="F2080">
        <v>90.73240100000001</v>
      </c>
      <c r="G2080" s="3">
        <v>3</v>
      </c>
      <c r="H2080">
        <v>90.932339000000013</v>
      </c>
      <c r="I2080" s="4">
        <v>4</v>
      </c>
      <c r="P2080">
        <v>2</v>
      </c>
      <c r="Q2080" t="str">
        <f t="shared" si="33"/>
        <v>34</v>
      </c>
    </row>
    <row r="2081" spans="1:17" x14ac:dyDescent="0.25">
      <c r="A2081">
        <v>2080</v>
      </c>
      <c r="F2081">
        <v>90.863211000000007</v>
      </c>
      <c r="G2081" s="3">
        <v>3</v>
      </c>
      <c r="H2081">
        <v>90.904536000000007</v>
      </c>
      <c r="I2081" s="4">
        <v>4</v>
      </c>
      <c r="P2081">
        <v>2</v>
      </c>
      <c r="Q2081" t="str">
        <f t="shared" si="33"/>
        <v>34</v>
      </c>
    </row>
    <row r="2082" spans="1:17" x14ac:dyDescent="0.25">
      <c r="A2082">
        <v>2081</v>
      </c>
      <c r="F2082">
        <v>90.863211000000007</v>
      </c>
      <c r="G2082" s="3">
        <v>3</v>
      </c>
      <c r="H2082">
        <v>90.812804999999997</v>
      </c>
      <c r="I2082" s="4">
        <v>4</v>
      </c>
      <c r="P2082">
        <v>2</v>
      </c>
      <c r="Q2082" t="str">
        <f t="shared" si="33"/>
        <v>34</v>
      </c>
    </row>
    <row r="2083" spans="1:17" x14ac:dyDescent="0.25">
      <c r="A2083">
        <v>2082</v>
      </c>
      <c r="F2083">
        <v>90.863211000000007</v>
      </c>
      <c r="G2083" s="3">
        <v>3</v>
      </c>
      <c r="H2083">
        <v>90.906424000000015</v>
      </c>
      <c r="I2083" s="4">
        <v>4</v>
      </c>
      <c r="P2083">
        <v>2</v>
      </c>
      <c r="Q2083" t="str">
        <f t="shared" si="33"/>
        <v>34</v>
      </c>
    </row>
    <row r="2084" spans="1:17" x14ac:dyDescent="0.25">
      <c r="A2084">
        <v>2083</v>
      </c>
      <c r="P2084">
        <v>0</v>
      </c>
      <c r="Q2084" t="str">
        <f t="shared" si="33"/>
        <v/>
      </c>
    </row>
    <row r="2085" spans="1:17" x14ac:dyDescent="0.25">
      <c r="A2085">
        <v>2084</v>
      </c>
      <c r="P2085">
        <v>0</v>
      </c>
      <c r="Q2085" t="str">
        <f t="shared" si="33"/>
        <v/>
      </c>
    </row>
    <row r="2086" spans="1:17" x14ac:dyDescent="0.25">
      <c r="A2086">
        <v>2085</v>
      </c>
      <c r="D2086">
        <v>73.214335000000005</v>
      </c>
      <c r="E2086" s="2">
        <v>2</v>
      </c>
      <c r="P2086">
        <v>1</v>
      </c>
      <c r="Q2086" t="str">
        <f t="shared" si="33"/>
        <v>2</v>
      </c>
    </row>
    <row r="2087" spans="1:17" x14ac:dyDescent="0.25">
      <c r="A2087">
        <v>2086</v>
      </c>
      <c r="D2087">
        <v>73.20290700000001</v>
      </c>
      <c r="E2087" s="2">
        <v>2</v>
      </c>
      <c r="P2087">
        <v>1</v>
      </c>
      <c r="Q2087" t="str">
        <f t="shared" si="33"/>
        <v>2</v>
      </c>
    </row>
    <row r="2088" spans="1:17" x14ac:dyDescent="0.25">
      <c r="A2088">
        <v>2087</v>
      </c>
      <c r="D2088">
        <v>73.215610000000012</v>
      </c>
      <c r="E2088" s="2">
        <v>2</v>
      </c>
      <c r="P2088">
        <v>1</v>
      </c>
      <c r="Q2088" t="str">
        <f t="shared" si="33"/>
        <v>2</v>
      </c>
    </row>
    <row r="2089" spans="1:17" x14ac:dyDescent="0.25">
      <c r="A2089">
        <v>2088</v>
      </c>
      <c r="D2089">
        <v>73.231579000000011</v>
      </c>
      <c r="E2089" s="2">
        <v>2</v>
      </c>
      <c r="P2089">
        <v>1</v>
      </c>
      <c r="Q2089" t="str">
        <f t="shared" si="33"/>
        <v>2</v>
      </c>
    </row>
    <row r="2090" spans="1:17" x14ac:dyDescent="0.25">
      <c r="A2090">
        <v>2089</v>
      </c>
      <c r="D2090">
        <v>73.207346000000001</v>
      </c>
      <c r="E2090" s="2">
        <v>2</v>
      </c>
      <c r="P2090">
        <v>1</v>
      </c>
      <c r="Q2090" t="str">
        <f t="shared" si="33"/>
        <v>2</v>
      </c>
    </row>
    <row r="2091" spans="1:17" x14ac:dyDescent="0.25">
      <c r="A2091">
        <v>2090</v>
      </c>
      <c r="D2091">
        <v>73.176276000000001</v>
      </c>
      <c r="E2091" s="2">
        <v>2</v>
      </c>
      <c r="P2091">
        <v>1</v>
      </c>
      <c r="Q2091" t="str">
        <f t="shared" si="33"/>
        <v>2</v>
      </c>
    </row>
    <row r="2092" spans="1:17" x14ac:dyDescent="0.25">
      <c r="A2092">
        <v>2091</v>
      </c>
      <c r="D2092">
        <v>73.19265200000001</v>
      </c>
      <c r="E2092" s="2">
        <v>2</v>
      </c>
      <c r="P2092">
        <v>1</v>
      </c>
      <c r="Q2092" t="str">
        <f t="shared" si="33"/>
        <v>2</v>
      </c>
    </row>
    <row r="2093" spans="1:17" x14ac:dyDescent="0.25">
      <c r="A2093">
        <v>2092</v>
      </c>
      <c r="B2093">
        <v>65.855240000000009</v>
      </c>
      <c r="C2093" s="5">
        <v>1</v>
      </c>
      <c r="D2093">
        <v>73.146175000000014</v>
      </c>
      <c r="E2093" s="2">
        <v>2</v>
      </c>
      <c r="P2093">
        <v>2</v>
      </c>
      <c r="Q2093" t="str">
        <f t="shared" si="33"/>
        <v>12</v>
      </c>
    </row>
    <row r="2094" spans="1:17" x14ac:dyDescent="0.25">
      <c r="A2094">
        <v>2093</v>
      </c>
      <c r="B2094">
        <v>65.854194000000007</v>
      </c>
      <c r="C2094" s="5">
        <v>1</v>
      </c>
      <c r="D2094">
        <v>73.214335000000005</v>
      </c>
      <c r="E2094" s="2">
        <v>2</v>
      </c>
      <c r="P2094">
        <v>2</v>
      </c>
      <c r="Q2094" t="str">
        <f t="shared" si="33"/>
        <v>12</v>
      </c>
    </row>
    <row r="2095" spans="1:17" x14ac:dyDescent="0.25">
      <c r="A2095">
        <v>2094</v>
      </c>
      <c r="B2095">
        <v>65.870235000000008</v>
      </c>
      <c r="C2095" s="5">
        <v>1</v>
      </c>
      <c r="P2095">
        <v>1</v>
      </c>
      <c r="Q2095" t="str">
        <f t="shared" si="33"/>
        <v>1</v>
      </c>
    </row>
    <row r="2096" spans="1:17" x14ac:dyDescent="0.25">
      <c r="A2096">
        <v>2095</v>
      </c>
      <c r="B2096">
        <v>65.843471000000008</v>
      </c>
      <c r="C2096" s="5">
        <v>1</v>
      </c>
      <c r="P2096">
        <v>1</v>
      </c>
      <c r="Q2096" t="str">
        <f t="shared" si="33"/>
        <v>1</v>
      </c>
    </row>
    <row r="2097" spans="1:17" x14ac:dyDescent="0.25">
      <c r="A2097">
        <v>2096</v>
      </c>
      <c r="B2097">
        <v>65.90992700000001</v>
      </c>
      <c r="C2097" s="5">
        <v>1</v>
      </c>
      <c r="P2097">
        <v>1</v>
      </c>
      <c r="Q2097" t="str">
        <f t="shared" si="33"/>
        <v>1</v>
      </c>
    </row>
    <row r="2098" spans="1:17" x14ac:dyDescent="0.25">
      <c r="A2098">
        <v>2097</v>
      </c>
      <c r="B2098">
        <v>65.98643100000001</v>
      </c>
      <c r="C2098" s="5">
        <v>1</v>
      </c>
      <c r="H2098">
        <v>68.374008000000003</v>
      </c>
      <c r="I2098" s="4">
        <v>4</v>
      </c>
      <c r="P2098">
        <v>2</v>
      </c>
      <c r="Q2098" t="str">
        <f t="shared" si="33"/>
        <v>14</v>
      </c>
    </row>
    <row r="2099" spans="1:17" x14ac:dyDescent="0.25">
      <c r="A2099">
        <v>2098</v>
      </c>
      <c r="B2099">
        <v>65.871227000000005</v>
      </c>
      <c r="C2099" s="5">
        <v>1</v>
      </c>
      <c r="H2099">
        <v>68.232612000000017</v>
      </c>
      <c r="I2099" s="4">
        <v>4</v>
      </c>
      <c r="P2099">
        <v>2</v>
      </c>
      <c r="Q2099" t="str">
        <f t="shared" si="33"/>
        <v>14</v>
      </c>
    </row>
    <row r="2100" spans="1:17" x14ac:dyDescent="0.25">
      <c r="A2100">
        <v>2099</v>
      </c>
      <c r="B2100">
        <v>65.855240000000009</v>
      </c>
      <c r="C2100" s="5">
        <v>1</v>
      </c>
      <c r="F2100">
        <v>66.423801000000012</v>
      </c>
      <c r="G2100" s="3">
        <v>3</v>
      </c>
      <c r="H2100">
        <v>68.288700000000006</v>
      </c>
      <c r="I2100" s="4">
        <v>4</v>
      </c>
      <c r="P2100">
        <v>3</v>
      </c>
      <c r="Q2100" t="str">
        <f t="shared" si="33"/>
        <v>134</v>
      </c>
    </row>
    <row r="2101" spans="1:17" x14ac:dyDescent="0.25">
      <c r="A2101">
        <v>2100</v>
      </c>
      <c r="F2101">
        <v>66.43484500000001</v>
      </c>
      <c r="G2101" s="3">
        <v>3</v>
      </c>
      <c r="H2101">
        <v>68.314327000000006</v>
      </c>
      <c r="I2101" s="4">
        <v>4</v>
      </c>
      <c r="P2101">
        <v>2</v>
      </c>
      <c r="Q2101" t="str">
        <f t="shared" si="33"/>
        <v>34</v>
      </c>
    </row>
    <row r="2102" spans="1:17" x14ac:dyDescent="0.25">
      <c r="A2102">
        <v>2101</v>
      </c>
      <c r="F2102">
        <v>66.422916000000015</v>
      </c>
      <c r="G2102" s="3">
        <v>3</v>
      </c>
      <c r="H2102">
        <v>68.358069999999998</v>
      </c>
      <c r="I2102" s="4">
        <v>4</v>
      </c>
      <c r="P2102">
        <v>2</v>
      </c>
      <c r="Q2102" t="str">
        <f t="shared" si="33"/>
        <v>34</v>
      </c>
    </row>
    <row r="2103" spans="1:17" x14ac:dyDescent="0.25">
      <c r="A2103">
        <v>2102</v>
      </c>
      <c r="F2103">
        <v>66.432968000000017</v>
      </c>
      <c r="G2103" s="3">
        <v>3</v>
      </c>
      <c r="H2103">
        <v>68.347709000000009</v>
      </c>
      <c r="I2103" s="4">
        <v>4</v>
      </c>
      <c r="P2103">
        <v>2</v>
      </c>
      <c r="Q2103" t="str">
        <f t="shared" si="33"/>
        <v>34</v>
      </c>
    </row>
    <row r="2104" spans="1:17" x14ac:dyDescent="0.25">
      <c r="A2104">
        <v>2103</v>
      </c>
      <c r="F2104">
        <v>66.449741000000017</v>
      </c>
      <c r="G2104" s="3">
        <v>3</v>
      </c>
      <c r="H2104">
        <v>68.324428000000012</v>
      </c>
      <c r="I2104" s="4">
        <v>4</v>
      </c>
      <c r="P2104">
        <v>2</v>
      </c>
      <c r="Q2104" t="str">
        <f t="shared" si="33"/>
        <v>34</v>
      </c>
    </row>
    <row r="2105" spans="1:17" x14ac:dyDescent="0.25">
      <c r="A2105">
        <v>2104</v>
      </c>
      <c r="F2105">
        <v>66.431144000000018</v>
      </c>
      <c r="G2105" s="3">
        <v>3</v>
      </c>
      <c r="H2105">
        <v>68.296562000000009</v>
      </c>
      <c r="I2105" s="4">
        <v>4</v>
      </c>
      <c r="P2105">
        <v>2</v>
      </c>
      <c r="Q2105" t="str">
        <f t="shared" si="33"/>
        <v>34</v>
      </c>
    </row>
    <row r="2106" spans="1:17" x14ac:dyDescent="0.25">
      <c r="A2106">
        <v>2105</v>
      </c>
      <c r="F2106">
        <v>66.43911700000001</v>
      </c>
      <c r="G2106" s="3">
        <v>3</v>
      </c>
      <c r="H2106">
        <v>68.374008000000003</v>
      </c>
      <c r="I2106" s="4">
        <v>4</v>
      </c>
      <c r="P2106">
        <v>2</v>
      </c>
      <c r="Q2106" t="str">
        <f t="shared" si="33"/>
        <v>34</v>
      </c>
    </row>
    <row r="2107" spans="1:17" x14ac:dyDescent="0.25">
      <c r="A2107">
        <v>2106</v>
      </c>
      <c r="D2107">
        <v>49.583259000000005</v>
      </c>
      <c r="E2107" s="2">
        <v>2</v>
      </c>
      <c r="F2107">
        <v>66.423801000000012</v>
      </c>
      <c r="G2107" s="3">
        <v>3</v>
      </c>
      <c r="P2107">
        <v>2</v>
      </c>
      <c r="Q2107" t="str">
        <f t="shared" si="33"/>
        <v>23</v>
      </c>
    </row>
    <row r="2108" spans="1:17" x14ac:dyDescent="0.25">
      <c r="A2108">
        <v>2107</v>
      </c>
      <c r="D2108">
        <v>49.586696000000011</v>
      </c>
      <c r="E2108" s="2">
        <v>2</v>
      </c>
      <c r="F2108">
        <v>66.423801000000012</v>
      </c>
      <c r="G2108" s="3">
        <v>3</v>
      </c>
      <c r="P2108">
        <v>2</v>
      </c>
      <c r="Q2108" t="str">
        <f t="shared" si="33"/>
        <v>23</v>
      </c>
    </row>
    <row r="2109" spans="1:17" x14ac:dyDescent="0.25">
      <c r="A2109">
        <v>2108</v>
      </c>
      <c r="D2109">
        <v>49.580757000000006</v>
      </c>
      <c r="E2109" s="2">
        <v>2</v>
      </c>
      <c r="P2109">
        <v>1</v>
      </c>
      <c r="Q2109" t="str">
        <f t="shared" si="33"/>
        <v>2</v>
      </c>
    </row>
    <row r="2110" spans="1:17" x14ac:dyDescent="0.25">
      <c r="A2110">
        <v>2109</v>
      </c>
      <c r="D2110">
        <v>49.588360000000009</v>
      </c>
      <c r="E2110" s="2">
        <v>2</v>
      </c>
      <c r="P2110">
        <v>1</v>
      </c>
      <c r="Q2110" t="str">
        <f t="shared" si="33"/>
        <v>2</v>
      </c>
    </row>
    <row r="2111" spans="1:17" x14ac:dyDescent="0.25">
      <c r="A2111">
        <v>2110</v>
      </c>
      <c r="D2111">
        <v>49.586750000000009</v>
      </c>
      <c r="E2111" s="2">
        <v>2</v>
      </c>
      <c r="P2111">
        <v>1</v>
      </c>
      <c r="Q2111" t="str">
        <f t="shared" si="33"/>
        <v>2</v>
      </c>
    </row>
    <row r="2112" spans="1:17" x14ac:dyDescent="0.25">
      <c r="A2112">
        <v>2111</v>
      </c>
      <c r="D2112">
        <v>49.553573000000007</v>
      </c>
      <c r="E2112" s="2">
        <v>2</v>
      </c>
      <c r="P2112">
        <v>1</v>
      </c>
      <c r="Q2112" t="str">
        <f t="shared" si="33"/>
        <v>2</v>
      </c>
    </row>
    <row r="2113" spans="1:17" x14ac:dyDescent="0.25">
      <c r="A2113">
        <v>2112</v>
      </c>
      <c r="D2113">
        <v>49.550136000000009</v>
      </c>
      <c r="E2113" s="2">
        <v>2</v>
      </c>
      <c r="P2113">
        <v>1</v>
      </c>
      <c r="Q2113" t="str">
        <f t="shared" si="33"/>
        <v>2</v>
      </c>
    </row>
    <row r="2114" spans="1:17" x14ac:dyDescent="0.25">
      <c r="A2114">
        <v>2113</v>
      </c>
      <c r="D2114">
        <v>49.525345000000009</v>
      </c>
      <c r="E2114" s="2">
        <v>2</v>
      </c>
      <c r="P2114">
        <v>1</v>
      </c>
      <c r="Q2114" t="str">
        <f t="shared" ref="Q2114:Q2177" si="34">CONCATENATE(C2114,E2114,G2114,I2114)</f>
        <v>2</v>
      </c>
    </row>
    <row r="2115" spans="1:17" x14ac:dyDescent="0.25">
      <c r="A2115">
        <v>2114</v>
      </c>
      <c r="B2115">
        <v>41.375629000000011</v>
      </c>
      <c r="C2115" s="5">
        <v>1</v>
      </c>
      <c r="D2115">
        <v>49.550136000000009</v>
      </c>
      <c r="E2115" s="2">
        <v>2</v>
      </c>
      <c r="P2115">
        <v>2</v>
      </c>
      <c r="Q2115" t="str">
        <f t="shared" si="34"/>
        <v>12</v>
      </c>
    </row>
    <row r="2116" spans="1:17" x14ac:dyDescent="0.25">
      <c r="A2116">
        <v>2115</v>
      </c>
      <c r="B2116">
        <v>41.36896500000001</v>
      </c>
      <c r="C2116" s="5">
        <v>1</v>
      </c>
      <c r="D2116">
        <v>49.583259000000005</v>
      </c>
      <c r="E2116" s="2">
        <v>2</v>
      </c>
      <c r="P2116">
        <v>2</v>
      </c>
      <c r="Q2116" t="str">
        <f t="shared" si="34"/>
        <v>12</v>
      </c>
    </row>
    <row r="2117" spans="1:17" x14ac:dyDescent="0.25">
      <c r="A2117">
        <v>2116</v>
      </c>
      <c r="B2117">
        <v>41.351829000000009</v>
      </c>
      <c r="C2117" s="5">
        <v>1</v>
      </c>
      <c r="P2117">
        <v>1</v>
      </c>
      <c r="Q2117" t="str">
        <f t="shared" si="34"/>
        <v>1</v>
      </c>
    </row>
    <row r="2118" spans="1:17" x14ac:dyDescent="0.25">
      <c r="A2118">
        <v>2117</v>
      </c>
      <c r="B2118">
        <v>41.456043000000008</v>
      </c>
      <c r="C2118" s="5">
        <v>1</v>
      </c>
      <c r="P2118">
        <v>1</v>
      </c>
      <c r="Q2118" t="str">
        <f t="shared" si="34"/>
        <v>1</v>
      </c>
    </row>
    <row r="2119" spans="1:17" x14ac:dyDescent="0.25">
      <c r="A2119">
        <v>2118</v>
      </c>
      <c r="B2119">
        <v>41.437191000000006</v>
      </c>
      <c r="C2119" s="5">
        <v>1</v>
      </c>
      <c r="P2119">
        <v>1</v>
      </c>
      <c r="Q2119" t="str">
        <f t="shared" si="34"/>
        <v>1</v>
      </c>
    </row>
    <row r="2120" spans="1:17" x14ac:dyDescent="0.25">
      <c r="A2120">
        <v>2119</v>
      </c>
      <c r="B2120">
        <v>41.430057000000005</v>
      </c>
      <c r="C2120" s="5">
        <v>1</v>
      </c>
      <c r="P2120">
        <v>1</v>
      </c>
      <c r="Q2120" t="str">
        <f t="shared" si="34"/>
        <v>1</v>
      </c>
    </row>
    <row r="2121" spans="1:17" x14ac:dyDescent="0.25">
      <c r="A2121">
        <v>2120</v>
      </c>
      <c r="B2121">
        <v>41.420368000000011</v>
      </c>
      <c r="C2121" s="5">
        <v>1</v>
      </c>
      <c r="P2121">
        <v>1</v>
      </c>
      <c r="Q2121" t="str">
        <f t="shared" si="34"/>
        <v>1</v>
      </c>
    </row>
    <row r="2122" spans="1:17" x14ac:dyDescent="0.25">
      <c r="A2122">
        <v>2121</v>
      </c>
      <c r="B2122">
        <v>41.380581000000006</v>
      </c>
      <c r="C2122" s="5">
        <v>1</v>
      </c>
      <c r="H2122">
        <v>43.730190000000007</v>
      </c>
      <c r="I2122" s="4">
        <v>4</v>
      </c>
      <c r="P2122">
        <v>2</v>
      </c>
      <c r="Q2122" t="str">
        <f t="shared" si="34"/>
        <v>14</v>
      </c>
    </row>
    <row r="2123" spans="1:17" x14ac:dyDescent="0.25">
      <c r="A2123">
        <v>2122</v>
      </c>
      <c r="B2123">
        <v>41.403023000000012</v>
      </c>
      <c r="C2123" s="5">
        <v>1</v>
      </c>
      <c r="H2123">
        <v>43.684726000000012</v>
      </c>
      <c r="I2123" s="4">
        <v>4</v>
      </c>
      <c r="P2123">
        <v>2</v>
      </c>
      <c r="Q2123" t="str">
        <f t="shared" si="34"/>
        <v>14</v>
      </c>
    </row>
    <row r="2124" spans="1:17" x14ac:dyDescent="0.25">
      <c r="A2124">
        <v>2123</v>
      </c>
      <c r="B2124">
        <v>41.375629000000011</v>
      </c>
      <c r="C2124" s="5">
        <v>1</v>
      </c>
      <c r="H2124">
        <v>43.697483000000005</v>
      </c>
      <c r="I2124" s="4">
        <v>4</v>
      </c>
      <c r="P2124">
        <v>2</v>
      </c>
      <c r="Q2124" t="str">
        <f t="shared" si="34"/>
        <v>14</v>
      </c>
    </row>
    <row r="2125" spans="1:17" x14ac:dyDescent="0.25">
      <c r="A2125">
        <v>2124</v>
      </c>
      <c r="F2125">
        <v>40.773994000000009</v>
      </c>
      <c r="G2125" s="3">
        <v>3</v>
      </c>
      <c r="H2125">
        <v>43.676964000000005</v>
      </c>
      <c r="I2125" s="4">
        <v>4</v>
      </c>
      <c r="P2125">
        <v>2</v>
      </c>
      <c r="Q2125" t="str">
        <f t="shared" si="34"/>
        <v>34</v>
      </c>
    </row>
    <row r="2126" spans="1:17" x14ac:dyDescent="0.25">
      <c r="A2126">
        <v>2125</v>
      </c>
      <c r="F2126">
        <v>40.772434000000011</v>
      </c>
      <c r="G2126" s="3">
        <v>3</v>
      </c>
      <c r="H2126">
        <v>43.698524000000006</v>
      </c>
      <c r="I2126" s="4">
        <v>4</v>
      </c>
      <c r="P2126">
        <v>2</v>
      </c>
      <c r="Q2126" t="str">
        <f t="shared" si="34"/>
        <v>34</v>
      </c>
    </row>
    <row r="2127" spans="1:17" x14ac:dyDescent="0.25">
      <c r="A2127">
        <v>2126</v>
      </c>
      <c r="F2127">
        <v>40.739467000000012</v>
      </c>
      <c r="G2127" s="3">
        <v>3</v>
      </c>
      <c r="H2127">
        <v>43.693161000000011</v>
      </c>
      <c r="I2127" s="4">
        <v>4</v>
      </c>
      <c r="P2127">
        <v>2</v>
      </c>
      <c r="Q2127" t="str">
        <f t="shared" si="34"/>
        <v>34</v>
      </c>
    </row>
    <row r="2128" spans="1:17" x14ac:dyDescent="0.25">
      <c r="A2128">
        <v>2127</v>
      </c>
      <c r="F2128">
        <v>40.73202100000001</v>
      </c>
      <c r="G2128" s="3">
        <v>3</v>
      </c>
      <c r="H2128">
        <v>43.669151000000006</v>
      </c>
      <c r="I2128" s="4">
        <v>4</v>
      </c>
      <c r="P2128">
        <v>2</v>
      </c>
      <c r="Q2128" t="str">
        <f t="shared" si="34"/>
        <v>34</v>
      </c>
    </row>
    <row r="2129" spans="1:17" x14ac:dyDescent="0.25">
      <c r="A2129">
        <v>2128</v>
      </c>
      <c r="F2129">
        <v>40.716552000000007</v>
      </c>
      <c r="G2129" s="3">
        <v>3</v>
      </c>
      <c r="H2129">
        <v>43.708214000000005</v>
      </c>
      <c r="I2129" s="4">
        <v>4</v>
      </c>
      <c r="P2129">
        <v>2</v>
      </c>
      <c r="Q2129" t="str">
        <f t="shared" si="34"/>
        <v>34</v>
      </c>
    </row>
    <row r="2130" spans="1:17" x14ac:dyDescent="0.25">
      <c r="A2130">
        <v>2129</v>
      </c>
      <c r="D2130">
        <v>27.088022000000009</v>
      </c>
      <c r="E2130" s="2">
        <v>2</v>
      </c>
      <c r="F2130">
        <v>40.712856000000009</v>
      </c>
      <c r="G2130" s="3">
        <v>3</v>
      </c>
      <c r="H2130">
        <v>43.730190000000007</v>
      </c>
      <c r="I2130" s="4">
        <v>4</v>
      </c>
      <c r="P2130">
        <v>3</v>
      </c>
      <c r="Q2130" t="str">
        <f t="shared" si="34"/>
        <v>234</v>
      </c>
    </row>
    <row r="2131" spans="1:17" x14ac:dyDescent="0.25">
      <c r="A2131">
        <v>2130</v>
      </c>
      <c r="D2131">
        <v>27.021723000000009</v>
      </c>
      <c r="E2131" s="2">
        <v>2</v>
      </c>
      <c r="F2131">
        <v>40.72738600000001</v>
      </c>
      <c r="G2131" s="3">
        <v>3</v>
      </c>
      <c r="H2131">
        <v>43.730190000000007</v>
      </c>
      <c r="I2131" s="4">
        <v>4</v>
      </c>
      <c r="P2131">
        <v>3</v>
      </c>
      <c r="Q2131" t="str">
        <f t="shared" si="34"/>
        <v>234</v>
      </c>
    </row>
    <row r="2132" spans="1:17" x14ac:dyDescent="0.25">
      <c r="A2132">
        <v>2131</v>
      </c>
      <c r="D2132">
        <v>27.075731000000005</v>
      </c>
      <c r="E2132" s="2">
        <v>2</v>
      </c>
      <c r="F2132">
        <v>40.764724000000008</v>
      </c>
      <c r="G2132" s="3">
        <v>3</v>
      </c>
      <c r="P2132">
        <v>2</v>
      </c>
      <c r="Q2132" t="str">
        <f t="shared" si="34"/>
        <v>23</v>
      </c>
    </row>
    <row r="2133" spans="1:17" x14ac:dyDescent="0.25">
      <c r="A2133">
        <v>2132</v>
      </c>
      <c r="D2133">
        <v>27.084322000000007</v>
      </c>
      <c r="E2133" s="2">
        <v>2</v>
      </c>
      <c r="F2133">
        <v>40.773994000000009</v>
      </c>
      <c r="G2133" s="3">
        <v>3</v>
      </c>
      <c r="P2133">
        <v>2</v>
      </c>
      <c r="Q2133" t="str">
        <f t="shared" si="34"/>
        <v>23</v>
      </c>
    </row>
    <row r="2134" spans="1:17" x14ac:dyDescent="0.25">
      <c r="A2134">
        <v>2133</v>
      </c>
      <c r="D2134">
        <v>27.08666800000001</v>
      </c>
      <c r="E2134" s="2">
        <v>2</v>
      </c>
      <c r="F2134">
        <v>40.773994000000009</v>
      </c>
      <c r="G2134" s="3">
        <v>3</v>
      </c>
      <c r="P2134">
        <v>2</v>
      </c>
      <c r="Q2134" t="str">
        <f t="shared" si="34"/>
        <v>23</v>
      </c>
    </row>
    <row r="2135" spans="1:17" x14ac:dyDescent="0.25">
      <c r="A2135">
        <v>2134</v>
      </c>
      <c r="D2135">
        <v>27.057295000000011</v>
      </c>
      <c r="E2135" s="2">
        <v>2</v>
      </c>
      <c r="F2135">
        <v>40.773994000000009</v>
      </c>
      <c r="G2135" s="3">
        <v>3</v>
      </c>
      <c r="P2135">
        <v>2</v>
      </c>
      <c r="Q2135" t="str">
        <f t="shared" si="34"/>
        <v>23</v>
      </c>
    </row>
    <row r="2136" spans="1:17" x14ac:dyDescent="0.25">
      <c r="A2136">
        <v>2135</v>
      </c>
      <c r="D2136">
        <v>27.070001000000005</v>
      </c>
      <c r="E2136" s="2">
        <v>2</v>
      </c>
      <c r="F2136">
        <v>40.773994000000009</v>
      </c>
      <c r="G2136" s="3">
        <v>3</v>
      </c>
      <c r="P2136">
        <v>2</v>
      </c>
      <c r="Q2136" t="str">
        <f t="shared" si="34"/>
        <v>23</v>
      </c>
    </row>
    <row r="2137" spans="1:17" x14ac:dyDescent="0.25">
      <c r="A2137">
        <v>2136</v>
      </c>
      <c r="D2137">
        <v>27.071771000000012</v>
      </c>
      <c r="E2137" s="2">
        <v>2</v>
      </c>
      <c r="P2137">
        <v>1</v>
      </c>
      <c r="Q2137" t="str">
        <f t="shared" si="34"/>
        <v>2</v>
      </c>
    </row>
    <row r="2138" spans="1:17" x14ac:dyDescent="0.25">
      <c r="A2138">
        <v>2137</v>
      </c>
      <c r="D2138">
        <v>27.047451000000009</v>
      </c>
      <c r="E2138" s="2">
        <v>2</v>
      </c>
      <c r="P2138">
        <v>1</v>
      </c>
      <c r="Q2138" t="str">
        <f t="shared" si="34"/>
        <v>2</v>
      </c>
    </row>
    <row r="2139" spans="1:17" x14ac:dyDescent="0.25">
      <c r="A2139">
        <v>2138</v>
      </c>
      <c r="D2139">
        <v>27.023023000000009</v>
      </c>
      <c r="E2139" s="2">
        <v>2</v>
      </c>
      <c r="P2139">
        <v>1</v>
      </c>
      <c r="Q2139" t="str">
        <f t="shared" si="34"/>
        <v>2</v>
      </c>
    </row>
    <row r="2140" spans="1:17" x14ac:dyDescent="0.25">
      <c r="A2140">
        <v>2139</v>
      </c>
      <c r="B2140">
        <v>20.088712000000008</v>
      </c>
      <c r="C2140" s="5">
        <v>1</v>
      </c>
      <c r="D2140">
        <v>27.088022000000009</v>
      </c>
      <c r="E2140" s="2">
        <v>2</v>
      </c>
      <c r="P2140">
        <v>2</v>
      </c>
      <c r="Q2140" t="str">
        <f t="shared" si="34"/>
        <v>12</v>
      </c>
    </row>
    <row r="2141" spans="1:17" x14ac:dyDescent="0.25">
      <c r="A2141">
        <v>2140</v>
      </c>
      <c r="B2141">
        <v>20.07465100000001</v>
      </c>
      <c r="C2141" s="5">
        <v>1</v>
      </c>
      <c r="D2141">
        <v>27.088022000000009</v>
      </c>
      <c r="E2141" s="2">
        <v>2</v>
      </c>
      <c r="P2141">
        <v>2</v>
      </c>
      <c r="Q2141" t="str">
        <f t="shared" si="34"/>
        <v>12</v>
      </c>
    </row>
    <row r="2142" spans="1:17" x14ac:dyDescent="0.25">
      <c r="A2142">
        <v>2141</v>
      </c>
      <c r="B2142">
        <v>20.07465100000001</v>
      </c>
      <c r="C2142" s="5">
        <v>1</v>
      </c>
      <c r="D2142">
        <v>27.088022000000009</v>
      </c>
      <c r="E2142" s="2">
        <v>2</v>
      </c>
      <c r="P2142">
        <v>2</v>
      </c>
      <c r="Q2142" t="str">
        <f t="shared" si="34"/>
        <v>12</v>
      </c>
    </row>
    <row r="2143" spans="1:17" x14ac:dyDescent="0.25">
      <c r="A2143">
        <v>2142</v>
      </c>
      <c r="B2143">
        <v>20.07465100000001</v>
      </c>
      <c r="C2143" s="5">
        <v>1</v>
      </c>
      <c r="P2143">
        <v>1</v>
      </c>
      <c r="Q2143" t="str">
        <f t="shared" si="34"/>
        <v>1</v>
      </c>
    </row>
    <row r="2144" spans="1:17" x14ac:dyDescent="0.25">
      <c r="A2144">
        <v>2143</v>
      </c>
      <c r="B2144">
        <v>20.088712000000008</v>
      </c>
      <c r="C2144" s="5">
        <v>1</v>
      </c>
      <c r="J2144">
        <v>39.187416000000006</v>
      </c>
      <c r="K2144" t="s">
        <v>22</v>
      </c>
      <c r="Q2144" t="str">
        <f t="shared" si="34"/>
        <v>1</v>
      </c>
    </row>
    <row r="2145" spans="1:17" x14ac:dyDescent="0.25">
      <c r="A2145">
        <v>2144</v>
      </c>
      <c r="Q2145" t="str">
        <f t="shared" si="34"/>
        <v/>
      </c>
    </row>
    <row r="2146" spans="1:17" x14ac:dyDescent="0.25">
      <c r="A2146">
        <v>2145</v>
      </c>
      <c r="J2146">
        <v>39.540886000000008</v>
      </c>
      <c r="K2146" t="s">
        <v>22</v>
      </c>
      <c r="Q2146" t="str">
        <f t="shared" si="34"/>
        <v/>
      </c>
    </row>
    <row r="2147" spans="1:17" x14ac:dyDescent="0.25">
      <c r="A2147">
        <v>2146</v>
      </c>
      <c r="B2147">
        <v>37.993522000000013</v>
      </c>
      <c r="C2147" s="5">
        <v>1</v>
      </c>
      <c r="P2147">
        <v>1</v>
      </c>
      <c r="Q2147" t="str">
        <f t="shared" si="34"/>
        <v>1</v>
      </c>
    </row>
    <row r="2148" spans="1:17" x14ac:dyDescent="0.25">
      <c r="A2148">
        <v>2147</v>
      </c>
      <c r="B2148">
        <v>37.993522000000013</v>
      </c>
      <c r="C2148" s="5">
        <v>1</v>
      </c>
      <c r="P2148">
        <v>1</v>
      </c>
      <c r="Q2148" t="str">
        <f t="shared" si="34"/>
        <v>1</v>
      </c>
    </row>
    <row r="2149" spans="1:17" x14ac:dyDescent="0.25">
      <c r="A2149">
        <v>2148</v>
      </c>
      <c r="B2149">
        <v>37.996023000000008</v>
      </c>
      <c r="C2149" s="5">
        <v>1</v>
      </c>
      <c r="P2149">
        <v>1</v>
      </c>
      <c r="Q2149" t="str">
        <f t="shared" si="34"/>
        <v>1</v>
      </c>
    </row>
    <row r="2150" spans="1:17" x14ac:dyDescent="0.25">
      <c r="A2150">
        <v>2149</v>
      </c>
      <c r="B2150">
        <v>37.993730000000014</v>
      </c>
      <c r="C2150" s="5">
        <v>1</v>
      </c>
      <c r="P2150">
        <v>1</v>
      </c>
      <c r="Q2150" t="str">
        <f t="shared" si="34"/>
        <v>1</v>
      </c>
    </row>
    <row r="2151" spans="1:17" x14ac:dyDescent="0.25">
      <c r="A2151">
        <v>2150</v>
      </c>
      <c r="B2151">
        <v>38.043571000000007</v>
      </c>
      <c r="C2151" s="5">
        <v>1</v>
      </c>
      <c r="P2151">
        <v>1</v>
      </c>
      <c r="Q2151" t="str">
        <f t="shared" si="34"/>
        <v>1</v>
      </c>
    </row>
    <row r="2152" spans="1:17" x14ac:dyDescent="0.25">
      <c r="A2152">
        <v>2151</v>
      </c>
      <c r="B2152">
        <v>38.034040000000005</v>
      </c>
      <c r="C2152" s="5">
        <v>1</v>
      </c>
      <c r="P2152">
        <v>1</v>
      </c>
      <c r="Q2152" t="str">
        <f t="shared" si="34"/>
        <v>1</v>
      </c>
    </row>
    <row r="2153" spans="1:17" x14ac:dyDescent="0.25">
      <c r="A2153">
        <v>2152</v>
      </c>
      <c r="B2153">
        <v>38.036905000000004</v>
      </c>
      <c r="C2153" s="5">
        <v>1</v>
      </c>
      <c r="P2153">
        <v>1</v>
      </c>
      <c r="Q2153" t="str">
        <f t="shared" si="34"/>
        <v>1</v>
      </c>
    </row>
    <row r="2154" spans="1:17" x14ac:dyDescent="0.25">
      <c r="A2154">
        <v>2153</v>
      </c>
      <c r="B2154">
        <v>38.037582000000008</v>
      </c>
      <c r="C2154" s="5">
        <v>1</v>
      </c>
      <c r="P2154">
        <v>1</v>
      </c>
      <c r="Q2154" t="str">
        <f t="shared" si="34"/>
        <v>1</v>
      </c>
    </row>
    <row r="2155" spans="1:17" x14ac:dyDescent="0.25">
      <c r="A2155">
        <v>2154</v>
      </c>
      <c r="B2155">
        <v>38.034145000000009</v>
      </c>
      <c r="C2155" s="5">
        <v>1</v>
      </c>
      <c r="P2155">
        <v>1</v>
      </c>
      <c r="Q2155" t="str">
        <f t="shared" si="34"/>
        <v>1</v>
      </c>
    </row>
    <row r="2156" spans="1:17" x14ac:dyDescent="0.25">
      <c r="A2156">
        <v>2155</v>
      </c>
      <c r="B2156">
        <v>37.994253000000008</v>
      </c>
      <c r="C2156" s="5">
        <v>1</v>
      </c>
      <c r="P2156">
        <v>1</v>
      </c>
      <c r="Q2156" t="str">
        <f t="shared" si="34"/>
        <v>1</v>
      </c>
    </row>
    <row r="2157" spans="1:17" x14ac:dyDescent="0.25">
      <c r="A2157">
        <v>2156</v>
      </c>
      <c r="B2157">
        <v>38.065031000000005</v>
      </c>
      <c r="C2157" s="5">
        <v>1</v>
      </c>
      <c r="P2157">
        <v>1</v>
      </c>
      <c r="Q2157" t="str">
        <f t="shared" si="34"/>
        <v>1</v>
      </c>
    </row>
    <row r="2158" spans="1:17" x14ac:dyDescent="0.25">
      <c r="A2158">
        <v>2157</v>
      </c>
      <c r="B2158">
        <v>37.993522000000013</v>
      </c>
      <c r="C2158" s="5">
        <v>1</v>
      </c>
      <c r="P2158">
        <v>1</v>
      </c>
      <c r="Q2158" t="str">
        <f t="shared" si="34"/>
        <v>1</v>
      </c>
    </row>
    <row r="2159" spans="1:17" x14ac:dyDescent="0.25">
      <c r="A2159">
        <v>2158</v>
      </c>
      <c r="B2159">
        <v>37.993522000000013</v>
      </c>
      <c r="C2159" s="5">
        <v>1</v>
      </c>
      <c r="D2159">
        <v>46.67726900000001</v>
      </c>
      <c r="E2159" s="2">
        <v>2</v>
      </c>
      <c r="P2159">
        <v>2</v>
      </c>
      <c r="Q2159" t="str">
        <f t="shared" si="34"/>
        <v>12</v>
      </c>
    </row>
    <row r="2160" spans="1:17" x14ac:dyDescent="0.25">
      <c r="A2160">
        <v>2159</v>
      </c>
      <c r="D2160">
        <v>46.643574000000008</v>
      </c>
      <c r="E2160" s="2">
        <v>2</v>
      </c>
      <c r="P2160">
        <v>1</v>
      </c>
      <c r="Q2160" t="str">
        <f t="shared" si="34"/>
        <v>2</v>
      </c>
    </row>
    <row r="2161" spans="1:17" x14ac:dyDescent="0.25">
      <c r="A2161">
        <v>2160</v>
      </c>
      <c r="D2161">
        <v>46.65742800000001</v>
      </c>
      <c r="E2161" s="2">
        <v>2</v>
      </c>
      <c r="F2161">
        <v>38.278454000000011</v>
      </c>
      <c r="G2161" s="3">
        <v>3</v>
      </c>
      <c r="P2161">
        <v>2</v>
      </c>
      <c r="Q2161" t="str">
        <f t="shared" si="34"/>
        <v>23</v>
      </c>
    </row>
    <row r="2162" spans="1:17" x14ac:dyDescent="0.25">
      <c r="A2162">
        <v>2161</v>
      </c>
      <c r="D2162">
        <v>46.669769000000009</v>
      </c>
      <c r="E2162" s="2">
        <v>2</v>
      </c>
      <c r="F2162">
        <v>38.272361000000004</v>
      </c>
      <c r="G2162" s="3">
        <v>3</v>
      </c>
      <c r="P2162">
        <v>2</v>
      </c>
      <c r="Q2162" t="str">
        <f t="shared" si="34"/>
        <v>23</v>
      </c>
    </row>
    <row r="2163" spans="1:17" x14ac:dyDescent="0.25">
      <c r="A2163">
        <v>2162</v>
      </c>
      <c r="D2163">
        <v>46.670032000000006</v>
      </c>
      <c r="E2163" s="2">
        <v>2</v>
      </c>
      <c r="F2163">
        <v>38.260694000000008</v>
      </c>
      <c r="G2163" s="3">
        <v>3</v>
      </c>
      <c r="P2163">
        <v>2</v>
      </c>
      <c r="Q2163" t="str">
        <f t="shared" si="34"/>
        <v>23</v>
      </c>
    </row>
    <row r="2164" spans="1:17" x14ac:dyDescent="0.25">
      <c r="A2164">
        <v>2163</v>
      </c>
      <c r="D2164">
        <v>46.65992700000001</v>
      </c>
      <c r="E2164" s="2">
        <v>2</v>
      </c>
      <c r="F2164">
        <v>38.249344000000008</v>
      </c>
      <c r="G2164" s="3">
        <v>3</v>
      </c>
      <c r="P2164">
        <v>2</v>
      </c>
      <c r="Q2164" t="str">
        <f t="shared" si="34"/>
        <v>23</v>
      </c>
    </row>
    <row r="2165" spans="1:17" x14ac:dyDescent="0.25">
      <c r="A2165">
        <v>2164</v>
      </c>
      <c r="D2165">
        <v>46.62915000000001</v>
      </c>
      <c r="E2165" s="2">
        <v>2</v>
      </c>
      <c r="F2165">
        <v>38.258352000000009</v>
      </c>
      <c r="G2165" s="3">
        <v>3</v>
      </c>
      <c r="P2165">
        <v>2</v>
      </c>
      <c r="Q2165" t="str">
        <f t="shared" si="34"/>
        <v>23</v>
      </c>
    </row>
    <row r="2166" spans="1:17" x14ac:dyDescent="0.25">
      <c r="A2166">
        <v>2165</v>
      </c>
      <c r="D2166">
        <v>46.715755000000009</v>
      </c>
      <c r="E2166" s="2">
        <v>2</v>
      </c>
      <c r="F2166">
        <v>38.269186000000005</v>
      </c>
      <c r="G2166" s="3">
        <v>3</v>
      </c>
      <c r="H2166">
        <v>43.452030000000008</v>
      </c>
      <c r="I2166" s="4">
        <v>4</v>
      </c>
      <c r="P2166">
        <v>3</v>
      </c>
      <c r="Q2166" t="str">
        <f t="shared" si="34"/>
        <v>234</v>
      </c>
    </row>
    <row r="2167" spans="1:17" x14ac:dyDescent="0.25">
      <c r="A2167">
        <v>2166</v>
      </c>
      <c r="D2167">
        <v>46.67726900000001</v>
      </c>
      <c r="E2167" s="2">
        <v>2</v>
      </c>
      <c r="F2167">
        <v>38.233770000000007</v>
      </c>
      <c r="G2167" s="3">
        <v>3</v>
      </c>
      <c r="H2167">
        <v>43.406093000000006</v>
      </c>
      <c r="I2167" s="4">
        <v>4</v>
      </c>
      <c r="P2167">
        <v>3</v>
      </c>
      <c r="Q2167" t="str">
        <f t="shared" si="34"/>
        <v>234</v>
      </c>
    </row>
    <row r="2168" spans="1:17" x14ac:dyDescent="0.25">
      <c r="A2168">
        <v>2167</v>
      </c>
      <c r="F2168">
        <v>38.233145000000007</v>
      </c>
      <c r="G2168" s="3">
        <v>3</v>
      </c>
      <c r="H2168">
        <v>43.373337000000006</v>
      </c>
      <c r="I2168" s="4">
        <v>4</v>
      </c>
      <c r="P2168">
        <v>2</v>
      </c>
      <c r="Q2168" t="str">
        <f t="shared" si="34"/>
        <v>34</v>
      </c>
    </row>
    <row r="2169" spans="1:17" x14ac:dyDescent="0.25">
      <c r="A2169">
        <v>2168</v>
      </c>
      <c r="F2169">
        <v>38.146431000000007</v>
      </c>
      <c r="G2169" s="3">
        <v>3</v>
      </c>
      <c r="H2169">
        <v>43.407863000000006</v>
      </c>
      <c r="I2169" s="4">
        <v>4</v>
      </c>
      <c r="P2169">
        <v>2</v>
      </c>
      <c r="Q2169" t="str">
        <f t="shared" si="34"/>
        <v>34</v>
      </c>
    </row>
    <row r="2170" spans="1:17" x14ac:dyDescent="0.25">
      <c r="A2170">
        <v>2169</v>
      </c>
      <c r="F2170">
        <v>38.226946000000012</v>
      </c>
      <c r="G2170" s="3">
        <v>3</v>
      </c>
      <c r="H2170">
        <v>43.439636000000007</v>
      </c>
      <c r="I2170" s="4">
        <v>4</v>
      </c>
      <c r="P2170">
        <v>2</v>
      </c>
      <c r="Q2170" t="str">
        <f t="shared" si="34"/>
        <v>34</v>
      </c>
    </row>
    <row r="2171" spans="1:17" x14ac:dyDescent="0.25">
      <c r="A2171">
        <v>2170</v>
      </c>
      <c r="H2171">
        <v>43.457184000000005</v>
      </c>
      <c r="I2171" s="4">
        <v>4</v>
      </c>
      <c r="P2171">
        <v>1</v>
      </c>
      <c r="Q2171" t="str">
        <f t="shared" si="34"/>
        <v>4</v>
      </c>
    </row>
    <row r="2172" spans="1:17" x14ac:dyDescent="0.25">
      <c r="A2172">
        <v>2171</v>
      </c>
      <c r="H2172">
        <v>43.431976000000006</v>
      </c>
      <c r="I2172" s="4">
        <v>4</v>
      </c>
      <c r="P2172">
        <v>1</v>
      </c>
      <c r="Q2172" t="str">
        <f t="shared" si="34"/>
        <v>4</v>
      </c>
    </row>
    <row r="2173" spans="1:17" x14ac:dyDescent="0.25">
      <c r="A2173">
        <v>2172</v>
      </c>
      <c r="H2173">
        <v>43.434944000000009</v>
      </c>
      <c r="I2173" s="4">
        <v>4</v>
      </c>
      <c r="P2173">
        <v>1</v>
      </c>
      <c r="Q2173" t="str">
        <f t="shared" si="34"/>
        <v>4</v>
      </c>
    </row>
    <row r="2174" spans="1:17" x14ac:dyDescent="0.25">
      <c r="A2174">
        <v>2173</v>
      </c>
      <c r="H2174">
        <v>43.452030000000008</v>
      </c>
      <c r="I2174" s="4">
        <v>4</v>
      </c>
      <c r="P2174">
        <v>1</v>
      </c>
      <c r="Q2174" t="str">
        <f t="shared" si="34"/>
        <v>4</v>
      </c>
    </row>
    <row r="2175" spans="1:17" x14ac:dyDescent="0.25">
      <c r="A2175">
        <v>2174</v>
      </c>
      <c r="P2175">
        <v>0</v>
      </c>
      <c r="Q2175" t="str">
        <f t="shared" si="34"/>
        <v/>
      </c>
    </row>
    <row r="2176" spans="1:17" x14ac:dyDescent="0.25">
      <c r="A2176">
        <v>2175</v>
      </c>
      <c r="P2176">
        <v>0</v>
      </c>
      <c r="Q2176" t="str">
        <f t="shared" si="34"/>
        <v/>
      </c>
    </row>
    <row r="2177" spans="1:17" x14ac:dyDescent="0.25">
      <c r="A2177">
        <v>2176</v>
      </c>
      <c r="B2177">
        <v>64.54098900000001</v>
      </c>
      <c r="C2177" s="5">
        <v>1</v>
      </c>
      <c r="P2177">
        <v>1</v>
      </c>
      <c r="Q2177" t="str">
        <f t="shared" si="34"/>
        <v>1</v>
      </c>
    </row>
    <row r="2178" spans="1:17" x14ac:dyDescent="0.25">
      <c r="A2178">
        <v>2177</v>
      </c>
      <c r="B2178">
        <v>64.551197000000002</v>
      </c>
      <c r="C2178" s="5">
        <v>1</v>
      </c>
      <c r="P2178">
        <v>1</v>
      </c>
      <c r="Q2178" t="str">
        <f t="shared" ref="Q2178:Q2241" si="35">CONCATENATE(C2178,E2178,G2178,I2178)</f>
        <v>1</v>
      </c>
    </row>
    <row r="2179" spans="1:17" x14ac:dyDescent="0.25">
      <c r="A2179">
        <v>2178</v>
      </c>
      <c r="B2179">
        <v>64.571403000000004</v>
      </c>
      <c r="C2179" s="5">
        <v>1</v>
      </c>
      <c r="P2179">
        <v>1</v>
      </c>
      <c r="Q2179" t="str">
        <f t="shared" si="35"/>
        <v>1</v>
      </c>
    </row>
    <row r="2180" spans="1:17" x14ac:dyDescent="0.25">
      <c r="A2180">
        <v>2179</v>
      </c>
      <c r="B2180">
        <v>64.576610000000016</v>
      </c>
      <c r="C2180" s="5">
        <v>1</v>
      </c>
      <c r="D2180">
        <v>67.766857000000016</v>
      </c>
      <c r="E2180" s="2">
        <v>2</v>
      </c>
      <c r="P2180">
        <v>2</v>
      </c>
      <c r="Q2180" t="str">
        <f t="shared" si="35"/>
        <v>12</v>
      </c>
    </row>
    <row r="2181" spans="1:17" x14ac:dyDescent="0.25">
      <c r="A2181">
        <v>2180</v>
      </c>
      <c r="B2181">
        <v>64.569423</v>
      </c>
      <c r="C2181" s="5">
        <v>1</v>
      </c>
      <c r="D2181">
        <v>67.793152000000006</v>
      </c>
      <c r="E2181" s="2">
        <v>2</v>
      </c>
      <c r="P2181">
        <v>2</v>
      </c>
      <c r="Q2181" t="str">
        <f t="shared" si="35"/>
        <v>12</v>
      </c>
    </row>
    <row r="2182" spans="1:17" x14ac:dyDescent="0.25">
      <c r="A2182">
        <v>2181</v>
      </c>
      <c r="B2182">
        <v>64.571300000000008</v>
      </c>
      <c r="C2182" s="5">
        <v>1</v>
      </c>
      <c r="D2182">
        <v>67.807476000000008</v>
      </c>
      <c r="E2182" s="2">
        <v>2</v>
      </c>
      <c r="P2182">
        <v>2</v>
      </c>
      <c r="Q2182" t="str">
        <f t="shared" si="35"/>
        <v>12</v>
      </c>
    </row>
    <row r="2183" spans="1:17" x14ac:dyDescent="0.25">
      <c r="A2183">
        <v>2182</v>
      </c>
      <c r="B2183">
        <v>64.583175000000011</v>
      </c>
      <c r="C2183" s="5">
        <v>1</v>
      </c>
      <c r="D2183">
        <v>67.772529000000006</v>
      </c>
      <c r="E2183" s="2">
        <v>2</v>
      </c>
      <c r="P2183">
        <v>2</v>
      </c>
      <c r="Q2183" t="str">
        <f t="shared" si="35"/>
        <v>12</v>
      </c>
    </row>
    <row r="2184" spans="1:17" x14ac:dyDescent="0.25">
      <c r="A2184">
        <v>2183</v>
      </c>
      <c r="B2184">
        <v>64.547340000000005</v>
      </c>
      <c r="C2184" s="5">
        <v>1</v>
      </c>
      <c r="D2184">
        <v>67.742896999999999</v>
      </c>
      <c r="E2184" s="2">
        <v>2</v>
      </c>
      <c r="P2184">
        <v>2</v>
      </c>
      <c r="Q2184" t="str">
        <f t="shared" si="35"/>
        <v>12</v>
      </c>
    </row>
    <row r="2185" spans="1:17" x14ac:dyDescent="0.25">
      <c r="A2185">
        <v>2184</v>
      </c>
      <c r="B2185">
        <v>64.505939000000012</v>
      </c>
      <c r="C2185" s="5">
        <v>1</v>
      </c>
      <c r="D2185">
        <v>67.78242800000001</v>
      </c>
      <c r="E2185" s="2">
        <v>2</v>
      </c>
      <c r="P2185">
        <v>2</v>
      </c>
      <c r="Q2185" t="str">
        <f t="shared" si="35"/>
        <v>12</v>
      </c>
    </row>
    <row r="2186" spans="1:17" x14ac:dyDescent="0.25">
      <c r="A2186">
        <v>2185</v>
      </c>
      <c r="B2186">
        <v>64.54098900000001</v>
      </c>
      <c r="C2186" s="5">
        <v>1</v>
      </c>
      <c r="D2186">
        <v>67.725815000000011</v>
      </c>
      <c r="E2186" s="2">
        <v>2</v>
      </c>
      <c r="P2186">
        <v>2</v>
      </c>
      <c r="Q2186" t="str">
        <f t="shared" si="35"/>
        <v>12</v>
      </c>
    </row>
    <row r="2187" spans="1:17" x14ac:dyDescent="0.25">
      <c r="A2187">
        <v>2186</v>
      </c>
      <c r="D2187">
        <v>67.766857000000016</v>
      </c>
      <c r="E2187" s="2">
        <v>2</v>
      </c>
      <c r="P2187">
        <v>1</v>
      </c>
      <c r="Q2187" t="str">
        <f t="shared" si="35"/>
        <v>2</v>
      </c>
    </row>
    <row r="2188" spans="1:17" x14ac:dyDescent="0.25">
      <c r="A2188">
        <v>2187</v>
      </c>
      <c r="D2188">
        <v>67.766857000000016</v>
      </c>
      <c r="E2188" s="2">
        <v>2</v>
      </c>
      <c r="F2188">
        <v>65.960022000000009</v>
      </c>
      <c r="G2188" s="3">
        <v>3</v>
      </c>
      <c r="P2188">
        <v>2</v>
      </c>
      <c r="Q2188" t="str">
        <f t="shared" si="35"/>
        <v>23</v>
      </c>
    </row>
    <row r="2189" spans="1:17" x14ac:dyDescent="0.25">
      <c r="A2189">
        <v>2188</v>
      </c>
      <c r="D2189">
        <v>67.766857000000016</v>
      </c>
      <c r="E2189" s="2">
        <v>2</v>
      </c>
      <c r="F2189">
        <v>66.056167000000016</v>
      </c>
      <c r="G2189" s="3">
        <v>3</v>
      </c>
      <c r="H2189">
        <v>67.331878000000017</v>
      </c>
      <c r="I2189" s="4">
        <v>4</v>
      </c>
      <c r="P2189">
        <v>3</v>
      </c>
      <c r="Q2189" t="str">
        <f t="shared" si="35"/>
        <v>234</v>
      </c>
    </row>
    <row r="2190" spans="1:17" x14ac:dyDescent="0.25">
      <c r="A2190">
        <v>2189</v>
      </c>
      <c r="F2190">
        <v>66.022311999999999</v>
      </c>
      <c r="G2190" s="3">
        <v>3</v>
      </c>
      <c r="H2190">
        <v>67.342140000000001</v>
      </c>
      <c r="I2190" s="4">
        <v>4</v>
      </c>
      <c r="P2190">
        <v>2</v>
      </c>
      <c r="Q2190" t="str">
        <f t="shared" si="35"/>
        <v>34</v>
      </c>
    </row>
    <row r="2191" spans="1:17" x14ac:dyDescent="0.25">
      <c r="A2191">
        <v>2190</v>
      </c>
      <c r="F2191">
        <v>66.034969000000018</v>
      </c>
      <c r="G2191" s="3">
        <v>3</v>
      </c>
      <c r="H2191">
        <v>67.327396000000007</v>
      </c>
      <c r="I2191" s="4">
        <v>4</v>
      </c>
      <c r="P2191">
        <v>2</v>
      </c>
      <c r="Q2191" t="str">
        <f t="shared" si="35"/>
        <v>34</v>
      </c>
    </row>
    <row r="2192" spans="1:17" x14ac:dyDescent="0.25">
      <c r="A2192">
        <v>2191</v>
      </c>
      <c r="F2192">
        <v>66.033977000000007</v>
      </c>
      <c r="G2192" s="3">
        <v>3</v>
      </c>
      <c r="H2192">
        <v>67.362243000000007</v>
      </c>
      <c r="I2192" s="4">
        <v>4</v>
      </c>
      <c r="P2192">
        <v>2</v>
      </c>
      <c r="Q2192" t="str">
        <f t="shared" si="35"/>
        <v>34</v>
      </c>
    </row>
    <row r="2193" spans="1:17" x14ac:dyDescent="0.25">
      <c r="A2193">
        <v>2192</v>
      </c>
      <c r="F2193">
        <v>66.032985000000011</v>
      </c>
      <c r="G2193" s="3">
        <v>3</v>
      </c>
      <c r="H2193">
        <v>67.363235000000003</v>
      </c>
      <c r="I2193" s="4">
        <v>4</v>
      </c>
      <c r="P2193">
        <v>2</v>
      </c>
      <c r="Q2193" t="str">
        <f t="shared" si="35"/>
        <v>34</v>
      </c>
    </row>
    <row r="2194" spans="1:17" x14ac:dyDescent="0.25">
      <c r="A2194">
        <v>2193</v>
      </c>
      <c r="F2194">
        <v>66.070644000000016</v>
      </c>
      <c r="G2194" s="3">
        <v>3</v>
      </c>
      <c r="H2194">
        <v>67.33234800000001</v>
      </c>
      <c r="I2194" s="4">
        <v>4</v>
      </c>
      <c r="P2194">
        <v>2</v>
      </c>
      <c r="Q2194" t="str">
        <f t="shared" si="35"/>
        <v>34</v>
      </c>
    </row>
    <row r="2195" spans="1:17" x14ac:dyDescent="0.25">
      <c r="A2195">
        <v>2194</v>
      </c>
      <c r="F2195">
        <v>65.987938000000014</v>
      </c>
      <c r="G2195" s="3">
        <v>3</v>
      </c>
      <c r="H2195">
        <v>67.351200000000006</v>
      </c>
      <c r="I2195" s="4">
        <v>4</v>
      </c>
      <c r="P2195">
        <v>2</v>
      </c>
      <c r="Q2195" t="str">
        <f t="shared" si="35"/>
        <v>34</v>
      </c>
    </row>
    <row r="2196" spans="1:17" x14ac:dyDescent="0.25">
      <c r="A2196">
        <v>2195</v>
      </c>
      <c r="F2196">
        <v>65.960022000000009</v>
      </c>
      <c r="G2196" s="3">
        <v>3</v>
      </c>
      <c r="H2196">
        <v>67.331878000000017</v>
      </c>
      <c r="I2196" s="4">
        <v>4</v>
      </c>
      <c r="P2196">
        <v>2</v>
      </c>
      <c r="Q2196" t="str">
        <f t="shared" si="35"/>
        <v>34</v>
      </c>
    </row>
    <row r="2197" spans="1:17" x14ac:dyDescent="0.25">
      <c r="A2197">
        <v>2196</v>
      </c>
      <c r="H2197">
        <v>67.331878000000017</v>
      </c>
      <c r="I2197" s="4">
        <v>4</v>
      </c>
      <c r="P2197">
        <v>1</v>
      </c>
      <c r="Q2197" t="str">
        <f t="shared" si="35"/>
        <v>4</v>
      </c>
    </row>
    <row r="2198" spans="1:17" x14ac:dyDescent="0.25">
      <c r="A2198">
        <v>2197</v>
      </c>
      <c r="P2198">
        <v>0</v>
      </c>
      <c r="Q2198" t="str">
        <f t="shared" si="35"/>
        <v/>
      </c>
    </row>
    <row r="2199" spans="1:17" x14ac:dyDescent="0.25">
      <c r="A2199">
        <v>2198</v>
      </c>
      <c r="D2199">
        <v>84.860871000000003</v>
      </c>
      <c r="E2199" s="2">
        <v>2</v>
      </c>
      <c r="P2199">
        <v>1</v>
      </c>
      <c r="Q2199" t="str">
        <f t="shared" si="35"/>
        <v>2</v>
      </c>
    </row>
    <row r="2200" spans="1:17" x14ac:dyDescent="0.25">
      <c r="A2200">
        <v>2199</v>
      </c>
      <c r="D2200">
        <v>84.832658000000009</v>
      </c>
      <c r="E2200" s="2">
        <v>2</v>
      </c>
      <c r="P2200">
        <v>1</v>
      </c>
      <c r="Q2200" t="str">
        <f t="shared" si="35"/>
        <v>2</v>
      </c>
    </row>
    <row r="2201" spans="1:17" x14ac:dyDescent="0.25">
      <c r="A2201">
        <v>2200</v>
      </c>
      <c r="D2201">
        <v>84.851790000000008</v>
      </c>
      <c r="E2201" s="2">
        <v>2</v>
      </c>
      <c r="P2201">
        <v>1</v>
      </c>
      <c r="Q2201" t="str">
        <f t="shared" si="35"/>
        <v>2</v>
      </c>
    </row>
    <row r="2202" spans="1:17" x14ac:dyDescent="0.25">
      <c r="A2202">
        <v>2201</v>
      </c>
      <c r="B2202">
        <v>88.307682</v>
      </c>
      <c r="C2202" s="5">
        <v>1</v>
      </c>
      <c r="D2202">
        <v>84.846892000000011</v>
      </c>
      <c r="E2202" s="2">
        <v>2</v>
      </c>
      <c r="P2202">
        <v>2</v>
      </c>
      <c r="Q2202" t="str">
        <f t="shared" si="35"/>
        <v>12</v>
      </c>
    </row>
    <row r="2203" spans="1:17" x14ac:dyDescent="0.25">
      <c r="A2203">
        <v>2202</v>
      </c>
      <c r="B2203">
        <v>88.329720000000009</v>
      </c>
      <c r="C2203" s="5">
        <v>1</v>
      </c>
      <c r="D2203">
        <v>84.856993000000003</v>
      </c>
      <c r="E2203" s="2">
        <v>2</v>
      </c>
      <c r="P2203">
        <v>2</v>
      </c>
      <c r="Q2203" t="str">
        <f t="shared" si="35"/>
        <v>12</v>
      </c>
    </row>
    <row r="2204" spans="1:17" x14ac:dyDescent="0.25">
      <c r="A2204">
        <v>2203</v>
      </c>
      <c r="B2204">
        <v>88.311150000000012</v>
      </c>
      <c r="C2204" s="5">
        <v>1</v>
      </c>
      <c r="D2204">
        <v>84.825465000000008</v>
      </c>
      <c r="E2204" s="2">
        <v>2</v>
      </c>
      <c r="P2204">
        <v>2</v>
      </c>
      <c r="Q2204" t="str">
        <f t="shared" si="35"/>
        <v>12</v>
      </c>
    </row>
    <row r="2205" spans="1:17" x14ac:dyDescent="0.25">
      <c r="A2205">
        <v>2204</v>
      </c>
      <c r="B2205">
        <v>88.312987000000007</v>
      </c>
      <c r="C2205" s="5">
        <v>1</v>
      </c>
      <c r="D2205">
        <v>84.81908700000001</v>
      </c>
      <c r="E2205" s="2">
        <v>2</v>
      </c>
      <c r="P2205">
        <v>2</v>
      </c>
      <c r="Q2205" t="str">
        <f t="shared" si="35"/>
        <v>12</v>
      </c>
    </row>
    <row r="2206" spans="1:17" x14ac:dyDescent="0.25">
      <c r="A2206">
        <v>2205</v>
      </c>
      <c r="B2206">
        <v>88.309517000000014</v>
      </c>
      <c r="C2206" s="5">
        <v>1</v>
      </c>
      <c r="D2206">
        <v>84.817709000000008</v>
      </c>
      <c r="E2206" s="2">
        <v>2</v>
      </c>
      <c r="P2206">
        <v>2</v>
      </c>
      <c r="Q2206" t="str">
        <f t="shared" si="35"/>
        <v>12</v>
      </c>
    </row>
    <row r="2207" spans="1:17" x14ac:dyDescent="0.25">
      <c r="A2207">
        <v>2206</v>
      </c>
      <c r="B2207">
        <v>88.317169000000007</v>
      </c>
      <c r="C2207" s="5">
        <v>1</v>
      </c>
      <c r="D2207">
        <v>84.860871000000003</v>
      </c>
      <c r="E2207" s="2">
        <v>2</v>
      </c>
      <c r="P2207">
        <v>2</v>
      </c>
      <c r="Q2207" t="str">
        <f t="shared" si="35"/>
        <v>12</v>
      </c>
    </row>
    <row r="2208" spans="1:17" x14ac:dyDescent="0.25">
      <c r="A2208">
        <v>2207</v>
      </c>
      <c r="B2208">
        <v>88.301354000000003</v>
      </c>
      <c r="C2208" s="5">
        <v>1</v>
      </c>
      <c r="D2208">
        <v>84.860871000000003</v>
      </c>
      <c r="E2208" s="2">
        <v>2</v>
      </c>
      <c r="P2208">
        <v>2</v>
      </c>
      <c r="Q2208" t="str">
        <f t="shared" si="35"/>
        <v>12</v>
      </c>
    </row>
    <row r="2209" spans="1:17" x14ac:dyDescent="0.25">
      <c r="A2209">
        <v>2208</v>
      </c>
      <c r="B2209">
        <v>88.267123000000012</v>
      </c>
      <c r="C2209" s="5">
        <v>1</v>
      </c>
      <c r="P2209">
        <v>1</v>
      </c>
      <c r="Q2209" t="str">
        <f t="shared" si="35"/>
        <v>1</v>
      </c>
    </row>
    <row r="2210" spans="1:17" x14ac:dyDescent="0.25">
      <c r="A2210">
        <v>2209</v>
      </c>
      <c r="B2210">
        <v>88.307682</v>
      </c>
      <c r="C2210" s="5">
        <v>1</v>
      </c>
      <c r="P2210">
        <v>1</v>
      </c>
      <c r="Q2210" t="str">
        <f t="shared" si="35"/>
        <v>1</v>
      </c>
    </row>
    <row r="2211" spans="1:17" x14ac:dyDescent="0.25">
      <c r="A2211">
        <v>2210</v>
      </c>
      <c r="B2211">
        <v>88.307682</v>
      </c>
      <c r="C2211" s="5">
        <v>1</v>
      </c>
      <c r="F2211">
        <v>88.103049000000013</v>
      </c>
      <c r="G2211" s="3">
        <v>3</v>
      </c>
      <c r="H2211">
        <v>88.476345000000009</v>
      </c>
      <c r="I2211" s="4">
        <v>4</v>
      </c>
      <c r="P2211">
        <v>3</v>
      </c>
      <c r="Q2211" t="str">
        <f t="shared" si="35"/>
        <v>134</v>
      </c>
    </row>
    <row r="2212" spans="1:17" x14ac:dyDescent="0.25">
      <c r="A2212">
        <v>2211</v>
      </c>
      <c r="F2212">
        <v>88.121212</v>
      </c>
      <c r="G2212" s="3">
        <v>3</v>
      </c>
      <c r="H2212">
        <v>88.451296000000013</v>
      </c>
      <c r="I2212" s="4">
        <v>4</v>
      </c>
      <c r="P2212">
        <v>2</v>
      </c>
      <c r="Q2212" t="str">
        <f t="shared" si="35"/>
        <v>34</v>
      </c>
    </row>
    <row r="2213" spans="1:17" x14ac:dyDescent="0.25">
      <c r="A2213">
        <v>2212</v>
      </c>
      <c r="F2213">
        <v>88.142689000000004</v>
      </c>
      <c r="G2213" s="3">
        <v>3</v>
      </c>
      <c r="H2213">
        <v>88.433083000000011</v>
      </c>
      <c r="I2213" s="4">
        <v>4</v>
      </c>
      <c r="P2213">
        <v>2</v>
      </c>
      <c r="Q2213" t="str">
        <f t="shared" si="35"/>
        <v>34</v>
      </c>
    </row>
    <row r="2214" spans="1:17" x14ac:dyDescent="0.25">
      <c r="A2214">
        <v>2213</v>
      </c>
      <c r="F2214">
        <v>88.131569000000013</v>
      </c>
      <c r="G2214" s="3">
        <v>3</v>
      </c>
      <c r="H2214">
        <v>88.380688000000006</v>
      </c>
      <c r="I2214" s="4">
        <v>4</v>
      </c>
      <c r="P2214">
        <v>2</v>
      </c>
      <c r="Q2214" t="str">
        <f t="shared" si="35"/>
        <v>34</v>
      </c>
    </row>
    <row r="2215" spans="1:17" x14ac:dyDescent="0.25">
      <c r="A2215">
        <v>2214</v>
      </c>
      <c r="F2215">
        <v>88.133507000000009</v>
      </c>
      <c r="G2215" s="3">
        <v>3</v>
      </c>
      <c r="H2215">
        <v>88.40609400000001</v>
      </c>
      <c r="I2215" s="4">
        <v>4</v>
      </c>
      <c r="P2215">
        <v>2</v>
      </c>
      <c r="Q2215" t="str">
        <f t="shared" si="35"/>
        <v>34</v>
      </c>
    </row>
    <row r="2216" spans="1:17" x14ac:dyDescent="0.25">
      <c r="A2216">
        <v>2215</v>
      </c>
      <c r="F2216">
        <v>88.099987000000013</v>
      </c>
      <c r="G2216" s="3">
        <v>3</v>
      </c>
      <c r="H2216">
        <v>88.404513000000009</v>
      </c>
      <c r="I2216" s="4">
        <v>4</v>
      </c>
      <c r="P2216">
        <v>2</v>
      </c>
      <c r="Q2216" t="str">
        <f t="shared" si="35"/>
        <v>34</v>
      </c>
    </row>
    <row r="2217" spans="1:17" x14ac:dyDescent="0.25">
      <c r="A2217">
        <v>2216</v>
      </c>
      <c r="F2217">
        <v>88.103661000000002</v>
      </c>
      <c r="G2217" s="3">
        <v>3</v>
      </c>
      <c r="H2217">
        <v>88.423746000000008</v>
      </c>
      <c r="I2217" s="4">
        <v>4</v>
      </c>
      <c r="P2217">
        <v>2</v>
      </c>
      <c r="Q2217" t="str">
        <f t="shared" si="35"/>
        <v>34</v>
      </c>
    </row>
    <row r="2218" spans="1:17" x14ac:dyDescent="0.25">
      <c r="A2218">
        <v>2217</v>
      </c>
      <c r="F2218">
        <v>88.103049000000013</v>
      </c>
      <c r="G2218" s="3">
        <v>3</v>
      </c>
      <c r="H2218">
        <v>88.447573000000006</v>
      </c>
      <c r="I2218" s="4">
        <v>4</v>
      </c>
      <c r="P2218">
        <v>2</v>
      </c>
      <c r="Q2218" t="str">
        <f t="shared" si="35"/>
        <v>34</v>
      </c>
    </row>
    <row r="2219" spans="1:17" x14ac:dyDescent="0.25">
      <c r="A2219">
        <v>2218</v>
      </c>
      <c r="F2219">
        <v>88.103049000000013</v>
      </c>
      <c r="G2219" s="3">
        <v>3</v>
      </c>
      <c r="H2219">
        <v>88.476345000000009</v>
      </c>
      <c r="I2219" s="4">
        <v>4</v>
      </c>
      <c r="P2219">
        <v>2</v>
      </c>
      <c r="Q2219" t="str">
        <f t="shared" si="35"/>
        <v>34</v>
      </c>
    </row>
    <row r="2220" spans="1:17" x14ac:dyDescent="0.25">
      <c r="A2220">
        <v>2219</v>
      </c>
      <c r="P2220">
        <v>0</v>
      </c>
      <c r="Q2220" t="str">
        <f t="shared" si="35"/>
        <v/>
      </c>
    </row>
    <row r="2221" spans="1:17" x14ac:dyDescent="0.25">
      <c r="A2221">
        <v>2220</v>
      </c>
      <c r="P2221">
        <v>0</v>
      </c>
      <c r="Q2221" t="str">
        <f t="shared" si="35"/>
        <v/>
      </c>
    </row>
    <row r="2222" spans="1:17" x14ac:dyDescent="0.25">
      <c r="A2222">
        <v>2221</v>
      </c>
      <c r="P2222">
        <v>0</v>
      </c>
      <c r="Q2222" t="str">
        <f t="shared" si="35"/>
        <v/>
      </c>
    </row>
    <row r="2223" spans="1:17" x14ac:dyDescent="0.25">
      <c r="A2223">
        <v>2222</v>
      </c>
      <c r="D2223">
        <v>110.550703</v>
      </c>
      <c r="E2223" s="2">
        <v>2</v>
      </c>
      <c r="P2223">
        <v>1</v>
      </c>
      <c r="Q2223" t="str">
        <f t="shared" si="35"/>
        <v>2</v>
      </c>
    </row>
    <row r="2224" spans="1:17" x14ac:dyDescent="0.25">
      <c r="A2224">
        <v>2223</v>
      </c>
      <c r="D2224">
        <v>110.53300300000001</v>
      </c>
      <c r="E2224" s="2">
        <v>2</v>
      </c>
      <c r="P2224">
        <v>1</v>
      </c>
      <c r="Q2224" t="str">
        <f t="shared" si="35"/>
        <v>2</v>
      </c>
    </row>
    <row r="2225" spans="1:17" x14ac:dyDescent="0.25">
      <c r="A2225">
        <v>2224</v>
      </c>
      <c r="D2225">
        <v>110.51841200000001</v>
      </c>
      <c r="E2225" s="2">
        <v>2</v>
      </c>
      <c r="P2225">
        <v>1</v>
      </c>
      <c r="Q2225" t="str">
        <f t="shared" si="35"/>
        <v>2</v>
      </c>
    </row>
    <row r="2226" spans="1:17" x14ac:dyDescent="0.25">
      <c r="A2226">
        <v>2225</v>
      </c>
      <c r="D2226">
        <v>110.534479</v>
      </c>
      <c r="E2226" s="2">
        <v>2</v>
      </c>
      <c r="P2226">
        <v>1</v>
      </c>
      <c r="Q2226" t="str">
        <f t="shared" si="35"/>
        <v>2</v>
      </c>
    </row>
    <row r="2227" spans="1:17" x14ac:dyDescent="0.25">
      <c r="A2227">
        <v>2226</v>
      </c>
      <c r="B2227">
        <v>115.90440600000001</v>
      </c>
      <c r="C2227" s="5">
        <v>1</v>
      </c>
      <c r="D2227">
        <v>110.519327</v>
      </c>
      <c r="E2227" s="2">
        <v>2</v>
      </c>
      <c r="P2227">
        <v>2</v>
      </c>
      <c r="Q2227" t="str">
        <f t="shared" si="35"/>
        <v>12</v>
      </c>
    </row>
    <row r="2228" spans="1:17" x14ac:dyDescent="0.25">
      <c r="A2228">
        <v>2227</v>
      </c>
      <c r="B2228">
        <v>115.93675100000002</v>
      </c>
      <c r="C2228" s="5">
        <v>1</v>
      </c>
      <c r="D2228">
        <v>110.52713600000001</v>
      </c>
      <c r="E2228" s="2">
        <v>2</v>
      </c>
      <c r="P2228">
        <v>2</v>
      </c>
      <c r="Q2228" t="str">
        <f t="shared" si="35"/>
        <v>12</v>
      </c>
    </row>
    <row r="2229" spans="1:17" x14ac:dyDescent="0.25">
      <c r="A2229">
        <v>2228</v>
      </c>
      <c r="B2229">
        <v>115.96812700000001</v>
      </c>
      <c r="C2229" s="5">
        <v>1</v>
      </c>
      <c r="D2229">
        <v>110.53019600000002</v>
      </c>
      <c r="E2229" s="2">
        <v>2</v>
      </c>
      <c r="P2229">
        <v>2</v>
      </c>
      <c r="Q2229" t="str">
        <f t="shared" si="35"/>
        <v>12</v>
      </c>
    </row>
    <row r="2230" spans="1:17" x14ac:dyDescent="0.25">
      <c r="A2230">
        <v>2229</v>
      </c>
      <c r="B2230">
        <v>115.92889600000001</v>
      </c>
      <c r="C2230" s="5">
        <v>1</v>
      </c>
      <c r="D2230">
        <v>110.55473500000001</v>
      </c>
      <c r="E2230" s="2">
        <v>2</v>
      </c>
      <c r="P2230">
        <v>2</v>
      </c>
      <c r="Q2230" t="str">
        <f t="shared" si="35"/>
        <v>12</v>
      </c>
    </row>
    <row r="2231" spans="1:17" x14ac:dyDescent="0.25">
      <c r="A2231">
        <v>2230</v>
      </c>
      <c r="B2231">
        <v>115.95863900000001</v>
      </c>
      <c r="C2231" s="5">
        <v>1</v>
      </c>
      <c r="D2231">
        <v>110.550703</v>
      </c>
      <c r="E2231" s="2">
        <v>2</v>
      </c>
      <c r="P2231">
        <v>2</v>
      </c>
      <c r="Q2231" t="str">
        <f t="shared" si="35"/>
        <v>12</v>
      </c>
    </row>
    <row r="2232" spans="1:17" x14ac:dyDescent="0.25">
      <c r="A2232">
        <v>2231</v>
      </c>
      <c r="B2232">
        <v>115.90425300000001</v>
      </c>
      <c r="C2232" s="5">
        <v>1</v>
      </c>
      <c r="P2232">
        <v>1</v>
      </c>
      <c r="Q2232" t="str">
        <f t="shared" si="35"/>
        <v>1</v>
      </c>
    </row>
    <row r="2233" spans="1:17" x14ac:dyDescent="0.25">
      <c r="A2233">
        <v>2232</v>
      </c>
      <c r="B2233">
        <v>115.90782400000001</v>
      </c>
      <c r="C2233" s="5">
        <v>1</v>
      </c>
      <c r="P2233">
        <v>1</v>
      </c>
      <c r="Q2233" t="str">
        <f t="shared" si="35"/>
        <v>1</v>
      </c>
    </row>
    <row r="2234" spans="1:17" x14ac:dyDescent="0.25">
      <c r="A2234">
        <v>2233</v>
      </c>
      <c r="B2234">
        <v>115.85160300000001</v>
      </c>
      <c r="C2234" s="5">
        <v>1</v>
      </c>
      <c r="P2234">
        <v>1</v>
      </c>
      <c r="Q2234" t="str">
        <f t="shared" si="35"/>
        <v>1</v>
      </c>
    </row>
    <row r="2235" spans="1:17" x14ac:dyDescent="0.25">
      <c r="A2235">
        <v>2234</v>
      </c>
      <c r="B2235">
        <v>115.90440600000001</v>
      </c>
      <c r="C2235" s="5">
        <v>1</v>
      </c>
      <c r="F2235">
        <v>114.72217000000001</v>
      </c>
      <c r="G2235" s="3">
        <v>3</v>
      </c>
      <c r="H2235">
        <v>115.38484000000001</v>
      </c>
      <c r="I2235" s="4">
        <v>4</v>
      </c>
      <c r="P2235">
        <v>3</v>
      </c>
      <c r="Q2235" t="str">
        <f t="shared" si="35"/>
        <v>134</v>
      </c>
    </row>
    <row r="2236" spans="1:17" x14ac:dyDescent="0.25">
      <c r="A2236">
        <v>2235</v>
      </c>
      <c r="F2236">
        <v>114.78977</v>
      </c>
      <c r="G2236" s="3">
        <v>3</v>
      </c>
      <c r="H2236">
        <v>115.406115</v>
      </c>
      <c r="I2236" s="4">
        <v>4</v>
      </c>
      <c r="P2236">
        <v>2</v>
      </c>
      <c r="Q2236" t="str">
        <f t="shared" si="35"/>
        <v>34</v>
      </c>
    </row>
    <row r="2237" spans="1:17" x14ac:dyDescent="0.25">
      <c r="A2237">
        <v>2236</v>
      </c>
      <c r="F2237">
        <v>114.75013200000001</v>
      </c>
      <c r="G2237" s="3">
        <v>3</v>
      </c>
      <c r="H2237">
        <v>115.38310800000001</v>
      </c>
      <c r="I2237" s="4">
        <v>4</v>
      </c>
      <c r="P2237">
        <v>2</v>
      </c>
      <c r="Q2237" t="str">
        <f t="shared" si="35"/>
        <v>34</v>
      </c>
    </row>
    <row r="2238" spans="1:17" x14ac:dyDescent="0.25">
      <c r="A2238">
        <v>2237</v>
      </c>
      <c r="F2238">
        <v>114.77752500000001</v>
      </c>
      <c r="G2238" s="3">
        <v>3</v>
      </c>
      <c r="H2238">
        <v>115.36866600000002</v>
      </c>
      <c r="I2238" s="4">
        <v>4</v>
      </c>
      <c r="P2238">
        <v>2</v>
      </c>
      <c r="Q2238" t="str">
        <f t="shared" si="35"/>
        <v>34</v>
      </c>
    </row>
    <row r="2239" spans="1:17" x14ac:dyDescent="0.25">
      <c r="A2239">
        <v>2238</v>
      </c>
      <c r="F2239">
        <v>114.74084300000001</v>
      </c>
      <c r="G2239" s="3">
        <v>3</v>
      </c>
      <c r="H2239">
        <v>115.33856800000001</v>
      </c>
      <c r="I2239" s="4">
        <v>4</v>
      </c>
      <c r="P2239">
        <v>2</v>
      </c>
      <c r="Q2239" t="str">
        <f t="shared" si="35"/>
        <v>34</v>
      </c>
    </row>
    <row r="2240" spans="1:17" x14ac:dyDescent="0.25">
      <c r="A2240">
        <v>2239</v>
      </c>
      <c r="F2240">
        <v>114.737784</v>
      </c>
      <c r="G2240" s="3">
        <v>3</v>
      </c>
      <c r="H2240">
        <v>115.36907400000001</v>
      </c>
      <c r="I2240" s="4">
        <v>4</v>
      </c>
      <c r="P2240">
        <v>2</v>
      </c>
      <c r="Q2240" t="str">
        <f t="shared" si="35"/>
        <v>34</v>
      </c>
    </row>
    <row r="2241" spans="1:17" x14ac:dyDescent="0.25">
      <c r="A2241">
        <v>2240</v>
      </c>
      <c r="F2241">
        <v>114.741049</v>
      </c>
      <c r="G2241" s="3">
        <v>3</v>
      </c>
      <c r="H2241">
        <v>115.38147600000001</v>
      </c>
      <c r="I2241" s="4">
        <v>4</v>
      </c>
      <c r="P2241">
        <v>2</v>
      </c>
      <c r="Q2241" t="str">
        <f t="shared" si="35"/>
        <v>34</v>
      </c>
    </row>
    <row r="2242" spans="1:17" x14ac:dyDescent="0.25">
      <c r="A2242">
        <v>2241</v>
      </c>
      <c r="F2242">
        <v>114.748446</v>
      </c>
      <c r="G2242" s="3">
        <v>3</v>
      </c>
      <c r="H2242">
        <v>115.38484000000001</v>
      </c>
      <c r="I2242" s="4">
        <v>4</v>
      </c>
      <c r="P2242">
        <v>2</v>
      </c>
      <c r="Q2242" t="str">
        <f t="shared" ref="Q2242:Q2305" si="36">CONCATENATE(C2242,E2242,G2242,I2242)</f>
        <v>34</v>
      </c>
    </row>
    <row r="2243" spans="1:17" x14ac:dyDescent="0.25">
      <c r="A2243">
        <v>2242</v>
      </c>
      <c r="F2243">
        <v>114.72217000000001</v>
      </c>
      <c r="G2243" s="3">
        <v>3</v>
      </c>
      <c r="H2243">
        <v>115.423361</v>
      </c>
      <c r="I2243" s="4">
        <v>4</v>
      </c>
      <c r="P2243">
        <v>2</v>
      </c>
      <c r="Q2243" t="str">
        <f t="shared" si="36"/>
        <v>34</v>
      </c>
    </row>
    <row r="2244" spans="1:17" x14ac:dyDescent="0.25">
      <c r="A2244">
        <v>2243</v>
      </c>
      <c r="P2244">
        <v>0</v>
      </c>
      <c r="Q2244" t="str">
        <f t="shared" si="36"/>
        <v/>
      </c>
    </row>
    <row r="2245" spans="1:17" x14ac:dyDescent="0.25">
      <c r="A2245">
        <v>2244</v>
      </c>
      <c r="P2245">
        <v>0</v>
      </c>
      <c r="Q2245" t="str">
        <f t="shared" si="36"/>
        <v/>
      </c>
    </row>
    <row r="2246" spans="1:17" x14ac:dyDescent="0.25">
      <c r="A2246">
        <v>2245</v>
      </c>
      <c r="D2246">
        <v>135.729342</v>
      </c>
      <c r="E2246" s="2">
        <v>2</v>
      </c>
      <c r="P2246">
        <v>1</v>
      </c>
      <c r="Q2246" t="str">
        <f t="shared" si="36"/>
        <v>2</v>
      </c>
    </row>
    <row r="2247" spans="1:17" x14ac:dyDescent="0.25">
      <c r="A2247">
        <v>2246</v>
      </c>
      <c r="D2247">
        <v>135.729342</v>
      </c>
      <c r="E2247" s="2">
        <v>2</v>
      </c>
      <c r="P2247">
        <v>1</v>
      </c>
      <c r="Q2247" t="str">
        <f t="shared" si="36"/>
        <v>2</v>
      </c>
    </row>
    <row r="2248" spans="1:17" x14ac:dyDescent="0.25">
      <c r="A2248">
        <v>2247</v>
      </c>
      <c r="D2248">
        <v>135.70521000000002</v>
      </c>
      <c r="E2248" s="2">
        <v>2</v>
      </c>
      <c r="P2248">
        <v>1</v>
      </c>
      <c r="Q2248" t="str">
        <f t="shared" si="36"/>
        <v>2</v>
      </c>
    </row>
    <row r="2249" spans="1:17" x14ac:dyDescent="0.25">
      <c r="A2249">
        <v>2248</v>
      </c>
      <c r="D2249">
        <v>135.73051700000002</v>
      </c>
      <c r="E2249" s="2">
        <v>2</v>
      </c>
      <c r="P2249">
        <v>1</v>
      </c>
      <c r="Q2249" t="str">
        <f t="shared" si="36"/>
        <v>2</v>
      </c>
    </row>
    <row r="2250" spans="1:17" x14ac:dyDescent="0.25">
      <c r="A2250">
        <v>2249</v>
      </c>
      <c r="D2250">
        <v>135.73822200000001</v>
      </c>
      <c r="E2250" s="2">
        <v>2</v>
      </c>
      <c r="P2250">
        <v>1</v>
      </c>
      <c r="Q2250" t="str">
        <f t="shared" si="36"/>
        <v>2</v>
      </c>
    </row>
    <row r="2251" spans="1:17" x14ac:dyDescent="0.25">
      <c r="A2251">
        <v>2250</v>
      </c>
      <c r="B2251">
        <v>151.50747899999999</v>
      </c>
      <c r="C2251" s="5">
        <v>1</v>
      </c>
      <c r="D2251">
        <v>135.77025800000001</v>
      </c>
      <c r="E2251" s="2">
        <v>2</v>
      </c>
      <c r="P2251">
        <v>2</v>
      </c>
      <c r="Q2251" t="str">
        <f t="shared" si="36"/>
        <v>12</v>
      </c>
    </row>
    <row r="2252" spans="1:17" x14ac:dyDescent="0.25">
      <c r="A2252">
        <v>2251</v>
      </c>
      <c r="B2252">
        <v>151.450108</v>
      </c>
      <c r="C2252" s="5">
        <v>1</v>
      </c>
      <c r="D2252">
        <v>135.85596700000002</v>
      </c>
      <c r="E2252" s="2">
        <v>2</v>
      </c>
      <c r="P2252">
        <v>2</v>
      </c>
      <c r="Q2252" t="str">
        <f t="shared" si="36"/>
        <v>12</v>
      </c>
    </row>
    <row r="2253" spans="1:17" x14ac:dyDescent="0.25">
      <c r="A2253">
        <v>2252</v>
      </c>
      <c r="B2253">
        <v>151.53052099999999</v>
      </c>
      <c r="C2253" s="5">
        <v>1</v>
      </c>
      <c r="D2253">
        <v>135.846476</v>
      </c>
      <c r="E2253" s="2">
        <v>2</v>
      </c>
      <c r="P2253">
        <v>2</v>
      </c>
      <c r="Q2253" t="str">
        <f t="shared" si="36"/>
        <v>12</v>
      </c>
    </row>
    <row r="2254" spans="1:17" x14ac:dyDescent="0.25">
      <c r="A2254">
        <v>2253</v>
      </c>
      <c r="B2254">
        <v>151.45186100000001</v>
      </c>
      <c r="C2254" s="5">
        <v>1</v>
      </c>
      <c r="D2254">
        <v>135.729342</v>
      </c>
      <c r="E2254" s="2">
        <v>2</v>
      </c>
      <c r="P2254">
        <v>2</v>
      </c>
      <c r="Q2254" t="str">
        <f t="shared" si="36"/>
        <v>12</v>
      </c>
    </row>
    <row r="2255" spans="1:17" x14ac:dyDescent="0.25">
      <c r="A2255">
        <v>2254</v>
      </c>
      <c r="B2255">
        <v>151.50747899999999</v>
      </c>
      <c r="C2255" s="5">
        <v>1</v>
      </c>
      <c r="P2255">
        <v>1</v>
      </c>
      <c r="Q2255" t="str">
        <f t="shared" si="36"/>
        <v>1</v>
      </c>
    </row>
    <row r="2256" spans="1:17" x14ac:dyDescent="0.25">
      <c r="A2256">
        <v>2255</v>
      </c>
      <c r="B2256">
        <v>151.50747899999999</v>
      </c>
      <c r="C2256" s="5">
        <v>1</v>
      </c>
      <c r="P2256">
        <v>1</v>
      </c>
      <c r="Q2256" t="str">
        <f t="shared" si="36"/>
        <v>1</v>
      </c>
    </row>
    <row r="2257" spans="1:17" x14ac:dyDescent="0.25">
      <c r="A2257">
        <v>2256</v>
      </c>
      <c r="B2257">
        <v>151.50747899999999</v>
      </c>
      <c r="C2257" s="5">
        <v>1</v>
      </c>
      <c r="P2257">
        <v>1</v>
      </c>
      <c r="Q2257" t="str">
        <f t="shared" si="36"/>
        <v>1</v>
      </c>
    </row>
    <row r="2258" spans="1:17" x14ac:dyDescent="0.25">
      <c r="A2258">
        <v>2257</v>
      </c>
      <c r="B2258">
        <v>151.50747899999999</v>
      </c>
      <c r="C2258" s="5">
        <v>1</v>
      </c>
      <c r="H2258">
        <v>151.51299399999999</v>
      </c>
      <c r="I2258" s="4">
        <v>4</v>
      </c>
      <c r="P2258">
        <v>2</v>
      </c>
      <c r="Q2258" t="str">
        <f t="shared" si="36"/>
        <v>14</v>
      </c>
    </row>
    <row r="2259" spans="1:17" x14ac:dyDescent="0.25">
      <c r="A2259">
        <v>2258</v>
      </c>
      <c r="F2259">
        <v>151.22309799999999</v>
      </c>
      <c r="G2259" s="3">
        <v>3</v>
      </c>
      <c r="H2259">
        <v>151.51299399999999</v>
      </c>
      <c r="I2259" s="4">
        <v>4</v>
      </c>
      <c r="P2259">
        <v>2</v>
      </c>
      <c r="Q2259" t="str">
        <f t="shared" si="36"/>
        <v>34</v>
      </c>
    </row>
    <row r="2260" spans="1:17" x14ac:dyDescent="0.25">
      <c r="A2260">
        <v>2259</v>
      </c>
      <c r="F2260">
        <v>151.22309799999999</v>
      </c>
      <c r="G2260" s="3">
        <v>3</v>
      </c>
      <c r="H2260">
        <v>151.51299399999999</v>
      </c>
      <c r="I2260" s="4">
        <v>4</v>
      </c>
      <c r="P2260">
        <v>2</v>
      </c>
      <c r="Q2260" t="str">
        <f t="shared" si="36"/>
        <v>34</v>
      </c>
    </row>
    <row r="2261" spans="1:17" x14ac:dyDescent="0.25">
      <c r="A2261">
        <v>2260</v>
      </c>
      <c r="F2261">
        <v>151.22309799999999</v>
      </c>
      <c r="G2261" s="3">
        <v>3</v>
      </c>
      <c r="H2261">
        <v>151.51299399999999</v>
      </c>
      <c r="I2261" s="4">
        <v>4</v>
      </c>
      <c r="P2261">
        <v>2</v>
      </c>
      <c r="Q2261" t="str">
        <f t="shared" si="36"/>
        <v>34</v>
      </c>
    </row>
    <row r="2262" spans="1:17" x14ac:dyDescent="0.25">
      <c r="A2262">
        <v>2261</v>
      </c>
      <c r="F2262">
        <v>151.22309799999999</v>
      </c>
      <c r="G2262" s="3">
        <v>3</v>
      </c>
      <c r="H2262">
        <v>151.51299399999999</v>
      </c>
      <c r="I2262" s="4">
        <v>4</v>
      </c>
      <c r="P2262">
        <v>2</v>
      </c>
      <c r="Q2262" t="str">
        <f t="shared" si="36"/>
        <v>34</v>
      </c>
    </row>
    <row r="2263" spans="1:17" x14ac:dyDescent="0.25">
      <c r="A2263">
        <v>2262</v>
      </c>
      <c r="F2263">
        <v>151.22309799999999</v>
      </c>
      <c r="G2263" s="3">
        <v>3</v>
      </c>
      <c r="H2263">
        <v>151.51299399999999</v>
      </c>
      <c r="I2263" s="4">
        <v>4</v>
      </c>
      <c r="P2263">
        <v>2</v>
      </c>
      <c r="Q2263" t="str">
        <f t="shared" si="36"/>
        <v>34</v>
      </c>
    </row>
    <row r="2264" spans="1:17" x14ac:dyDescent="0.25">
      <c r="A2264">
        <v>2263</v>
      </c>
      <c r="F2264">
        <v>151.22309799999999</v>
      </c>
      <c r="G2264" s="3">
        <v>3</v>
      </c>
      <c r="H2264">
        <v>151.51299399999999</v>
      </c>
      <c r="I2264" s="4">
        <v>4</v>
      </c>
      <c r="P2264">
        <v>2</v>
      </c>
      <c r="Q2264" t="str">
        <f t="shared" si="36"/>
        <v>34</v>
      </c>
    </row>
    <row r="2265" spans="1:17" x14ac:dyDescent="0.25">
      <c r="A2265">
        <v>2264</v>
      </c>
      <c r="F2265">
        <v>151.22309799999999</v>
      </c>
      <c r="G2265" s="3">
        <v>3</v>
      </c>
      <c r="H2265">
        <v>151.51299399999999</v>
      </c>
      <c r="I2265" s="4">
        <v>4</v>
      </c>
      <c r="P2265">
        <v>2</v>
      </c>
      <c r="Q2265" t="str">
        <f t="shared" si="36"/>
        <v>34</v>
      </c>
    </row>
    <row r="2266" spans="1:17" x14ac:dyDescent="0.25">
      <c r="A2266">
        <v>2265</v>
      </c>
      <c r="P2266">
        <v>0</v>
      </c>
      <c r="Q2266" t="str">
        <f t="shared" si="36"/>
        <v/>
      </c>
    </row>
    <row r="2267" spans="1:17" x14ac:dyDescent="0.25">
      <c r="A2267">
        <v>2266</v>
      </c>
      <c r="P2267">
        <v>0</v>
      </c>
      <c r="Q2267" t="str">
        <f t="shared" si="36"/>
        <v/>
      </c>
    </row>
    <row r="2268" spans="1:17" x14ac:dyDescent="0.25">
      <c r="A2268">
        <v>2267</v>
      </c>
      <c r="P2268">
        <v>0</v>
      </c>
      <c r="Q2268" t="str">
        <f t="shared" si="36"/>
        <v/>
      </c>
    </row>
    <row r="2269" spans="1:17" x14ac:dyDescent="0.25">
      <c r="A2269">
        <v>2268</v>
      </c>
      <c r="P2269">
        <v>0</v>
      </c>
      <c r="Q2269" t="str">
        <f t="shared" si="36"/>
        <v/>
      </c>
    </row>
    <row r="2270" spans="1:17" x14ac:dyDescent="0.25">
      <c r="A2270">
        <v>2269</v>
      </c>
      <c r="P2270">
        <v>0</v>
      </c>
      <c r="Q2270" t="str">
        <f t="shared" si="36"/>
        <v/>
      </c>
    </row>
    <row r="2271" spans="1:17" x14ac:dyDescent="0.25">
      <c r="A2271">
        <v>2270</v>
      </c>
      <c r="D2271">
        <v>171.99876699999999</v>
      </c>
      <c r="E2271" s="2">
        <v>2</v>
      </c>
      <c r="P2271">
        <v>1</v>
      </c>
      <c r="Q2271" t="str">
        <f t="shared" si="36"/>
        <v>2</v>
      </c>
    </row>
    <row r="2272" spans="1:17" x14ac:dyDescent="0.25">
      <c r="A2272">
        <v>2271</v>
      </c>
      <c r="D2272">
        <v>172.01062300000001</v>
      </c>
      <c r="E2272" s="2">
        <v>2</v>
      </c>
      <c r="P2272">
        <v>1</v>
      </c>
      <c r="Q2272" t="str">
        <f t="shared" si="36"/>
        <v>2</v>
      </c>
    </row>
    <row r="2273" spans="1:17" x14ac:dyDescent="0.25">
      <c r="A2273">
        <v>2272</v>
      </c>
      <c r="D2273">
        <v>171.97314900000001</v>
      </c>
      <c r="E2273" s="2">
        <v>2</v>
      </c>
      <c r="P2273">
        <v>1</v>
      </c>
      <c r="Q2273" t="str">
        <f t="shared" si="36"/>
        <v>2</v>
      </c>
    </row>
    <row r="2274" spans="1:17" x14ac:dyDescent="0.25">
      <c r="A2274">
        <v>2273</v>
      </c>
      <c r="D2274">
        <v>171.98320100000001</v>
      </c>
      <c r="E2274" s="2">
        <v>2</v>
      </c>
      <c r="P2274">
        <v>1</v>
      </c>
      <c r="Q2274" t="str">
        <f t="shared" si="36"/>
        <v>2</v>
      </c>
    </row>
    <row r="2275" spans="1:17" x14ac:dyDescent="0.25">
      <c r="A2275">
        <v>2274</v>
      </c>
      <c r="B2275">
        <v>176.37644800000001</v>
      </c>
      <c r="C2275" s="5">
        <v>1</v>
      </c>
      <c r="D2275">
        <v>171.984746</v>
      </c>
      <c r="E2275" s="2">
        <v>2</v>
      </c>
      <c r="P2275">
        <v>2</v>
      </c>
      <c r="Q2275" t="str">
        <f t="shared" si="36"/>
        <v>12</v>
      </c>
    </row>
    <row r="2276" spans="1:17" x14ac:dyDescent="0.25">
      <c r="A2276">
        <v>2275</v>
      </c>
      <c r="B2276">
        <v>176.35294199999998</v>
      </c>
      <c r="C2276" s="5">
        <v>1</v>
      </c>
      <c r="D2276">
        <v>171.98371600000002</v>
      </c>
      <c r="E2276" s="2">
        <v>2</v>
      </c>
      <c r="P2276">
        <v>2</v>
      </c>
      <c r="Q2276" t="str">
        <f t="shared" si="36"/>
        <v>12</v>
      </c>
    </row>
    <row r="2277" spans="1:17" x14ac:dyDescent="0.25">
      <c r="A2277">
        <v>2276</v>
      </c>
      <c r="B2277">
        <v>176.37098400000002</v>
      </c>
      <c r="C2277" s="5">
        <v>1</v>
      </c>
      <c r="D2277">
        <v>172.02144900000002</v>
      </c>
      <c r="E2277" s="2">
        <v>2</v>
      </c>
      <c r="P2277">
        <v>2</v>
      </c>
      <c r="Q2277" t="str">
        <f t="shared" si="36"/>
        <v>12</v>
      </c>
    </row>
    <row r="2278" spans="1:17" x14ac:dyDescent="0.25">
      <c r="A2278">
        <v>2277</v>
      </c>
      <c r="B2278">
        <v>176.36840699999999</v>
      </c>
      <c r="C2278" s="5">
        <v>1</v>
      </c>
      <c r="D2278">
        <v>172.07680999999999</v>
      </c>
      <c r="E2278" s="2">
        <v>2</v>
      </c>
      <c r="P2278">
        <v>2</v>
      </c>
      <c r="Q2278" t="str">
        <f t="shared" si="36"/>
        <v>12</v>
      </c>
    </row>
    <row r="2279" spans="1:17" x14ac:dyDescent="0.25">
      <c r="A2279">
        <v>2278</v>
      </c>
      <c r="B2279">
        <v>176.361344</v>
      </c>
      <c r="C2279" s="5">
        <v>1</v>
      </c>
      <c r="D2279">
        <v>171.99876699999999</v>
      </c>
      <c r="E2279" s="2">
        <v>2</v>
      </c>
      <c r="P2279">
        <v>2</v>
      </c>
      <c r="Q2279" t="str">
        <f t="shared" si="36"/>
        <v>12</v>
      </c>
    </row>
    <row r="2280" spans="1:17" x14ac:dyDescent="0.25">
      <c r="A2280">
        <v>2279</v>
      </c>
      <c r="B2280">
        <v>176.386447</v>
      </c>
      <c r="C2280" s="5">
        <v>1</v>
      </c>
      <c r="P2280">
        <v>1</v>
      </c>
      <c r="Q2280" t="str">
        <f t="shared" si="36"/>
        <v>1</v>
      </c>
    </row>
    <row r="2281" spans="1:17" x14ac:dyDescent="0.25">
      <c r="A2281">
        <v>2280</v>
      </c>
      <c r="B2281">
        <v>176.22783900000002</v>
      </c>
      <c r="C2281" s="5">
        <v>1</v>
      </c>
      <c r="P2281">
        <v>1</v>
      </c>
      <c r="Q2281" t="str">
        <f t="shared" si="36"/>
        <v>1</v>
      </c>
    </row>
    <row r="2282" spans="1:17" x14ac:dyDescent="0.25">
      <c r="A2282">
        <v>2281</v>
      </c>
      <c r="B2282">
        <v>176.37644800000001</v>
      </c>
      <c r="C2282" s="5">
        <v>1</v>
      </c>
      <c r="F2282">
        <v>176.06227200000001</v>
      </c>
      <c r="G2282" s="3">
        <v>3</v>
      </c>
      <c r="P2282">
        <v>2</v>
      </c>
      <c r="Q2282" t="str">
        <f t="shared" si="36"/>
        <v>13</v>
      </c>
    </row>
    <row r="2283" spans="1:17" x14ac:dyDescent="0.25">
      <c r="A2283">
        <v>2282</v>
      </c>
      <c r="F2283">
        <v>175.98649900000001</v>
      </c>
      <c r="G2283" s="3">
        <v>3</v>
      </c>
      <c r="H2283">
        <v>177.13021000000001</v>
      </c>
      <c r="I2283" s="4">
        <v>4</v>
      </c>
      <c r="P2283">
        <v>2</v>
      </c>
      <c r="Q2283" t="str">
        <f t="shared" si="36"/>
        <v>34</v>
      </c>
    </row>
    <row r="2284" spans="1:17" x14ac:dyDescent="0.25">
      <c r="A2284">
        <v>2283</v>
      </c>
      <c r="F2284">
        <v>176.02227099999999</v>
      </c>
      <c r="G2284" s="3">
        <v>3</v>
      </c>
      <c r="H2284">
        <v>177.22484800000001</v>
      </c>
      <c r="I2284" s="4">
        <v>4</v>
      </c>
      <c r="P2284">
        <v>2</v>
      </c>
      <c r="Q2284" t="str">
        <f t="shared" si="36"/>
        <v>34</v>
      </c>
    </row>
    <row r="2285" spans="1:17" x14ac:dyDescent="0.25">
      <c r="A2285">
        <v>2284</v>
      </c>
      <c r="F2285">
        <v>176.01799499999998</v>
      </c>
      <c r="G2285" s="3">
        <v>3</v>
      </c>
      <c r="H2285">
        <v>177.101449</v>
      </c>
      <c r="I2285" s="4">
        <v>4</v>
      </c>
      <c r="P2285">
        <v>2</v>
      </c>
      <c r="Q2285" t="str">
        <f t="shared" si="36"/>
        <v>34</v>
      </c>
    </row>
    <row r="2286" spans="1:17" x14ac:dyDescent="0.25">
      <c r="A2286">
        <v>2285</v>
      </c>
      <c r="F2286">
        <v>176.01407499999999</v>
      </c>
      <c r="G2286" s="3">
        <v>3</v>
      </c>
      <c r="H2286">
        <v>177.115779</v>
      </c>
      <c r="I2286" s="4">
        <v>4</v>
      </c>
      <c r="P2286">
        <v>2</v>
      </c>
      <c r="Q2286" t="str">
        <f t="shared" si="36"/>
        <v>34</v>
      </c>
    </row>
    <row r="2287" spans="1:17" x14ac:dyDescent="0.25">
      <c r="A2287">
        <v>2286</v>
      </c>
      <c r="F2287">
        <v>175.98407600000002</v>
      </c>
      <c r="G2287" s="3">
        <v>3</v>
      </c>
      <c r="H2287">
        <v>177.085364</v>
      </c>
      <c r="I2287" s="4">
        <v>4</v>
      </c>
      <c r="P2287">
        <v>2</v>
      </c>
      <c r="Q2287" t="str">
        <f t="shared" si="36"/>
        <v>34</v>
      </c>
    </row>
    <row r="2288" spans="1:17" x14ac:dyDescent="0.25">
      <c r="A2288">
        <v>2287</v>
      </c>
      <c r="F2288">
        <v>175.96546799999999</v>
      </c>
      <c r="G2288" s="3">
        <v>3</v>
      </c>
      <c r="H2288">
        <v>177.077428</v>
      </c>
      <c r="I2288" s="4">
        <v>4</v>
      </c>
      <c r="P2288">
        <v>2</v>
      </c>
      <c r="Q2288" t="str">
        <f t="shared" si="36"/>
        <v>34</v>
      </c>
    </row>
    <row r="2289" spans="1:17" x14ac:dyDescent="0.25">
      <c r="A2289">
        <v>2288</v>
      </c>
      <c r="F2289">
        <v>176.06227200000001</v>
      </c>
      <c r="G2289" s="3">
        <v>3</v>
      </c>
      <c r="H2289">
        <v>177.14417900000001</v>
      </c>
      <c r="I2289" s="4">
        <v>4</v>
      </c>
      <c r="P2289">
        <v>2</v>
      </c>
      <c r="Q2289" t="str">
        <f t="shared" si="36"/>
        <v>34</v>
      </c>
    </row>
    <row r="2290" spans="1:17" x14ac:dyDescent="0.25">
      <c r="A2290">
        <v>2289</v>
      </c>
      <c r="F2290">
        <v>176.06227200000001</v>
      </c>
      <c r="G2290" s="3">
        <v>3</v>
      </c>
      <c r="H2290">
        <v>177.13021000000001</v>
      </c>
      <c r="I2290" s="4">
        <v>4</v>
      </c>
      <c r="P2290">
        <v>2</v>
      </c>
      <c r="Q2290" t="str">
        <f t="shared" si="36"/>
        <v>34</v>
      </c>
    </row>
    <row r="2291" spans="1:17" x14ac:dyDescent="0.25">
      <c r="A2291">
        <v>2290</v>
      </c>
      <c r="P2291">
        <v>0</v>
      </c>
      <c r="Q2291" t="str">
        <f t="shared" si="36"/>
        <v/>
      </c>
    </row>
    <row r="2292" spans="1:17" x14ac:dyDescent="0.25">
      <c r="A2292">
        <v>2291</v>
      </c>
      <c r="P2292">
        <v>0</v>
      </c>
      <c r="Q2292" t="str">
        <f t="shared" si="36"/>
        <v/>
      </c>
    </row>
    <row r="2293" spans="1:17" x14ac:dyDescent="0.25">
      <c r="A2293">
        <v>2292</v>
      </c>
      <c r="D2293">
        <v>199.675467</v>
      </c>
      <c r="E2293" s="2">
        <v>2</v>
      </c>
      <c r="P2293">
        <v>1</v>
      </c>
      <c r="Q2293" t="str">
        <f t="shared" si="36"/>
        <v>2</v>
      </c>
    </row>
    <row r="2294" spans="1:17" x14ac:dyDescent="0.25">
      <c r="A2294">
        <v>2293</v>
      </c>
      <c r="D2294">
        <v>199.736548</v>
      </c>
      <c r="E2294" s="2">
        <v>2</v>
      </c>
      <c r="P2294">
        <v>1</v>
      </c>
      <c r="Q2294" t="str">
        <f t="shared" si="36"/>
        <v>2</v>
      </c>
    </row>
    <row r="2295" spans="1:17" x14ac:dyDescent="0.25">
      <c r="A2295">
        <v>2294</v>
      </c>
      <c r="D2295">
        <v>199.70015599999999</v>
      </c>
      <c r="E2295" s="2">
        <v>2</v>
      </c>
      <c r="P2295">
        <v>1</v>
      </c>
      <c r="Q2295" t="str">
        <f t="shared" si="36"/>
        <v>2</v>
      </c>
    </row>
    <row r="2296" spans="1:17" x14ac:dyDescent="0.25">
      <c r="A2296">
        <v>2295</v>
      </c>
      <c r="D2296">
        <v>199.71557100000001</v>
      </c>
      <c r="E2296" s="2">
        <v>2</v>
      </c>
      <c r="P2296">
        <v>1</v>
      </c>
      <c r="Q2296" t="str">
        <f t="shared" si="36"/>
        <v>2</v>
      </c>
    </row>
    <row r="2297" spans="1:17" x14ac:dyDescent="0.25">
      <c r="A2297">
        <v>2296</v>
      </c>
      <c r="D2297">
        <v>199.74196499999999</v>
      </c>
      <c r="E2297" s="2">
        <v>2</v>
      </c>
      <c r="P2297">
        <v>1</v>
      </c>
      <c r="Q2297" t="str">
        <f t="shared" si="36"/>
        <v>2</v>
      </c>
    </row>
    <row r="2298" spans="1:17" x14ac:dyDescent="0.25">
      <c r="A2298">
        <v>2297</v>
      </c>
      <c r="B2298">
        <v>205.26469299999999</v>
      </c>
      <c r="C2298" s="5">
        <v>1</v>
      </c>
      <c r="D2298">
        <v>199.75088</v>
      </c>
      <c r="E2298" s="2">
        <v>2</v>
      </c>
      <c r="P2298">
        <v>2</v>
      </c>
      <c r="Q2298" t="str">
        <f t="shared" si="36"/>
        <v>12</v>
      </c>
    </row>
    <row r="2299" spans="1:17" x14ac:dyDescent="0.25">
      <c r="A2299">
        <v>2298</v>
      </c>
      <c r="B2299">
        <v>205.26304099999999</v>
      </c>
      <c r="C2299" s="5">
        <v>1</v>
      </c>
      <c r="D2299">
        <v>199.76211799999999</v>
      </c>
      <c r="E2299" s="2">
        <v>2</v>
      </c>
      <c r="P2299">
        <v>2</v>
      </c>
      <c r="Q2299" t="str">
        <f t="shared" si="36"/>
        <v>12</v>
      </c>
    </row>
    <row r="2300" spans="1:17" x14ac:dyDescent="0.25">
      <c r="A2300">
        <v>2299</v>
      </c>
      <c r="B2300">
        <v>205.25912700000001</v>
      </c>
      <c r="C2300" s="5">
        <v>1</v>
      </c>
      <c r="D2300">
        <v>199.79680500000001</v>
      </c>
      <c r="E2300" s="2">
        <v>2</v>
      </c>
      <c r="P2300">
        <v>2</v>
      </c>
      <c r="Q2300" t="str">
        <f t="shared" si="36"/>
        <v>12</v>
      </c>
    </row>
    <row r="2301" spans="1:17" x14ac:dyDescent="0.25">
      <c r="A2301">
        <v>2300</v>
      </c>
      <c r="B2301">
        <v>205.23763500000001</v>
      </c>
      <c r="C2301" s="5">
        <v>1</v>
      </c>
      <c r="D2301">
        <v>199.675467</v>
      </c>
      <c r="E2301" s="2">
        <v>2</v>
      </c>
      <c r="P2301">
        <v>2</v>
      </c>
      <c r="Q2301" t="str">
        <f t="shared" si="36"/>
        <v>12</v>
      </c>
    </row>
    <row r="2302" spans="1:17" x14ac:dyDescent="0.25">
      <c r="A2302">
        <v>2301</v>
      </c>
      <c r="B2302">
        <v>205.26598200000001</v>
      </c>
      <c r="C2302" s="5">
        <v>1</v>
      </c>
      <c r="D2302">
        <v>199.675467</v>
      </c>
      <c r="E2302" s="2">
        <v>2</v>
      </c>
      <c r="P2302">
        <v>2</v>
      </c>
      <c r="Q2302" t="str">
        <f t="shared" si="36"/>
        <v>12</v>
      </c>
    </row>
    <row r="2303" spans="1:17" x14ac:dyDescent="0.25">
      <c r="A2303">
        <v>2302</v>
      </c>
      <c r="B2303">
        <v>205.281138</v>
      </c>
      <c r="C2303" s="5">
        <v>1</v>
      </c>
      <c r="P2303">
        <v>1</v>
      </c>
      <c r="Q2303" t="str">
        <f t="shared" si="36"/>
        <v>1</v>
      </c>
    </row>
    <row r="2304" spans="1:17" x14ac:dyDescent="0.25">
      <c r="A2304">
        <v>2303</v>
      </c>
      <c r="B2304">
        <v>205.257014</v>
      </c>
      <c r="C2304" s="5">
        <v>1</v>
      </c>
      <c r="P2304">
        <v>1</v>
      </c>
      <c r="Q2304" t="str">
        <f t="shared" si="36"/>
        <v>1</v>
      </c>
    </row>
    <row r="2305" spans="1:17" x14ac:dyDescent="0.25">
      <c r="A2305">
        <v>2304</v>
      </c>
      <c r="B2305">
        <v>205.26469299999999</v>
      </c>
      <c r="C2305" s="5">
        <v>1</v>
      </c>
      <c r="H2305">
        <v>205.01845400000002</v>
      </c>
      <c r="I2305" s="4">
        <v>4</v>
      </c>
      <c r="P2305">
        <v>2</v>
      </c>
      <c r="Q2305" t="str">
        <f t="shared" si="36"/>
        <v>14</v>
      </c>
    </row>
    <row r="2306" spans="1:17" x14ac:dyDescent="0.25">
      <c r="A2306">
        <v>2305</v>
      </c>
      <c r="F2306">
        <v>205.38598100000002</v>
      </c>
      <c r="G2306" s="3">
        <v>3</v>
      </c>
      <c r="H2306">
        <v>205.038352</v>
      </c>
      <c r="I2306" s="4">
        <v>4</v>
      </c>
      <c r="P2306">
        <v>2</v>
      </c>
      <c r="Q2306" t="str">
        <f t="shared" ref="Q2306:Q2369" si="37">CONCATENATE(C2306,E2306,G2306,I2306)</f>
        <v>34</v>
      </c>
    </row>
    <row r="2307" spans="1:17" x14ac:dyDescent="0.25">
      <c r="A2307">
        <v>2306</v>
      </c>
      <c r="F2307">
        <v>205.40356300000002</v>
      </c>
      <c r="G2307" s="3">
        <v>3</v>
      </c>
      <c r="H2307">
        <v>205.034896</v>
      </c>
      <c r="I2307" s="4">
        <v>4</v>
      </c>
      <c r="P2307">
        <v>2</v>
      </c>
      <c r="Q2307" t="str">
        <f t="shared" si="37"/>
        <v>34</v>
      </c>
    </row>
    <row r="2308" spans="1:17" x14ac:dyDescent="0.25">
      <c r="A2308">
        <v>2307</v>
      </c>
      <c r="F2308">
        <v>205.437319</v>
      </c>
      <c r="G2308" s="3">
        <v>3</v>
      </c>
      <c r="H2308">
        <v>204.97907900000001</v>
      </c>
      <c r="I2308" s="4">
        <v>4</v>
      </c>
      <c r="P2308">
        <v>2</v>
      </c>
      <c r="Q2308" t="str">
        <f t="shared" si="37"/>
        <v>34</v>
      </c>
    </row>
    <row r="2309" spans="1:17" x14ac:dyDescent="0.25">
      <c r="A2309">
        <v>2308</v>
      </c>
      <c r="F2309">
        <v>205.44134</v>
      </c>
      <c r="G2309" s="3">
        <v>3</v>
      </c>
      <c r="H2309">
        <v>205.019587</v>
      </c>
      <c r="I2309" s="4">
        <v>4</v>
      </c>
      <c r="P2309">
        <v>2</v>
      </c>
      <c r="Q2309" t="str">
        <f t="shared" si="37"/>
        <v>34</v>
      </c>
    </row>
    <row r="2310" spans="1:17" x14ac:dyDescent="0.25">
      <c r="A2310">
        <v>2309</v>
      </c>
      <c r="F2310">
        <v>205.42634800000002</v>
      </c>
      <c r="G2310" s="3">
        <v>3</v>
      </c>
      <c r="H2310">
        <v>204.99567300000001</v>
      </c>
      <c r="I2310" s="4">
        <v>4</v>
      </c>
      <c r="P2310">
        <v>2</v>
      </c>
      <c r="Q2310" t="str">
        <f t="shared" si="37"/>
        <v>34</v>
      </c>
    </row>
    <row r="2311" spans="1:17" x14ac:dyDescent="0.25">
      <c r="A2311">
        <v>2310</v>
      </c>
      <c r="F2311">
        <v>205.476088</v>
      </c>
      <c r="G2311" s="3">
        <v>3</v>
      </c>
      <c r="H2311">
        <v>205.00701800000002</v>
      </c>
      <c r="I2311" s="4">
        <v>4</v>
      </c>
      <c r="P2311">
        <v>2</v>
      </c>
      <c r="Q2311" t="str">
        <f t="shared" si="37"/>
        <v>34</v>
      </c>
    </row>
    <row r="2312" spans="1:17" x14ac:dyDescent="0.25">
      <c r="A2312">
        <v>2311</v>
      </c>
      <c r="F2312">
        <v>205.475054</v>
      </c>
      <c r="G2312" s="3">
        <v>3</v>
      </c>
      <c r="H2312">
        <v>205.05551800000001</v>
      </c>
      <c r="I2312" s="4">
        <v>4</v>
      </c>
      <c r="P2312">
        <v>2</v>
      </c>
      <c r="Q2312" t="str">
        <f t="shared" si="37"/>
        <v>34</v>
      </c>
    </row>
    <row r="2313" spans="1:17" x14ac:dyDescent="0.25">
      <c r="A2313">
        <v>2312</v>
      </c>
      <c r="F2313">
        <v>205.38598100000002</v>
      </c>
      <c r="G2313" s="3">
        <v>3</v>
      </c>
      <c r="H2313">
        <v>205.01845400000002</v>
      </c>
      <c r="I2313" s="4">
        <v>4</v>
      </c>
      <c r="P2313">
        <v>2</v>
      </c>
      <c r="Q2313" t="str">
        <f t="shared" si="37"/>
        <v>34</v>
      </c>
    </row>
    <row r="2314" spans="1:17" x14ac:dyDescent="0.25">
      <c r="A2314">
        <v>2313</v>
      </c>
      <c r="F2314">
        <v>205.38598100000002</v>
      </c>
      <c r="G2314" s="3">
        <v>3</v>
      </c>
      <c r="P2314">
        <v>1</v>
      </c>
      <c r="Q2314" t="str">
        <f t="shared" si="37"/>
        <v>3</v>
      </c>
    </row>
    <row r="2315" spans="1:17" x14ac:dyDescent="0.25">
      <c r="A2315">
        <v>2314</v>
      </c>
      <c r="D2315">
        <v>223.36300599999998</v>
      </c>
      <c r="E2315" s="2">
        <v>2</v>
      </c>
      <c r="P2315">
        <v>1</v>
      </c>
      <c r="Q2315" t="str">
        <f t="shared" si="37"/>
        <v>2</v>
      </c>
    </row>
    <row r="2316" spans="1:17" x14ac:dyDescent="0.25">
      <c r="A2316">
        <v>2315</v>
      </c>
      <c r="D2316">
        <v>223.325354</v>
      </c>
      <c r="E2316" s="2">
        <v>2</v>
      </c>
      <c r="P2316">
        <v>1</v>
      </c>
      <c r="Q2316" t="str">
        <f t="shared" si="37"/>
        <v>2</v>
      </c>
    </row>
    <row r="2317" spans="1:17" x14ac:dyDescent="0.25">
      <c r="A2317">
        <v>2316</v>
      </c>
      <c r="D2317">
        <v>223.35004799999999</v>
      </c>
      <c r="E2317" s="2">
        <v>2</v>
      </c>
      <c r="P2317">
        <v>1</v>
      </c>
      <c r="Q2317" t="str">
        <f t="shared" si="37"/>
        <v>2</v>
      </c>
    </row>
    <row r="2318" spans="1:17" x14ac:dyDescent="0.25">
      <c r="A2318">
        <v>2317</v>
      </c>
      <c r="D2318">
        <v>223.35244499999999</v>
      </c>
      <c r="E2318" s="2">
        <v>2</v>
      </c>
      <c r="P2318">
        <v>1</v>
      </c>
      <c r="Q2318" t="str">
        <f t="shared" si="37"/>
        <v>2</v>
      </c>
    </row>
    <row r="2319" spans="1:17" x14ac:dyDescent="0.25">
      <c r="A2319">
        <v>2318</v>
      </c>
      <c r="D2319">
        <v>223.350863</v>
      </c>
      <c r="E2319" s="2">
        <v>2</v>
      </c>
      <c r="P2319">
        <v>1</v>
      </c>
      <c r="Q2319" t="str">
        <f t="shared" si="37"/>
        <v>2</v>
      </c>
    </row>
    <row r="2320" spans="1:17" x14ac:dyDescent="0.25">
      <c r="A2320">
        <v>2319</v>
      </c>
      <c r="D2320">
        <v>223.31964099999999</v>
      </c>
      <c r="E2320" s="2">
        <v>2</v>
      </c>
      <c r="P2320">
        <v>1</v>
      </c>
      <c r="Q2320" t="str">
        <f t="shared" si="37"/>
        <v>2</v>
      </c>
    </row>
    <row r="2321" spans="1:17" x14ac:dyDescent="0.25">
      <c r="A2321">
        <v>2320</v>
      </c>
      <c r="D2321">
        <v>223.37218899999999</v>
      </c>
      <c r="E2321" s="2">
        <v>2</v>
      </c>
      <c r="P2321">
        <v>1</v>
      </c>
      <c r="Q2321" t="str">
        <f t="shared" si="37"/>
        <v>2</v>
      </c>
    </row>
    <row r="2322" spans="1:17" x14ac:dyDescent="0.25">
      <c r="A2322">
        <v>2321</v>
      </c>
      <c r="B2322">
        <v>230.544521</v>
      </c>
      <c r="C2322" s="5">
        <v>1</v>
      </c>
      <c r="D2322">
        <v>223.317193</v>
      </c>
      <c r="E2322" s="2">
        <v>2</v>
      </c>
      <c r="P2322">
        <v>2</v>
      </c>
      <c r="Q2322" t="str">
        <f t="shared" si="37"/>
        <v>12</v>
      </c>
    </row>
    <row r="2323" spans="1:17" x14ac:dyDescent="0.25">
      <c r="A2323">
        <v>2322</v>
      </c>
      <c r="B2323">
        <v>230.539827</v>
      </c>
      <c r="C2323" s="5">
        <v>1</v>
      </c>
      <c r="D2323">
        <v>223.36300599999998</v>
      </c>
      <c r="E2323" s="2">
        <v>2</v>
      </c>
      <c r="P2323">
        <v>2</v>
      </c>
      <c r="Q2323" t="str">
        <f t="shared" si="37"/>
        <v>12</v>
      </c>
    </row>
    <row r="2324" spans="1:17" x14ac:dyDescent="0.25">
      <c r="A2324">
        <v>2323</v>
      </c>
      <c r="B2324">
        <v>230.55972199999999</v>
      </c>
      <c r="C2324" s="5">
        <v>1</v>
      </c>
      <c r="P2324">
        <v>1</v>
      </c>
      <c r="Q2324" t="str">
        <f t="shared" si="37"/>
        <v>1</v>
      </c>
    </row>
    <row r="2325" spans="1:17" x14ac:dyDescent="0.25">
      <c r="A2325">
        <v>2324</v>
      </c>
      <c r="B2325">
        <v>230.55273399999999</v>
      </c>
      <c r="C2325" s="5">
        <v>1</v>
      </c>
      <c r="P2325">
        <v>1</v>
      </c>
      <c r="Q2325" t="str">
        <f t="shared" si="37"/>
        <v>1</v>
      </c>
    </row>
    <row r="2326" spans="1:17" x14ac:dyDescent="0.25">
      <c r="A2326">
        <v>2325</v>
      </c>
      <c r="B2326">
        <v>230.53105099999999</v>
      </c>
      <c r="C2326" s="5">
        <v>1</v>
      </c>
      <c r="P2326">
        <v>1</v>
      </c>
      <c r="Q2326" t="str">
        <f t="shared" si="37"/>
        <v>1</v>
      </c>
    </row>
    <row r="2327" spans="1:17" x14ac:dyDescent="0.25">
      <c r="A2327">
        <v>2326</v>
      </c>
      <c r="B2327">
        <v>230.544725</v>
      </c>
      <c r="C2327" s="5">
        <v>1</v>
      </c>
      <c r="P2327">
        <v>1</v>
      </c>
      <c r="Q2327" t="str">
        <f t="shared" si="37"/>
        <v>1</v>
      </c>
    </row>
    <row r="2328" spans="1:17" x14ac:dyDescent="0.25">
      <c r="A2328">
        <v>2327</v>
      </c>
      <c r="B2328">
        <v>230.50380799999999</v>
      </c>
      <c r="C2328" s="5">
        <v>1</v>
      </c>
      <c r="H2328">
        <v>228.48850400000001</v>
      </c>
      <c r="I2328" s="4">
        <v>4</v>
      </c>
      <c r="P2328">
        <v>2</v>
      </c>
      <c r="Q2328" t="str">
        <f t="shared" si="37"/>
        <v>14</v>
      </c>
    </row>
    <row r="2329" spans="1:17" x14ac:dyDescent="0.25">
      <c r="A2329">
        <v>2328</v>
      </c>
      <c r="B2329">
        <v>230.53191899999999</v>
      </c>
      <c r="C2329" s="5">
        <v>1</v>
      </c>
      <c r="H2329">
        <v>228.532737</v>
      </c>
      <c r="I2329" s="4">
        <v>4</v>
      </c>
      <c r="P2329">
        <v>2</v>
      </c>
      <c r="Q2329" t="str">
        <f t="shared" si="37"/>
        <v>14</v>
      </c>
    </row>
    <row r="2330" spans="1:17" x14ac:dyDescent="0.25">
      <c r="A2330">
        <v>2329</v>
      </c>
      <c r="B2330">
        <v>230.544521</v>
      </c>
      <c r="C2330" s="5">
        <v>1</v>
      </c>
      <c r="H2330">
        <v>228.55788899999999</v>
      </c>
      <c r="I2330" s="4">
        <v>4</v>
      </c>
      <c r="P2330">
        <v>2</v>
      </c>
      <c r="Q2330" t="str">
        <f t="shared" si="37"/>
        <v>14</v>
      </c>
    </row>
    <row r="2331" spans="1:17" x14ac:dyDescent="0.25">
      <c r="A2331">
        <v>2330</v>
      </c>
      <c r="F2331">
        <v>230.88343</v>
      </c>
      <c r="G2331" s="3">
        <v>3</v>
      </c>
      <c r="H2331">
        <v>228.57421299999999</v>
      </c>
      <c r="I2331" s="4">
        <v>4</v>
      </c>
      <c r="P2331">
        <v>2</v>
      </c>
      <c r="Q2331" t="str">
        <f t="shared" si="37"/>
        <v>34</v>
      </c>
    </row>
    <row r="2332" spans="1:17" x14ac:dyDescent="0.25">
      <c r="A2332">
        <v>2331</v>
      </c>
      <c r="F2332">
        <v>230.866849</v>
      </c>
      <c r="G2332" s="3">
        <v>3</v>
      </c>
      <c r="H2332">
        <v>228.57355100000001</v>
      </c>
      <c r="I2332" s="4">
        <v>4</v>
      </c>
      <c r="P2332">
        <v>2</v>
      </c>
      <c r="Q2332" t="str">
        <f t="shared" si="37"/>
        <v>34</v>
      </c>
    </row>
    <row r="2333" spans="1:17" x14ac:dyDescent="0.25">
      <c r="A2333">
        <v>2332</v>
      </c>
      <c r="F2333">
        <v>230.875473</v>
      </c>
      <c r="G2333" s="3">
        <v>3</v>
      </c>
      <c r="H2333">
        <v>228.567735</v>
      </c>
      <c r="I2333" s="4">
        <v>4</v>
      </c>
      <c r="P2333">
        <v>2</v>
      </c>
      <c r="Q2333" t="str">
        <f t="shared" si="37"/>
        <v>34</v>
      </c>
    </row>
    <row r="2334" spans="1:17" x14ac:dyDescent="0.25">
      <c r="A2334">
        <v>2333</v>
      </c>
      <c r="F2334">
        <v>230.88792000000001</v>
      </c>
      <c r="G2334" s="3">
        <v>3</v>
      </c>
      <c r="H2334">
        <v>228.55340000000001</v>
      </c>
      <c r="I2334" s="4">
        <v>4</v>
      </c>
      <c r="P2334">
        <v>2</v>
      </c>
      <c r="Q2334" t="str">
        <f t="shared" si="37"/>
        <v>34</v>
      </c>
    </row>
    <row r="2335" spans="1:17" x14ac:dyDescent="0.25">
      <c r="A2335">
        <v>2334</v>
      </c>
      <c r="F2335">
        <v>230.908939</v>
      </c>
      <c r="G2335" s="3">
        <v>3</v>
      </c>
      <c r="H2335">
        <v>228.547788</v>
      </c>
      <c r="I2335" s="4">
        <v>4</v>
      </c>
      <c r="P2335">
        <v>2</v>
      </c>
      <c r="Q2335" t="str">
        <f t="shared" si="37"/>
        <v>34</v>
      </c>
    </row>
    <row r="2336" spans="1:17" x14ac:dyDescent="0.25">
      <c r="A2336">
        <v>2335</v>
      </c>
      <c r="F2336">
        <v>230.908939</v>
      </c>
      <c r="G2336" s="3">
        <v>3</v>
      </c>
      <c r="H2336">
        <v>228.48850400000001</v>
      </c>
      <c r="I2336" s="4">
        <v>4</v>
      </c>
      <c r="P2336">
        <v>2</v>
      </c>
      <c r="Q2336" t="str">
        <f t="shared" si="37"/>
        <v>34</v>
      </c>
    </row>
    <row r="2337" spans="1:17" x14ac:dyDescent="0.25">
      <c r="A2337">
        <v>2336</v>
      </c>
      <c r="D2337">
        <v>247.837549</v>
      </c>
      <c r="E2337" s="2">
        <v>2</v>
      </c>
      <c r="F2337">
        <v>230.862922</v>
      </c>
      <c r="G2337" s="3">
        <v>3</v>
      </c>
      <c r="P2337">
        <v>2</v>
      </c>
      <c r="Q2337" t="str">
        <f t="shared" si="37"/>
        <v>23</v>
      </c>
    </row>
    <row r="2338" spans="1:17" x14ac:dyDescent="0.25">
      <c r="A2338">
        <v>2337</v>
      </c>
      <c r="D2338">
        <v>247.84229400000001</v>
      </c>
      <c r="E2338" s="2">
        <v>2</v>
      </c>
      <c r="F2338">
        <v>230.88343</v>
      </c>
      <c r="G2338" s="3">
        <v>3</v>
      </c>
      <c r="P2338">
        <v>2</v>
      </c>
      <c r="Q2338" t="str">
        <f t="shared" si="37"/>
        <v>23</v>
      </c>
    </row>
    <row r="2339" spans="1:17" x14ac:dyDescent="0.25">
      <c r="A2339">
        <v>2338</v>
      </c>
      <c r="D2339">
        <v>247.84509800000001</v>
      </c>
      <c r="E2339" s="2">
        <v>2</v>
      </c>
      <c r="F2339">
        <v>230.88343</v>
      </c>
      <c r="G2339" s="3">
        <v>3</v>
      </c>
      <c r="P2339">
        <v>2</v>
      </c>
      <c r="Q2339" t="str">
        <f t="shared" si="37"/>
        <v>23</v>
      </c>
    </row>
    <row r="2340" spans="1:17" x14ac:dyDescent="0.25">
      <c r="A2340">
        <v>2339</v>
      </c>
      <c r="D2340">
        <v>247.84795500000001</v>
      </c>
      <c r="E2340" s="2">
        <v>2</v>
      </c>
      <c r="P2340">
        <v>1</v>
      </c>
      <c r="Q2340" t="str">
        <f t="shared" si="37"/>
        <v>2</v>
      </c>
    </row>
    <row r="2341" spans="1:17" x14ac:dyDescent="0.25">
      <c r="A2341">
        <v>2340</v>
      </c>
      <c r="D2341">
        <v>247.83872</v>
      </c>
      <c r="E2341" s="2">
        <v>2</v>
      </c>
      <c r="P2341">
        <v>1</v>
      </c>
      <c r="Q2341" t="str">
        <f t="shared" si="37"/>
        <v>2</v>
      </c>
    </row>
    <row r="2342" spans="1:17" x14ac:dyDescent="0.25">
      <c r="A2342">
        <v>2341</v>
      </c>
      <c r="D2342">
        <v>247.82473899999999</v>
      </c>
      <c r="E2342" s="2">
        <v>2</v>
      </c>
      <c r="P2342">
        <v>1</v>
      </c>
      <c r="Q2342" t="str">
        <f t="shared" si="37"/>
        <v>2</v>
      </c>
    </row>
    <row r="2343" spans="1:17" x14ac:dyDescent="0.25">
      <c r="A2343">
        <v>2342</v>
      </c>
      <c r="D2343">
        <v>247.83453500000002</v>
      </c>
      <c r="E2343" s="2">
        <v>2</v>
      </c>
      <c r="P2343">
        <v>1</v>
      </c>
      <c r="Q2343" t="str">
        <f t="shared" si="37"/>
        <v>2</v>
      </c>
    </row>
    <row r="2344" spans="1:17" x14ac:dyDescent="0.25">
      <c r="A2344">
        <v>2343</v>
      </c>
      <c r="D2344">
        <v>247.86060499999999</v>
      </c>
      <c r="E2344" s="2">
        <v>2</v>
      </c>
      <c r="P2344">
        <v>1</v>
      </c>
      <c r="Q2344" t="str">
        <f t="shared" si="37"/>
        <v>2</v>
      </c>
    </row>
    <row r="2345" spans="1:17" x14ac:dyDescent="0.25">
      <c r="A2345">
        <v>2344</v>
      </c>
      <c r="D2345">
        <v>247.853872</v>
      </c>
      <c r="E2345" s="2">
        <v>2</v>
      </c>
      <c r="P2345">
        <v>1</v>
      </c>
      <c r="Q2345" t="str">
        <f t="shared" si="37"/>
        <v>2</v>
      </c>
    </row>
    <row r="2346" spans="1:17" x14ac:dyDescent="0.25">
      <c r="A2346">
        <v>2345</v>
      </c>
      <c r="B2346">
        <v>256.54699099999999</v>
      </c>
      <c r="C2346" s="5">
        <v>1</v>
      </c>
      <c r="D2346">
        <v>247.91136699999998</v>
      </c>
      <c r="E2346" s="2">
        <v>2</v>
      </c>
      <c r="P2346">
        <v>2</v>
      </c>
      <c r="Q2346" t="str">
        <f t="shared" si="37"/>
        <v>12</v>
      </c>
    </row>
    <row r="2347" spans="1:17" x14ac:dyDescent="0.25">
      <c r="A2347">
        <v>2346</v>
      </c>
      <c r="B2347">
        <v>256.51602300000002</v>
      </c>
      <c r="C2347" s="5">
        <v>1</v>
      </c>
      <c r="D2347">
        <v>247.837549</v>
      </c>
      <c r="E2347" s="2">
        <v>2</v>
      </c>
      <c r="P2347">
        <v>2</v>
      </c>
      <c r="Q2347" t="str">
        <f t="shared" si="37"/>
        <v>12</v>
      </c>
    </row>
    <row r="2348" spans="1:17" x14ac:dyDescent="0.25">
      <c r="A2348">
        <v>2347</v>
      </c>
      <c r="B2348">
        <v>256.48163699999998</v>
      </c>
      <c r="C2348" s="5">
        <v>1</v>
      </c>
      <c r="D2348">
        <v>247.837549</v>
      </c>
      <c r="E2348" s="2">
        <v>2</v>
      </c>
      <c r="P2348">
        <v>2</v>
      </c>
      <c r="Q2348" t="str">
        <f t="shared" si="37"/>
        <v>12</v>
      </c>
    </row>
    <row r="2349" spans="1:17" x14ac:dyDescent="0.25">
      <c r="A2349">
        <v>2348</v>
      </c>
      <c r="B2349">
        <v>256.47602599999999</v>
      </c>
      <c r="C2349" s="5">
        <v>1</v>
      </c>
      <c r="P2349">
        <v>1</v>
      </c>
      <c r="Q2349" t="str">
        <f t="shared" si="37"/>
        <v>1</v>
      </c>
    </row>
    <row r="2350" spans="1:17" x14ac:dyDescent="0.25">
      <c r="A2350">
        <v>2349</v>
      </c>
      <c r="B2350">
        <v>256.48066899999998</v>
      </c>
      <c r="C2350" s="5">
        <v>1</v>
      </c>
      <c r="P2350">
        <v>1</v>
      </c>
      <c r="Q2350" t="str">
        <f t="shared" si="37"/>
        <v>1</v>
      </c>
    </row>
    <row r="2351" spans="1:17" x14ac:dyDescent="0.25">
      <c r="A2351">
        <v>2350</v>
      </c>
      <c r="B2351">
        <v>256.48510499999998</v>
      </c>
      <c r="C2351" s="5">
        <v>1</v>
      </c>
      <c r="P2351">
        <v>1</v>
      </c>
      <c r="Q2351" t="str">
        <f t="shared" si="37"/>
        <v>1</v>
      </c>
    </row>
    <row r="2352" spans="1:17" x14ac:dyDescent="0.25">
      <c r="A2352">
        <v>2351</v>
      </c>
      <c r="B2352">
        <v>256.48184300000003</v>
      </c>
      <c r="C2352" s="5">
        <v>1</v>
      </c>
      <c r="H2352">
        <v>252.179258</v>
      </c>
      <c r="I2352" s="4">
        <v>4</v>
      </c>
      <c r="P2352">
        <v>2</v>
      </c>
      <c r="Q2352" t="str">
        <f t="shared" si="37"/>
        <v>14</v>
      </c>
    </row>
    <row r="2353" spans="1:17" x14ac:dyDescent="0.25">
      <c r="A2353">
        <v>2352</v>
      </c>
      <c r="B2353">
        <v>256.45321799999999</v>
      </c>
      <c r="C2353" s="5">
        <v>1</v>
      </c>
      <c r="H2353">
        <v>252.234613</v>
      </c>
      <c r="I2353" s="4">
        <v>4</v>
      </c>
      <c r="P2353">
        <v>2</v>
      </c>
      <c r="Q2353" t="str">
        <f t="shared" si="37"/>
        <v>14</v>
      </c>
    </row>
    <row r="2354" spans="1:17" x14ac:dyDescent="0.25">
      <c r="A2354">
        <v>2353</v>
      </c>
      <c r="B2354">
        <v>256.54699099999999</v>
      </c>
      <c r="C2354" s="5">
        <v>1</v>
      </c>
      <c r="H2354">
        <v>252.26548099999999</v>
      </c>
      <c r="I2354" s="4">
        <v>4</v>
      </c>
      <c r="P2354">
        <v>2</v>
      </c>
      <c r="Q2354" t="str">
        <f t="shared" si="37"/>
        <v>14</v>
      </c>
    </row>
    <row r="2355" spans="1:17" x14ac:dyDescent="0.25">
      <c r="A2355">
        <v>2354</v>
      </c>
      <c r="B2355">
        <v>256.54699099999999</v>
      </c>
      <c r="C2355" s="5">
        <v>1</v>
      </c>
      <c r="H2355">
        <v>252.28405100000001</v>
      </c>
      <c r="I2355" s="4">
        <v>4</v>
      </c>
      <c r="P2355">
        <v>2</v>
      </c>
      <c r="Q2355" t="str">
        <f t="shared" si="37"/>
        <v>14</v>
      </c>
    </row>
    <row r="2356" spans="1:17" x14ac:dyDescent="0.25">
      <c r="A2356">
        <v>2355</v>
      </c>
      <c r="B2356">
        <v>256.54699099999999</v>
      </c>
      <c r="C2356" s="5">
        <v>1</v>
      </c>
      <c r="F2356">
        <v>256.70070800000002</v>
      </c>
      <c r="G2356" s="3">
        <v>3</v>
      </c>
      <c r="H2356">
        <v>252.245428</v>
      </c>
      <c r="I2356" s="4">
        <v>4</v>
      </c>
      <c r="P2356">
        <v>3</v>
      </c>
      <c r="Q2356" t="str">
        <f t="shared" si="37"/>
        <v>134</v>
      </c>
    </row>
    <row r="2357" spans="1:17" x14ac:dyDescent="0.25">
      <c r="A2357">
        <v>2356</v>
      </c>
      <c r="F2357">
        <v>256.70070800000002</v>
      </c>
      <c r="G2357" s="3">
        <v>3</v>
      </c>
      <c r="H2357">
        <v>252.179258</v>
      </c>
      <c r="I2357" s="4">
        <v>4</v>
      </c>
      <c r="P2357">
        <v>2</v>
      </c>
      <c r="Q2357" t="str">
        <f t="shared" si="37"/>
        <v>34</v>
      </c>
    </row>
    <row r="2358" spans="1:17" x14ac:dyDescent="0.25">
      <c r="A2358">
        <v>2357</v>
      </c>
      <c r="F2358">
        <v>256.70070800000002</v>
      </c>
      <c r="G2358" s="3">
        <v>3</v>
      </c>
      <c r="H2358">
        <v>252.179258</v>
      </c>
      <c r="I2358" s="4">
        <v>4</v>
      </c>
      <c r="J2358">
        <v>236.219427</v>
      </c>
      <c r="K2358" t="s">
        <v>22</v>
      </c>
      <c r="Q2358" t="str">
        <f t="shared" si="37"/>
        <v>34</v>
      </c>
    </row>
    <row r="2359" spans="1:17" x14ac:dyDescent="0.25">
      <c r="A2359">
        <v>2358</v>
      </c>
      <c r="Q2359" t="str">
        <f t="shared" si="37"/>
        <v/>
      </c>
    </row>
    <row r="2360" spans="1:17" x14ac:dyDescent="0.25">
      <c r="A2360">
        <v>2359</v>
      </c>
      <c r="J2360">
        <v>235.95056500000001</v>
      </c>
      <c r="K2360" t="s">
        <v>22</v>
      </c>
      <c r="Q2360" t="str">
        <f t="shared" si="37"/>
        <v/>
      </c>
    </row>
    <row r="2361" spans="1:17" x14ac:dyDescent="0.25">
      <c r="A2361">
        <v>2360</v>
      </c>
      <c r="D2361">
        <v>228.78976399999999</v>
      </c>
      <c r="E2361" s="2">
        <v>2</v>
      </c>
      <c r="P2361">
        <v>1</v>
      </c>
      <c r="Q2361" t="str">
        <f t="shared" si="37"/>
        <v>2</v>
      </c>
    </row>
    <row r="2362" spans="1:17" x14ac:dyDescent="0.25">
      <c r="A2362">
        <v>2361</v>
      </c>
      <c r="D2362">
        <v>228.80348699999999</v>
      </c>
      <c r="E2362" s="2">
        <v>2</v>
      </c>
      <c r="P2362">
        <v>1</v>
      </c>
      <c r="Q2362" t="str">
        <f t="shared" si="37"/>
        <v>2</v>
      </c>
    </row>
    <row r="2363" spans="1:17" x14ac:dyDescent="0.25">
      <c r="A2363">
        <v>2362</v>
      </c>
      <c r="D2363">
        <v>228.78833499999999</v>
      </c>
      <c r="E2363" s="2">
        <v>2</v>
      </c>
      <c r="P2363">
        <v>1</v>
      </c>
      <c r="Q2363" t="str">
        <f t="shared" si="37"/>
        <v>2</v>
      </c>
    </row>
    <row r="2364" spans="1:17" x14ac:dyDescent="0.25">
      <c r="A2364">
        <v>2363</v>
      </c>
      <c r="D2364">
        <v>228.799049</v>
      </c>
      <c r="E2364" s="2">
        <v>2</v>
      </c>
      <c r="P2364">
        <v>1</v>
      </c>
      <c r="Q2364" t="str">
        <f t="shared" si="37"/>
        <v>2</v>
      </c>
    </row>
    <row r="2365" spans="1:17" x14ac:dyDescent="0.25">
      <c r="A2365">
        <v>2364</v>
      </c>
      <c r="D2365">
        <v>228.818487</v>
      </c>
      <c r="E2365" s="2">
        <v>2</v>
      </c>
      <c r="P2365">
        <v>1</v>
      </c>
      <c r="Q2365" t="str">
        <f t="shared" si="37"/>
        <v>2</v>
      </c>
    </row>
    <row r="2366" spans="1:17" x14ac:dyDescent="0.25">
      <c r="A2366">
        <v>2365</v>
      </c>
      <c r="B2366">
        <v>225.343312</v>
      </c>
      <c r="C2366" s="5">
        <v>1</v>
      </c>
      <c r="D2366">
        <v>228.82343600000002</v>
      </c>
      <c r="E2366" s="2">
        <v>2</v>
      </c>
      <c r="P2366">
        <v>2</v>
      </c>
      <c r="Q2366" t="str">
        <f t="shared" si="37"/>
        <v>12</v>
      </c>
    </row>
    <row r="2367" spans="1:17" x14ac:dyDescent="0.25">
      <c r="A2367">
        <v>2366</v>
      </c>
      <c r="B2367">
        <v>225.29591500000001</v>
      </c>
      <c r="C2367" s="5">
        <v>1</v>
      </c>
      <c r="D2367">
        <v>228.82945599999999</v>
      </c>
      <c r="E2367" s="2">
        <v>2</v>
      </c>
      <c r="P2367">
        <v>2</v>
      </c>
      <c r="Q2367" t="str">
        <f t="shared" si="37"/>
        <v>12</v>
      </c>
    </row>
    <row r="2368" spans="1:17" x14ac:dyDescent="0.25">
      <c r="A2368">
        <v>2367</v>
      </c>
      <c r="B2368">
        <v>225.334127</v>
      </c>
      <c r="C2368" s="5">
        <v>1</v>
      </c>
      <c r="D2368">
        <v>228.82190500000002</v>
      </c>
      <c r="E2368" s="2">
        <v>2</v>
      </c>
      <c r="P2368">
        <v>2</v>
      </c>
      <c r="Q2368" t="str">
        <f t="shared" si="37"/>
        <v>12</v>
      </c>
    </row>
    <row r="2369" spans="1:17" x14ac:dyDescent="0.25">
      <c r="A2369">
        <v>2368</v>
      </c>
      <c r="B2369">
        <v>225.28555800000001</v>
      </c>
      <c r="C2369" s="5">
        <v>1</v>
      </c>
      <c r="D2369">
        <v>228.82721100000001</v>
      </c>
      <c r="E2369" s="2">
        <v>2</v>
      </c>
      <c r="P2369">
        <v>2</v>
      </c>
      <c r="Q2369" t="str">
        <f t="shared" si="37"/>
        <v>12</v>
      </c>
    </row>
    <row r="2370" spans="1:17" x14ac:dyDescent="0.25">
      <c r="A2370">
        <v>2369</v>
      </c>
      <c r="B2370">
        <v>225.269183</v>
      </c>
      <c r="C2370" s="5">
        <v>1</v>
      </c>
      <c r="D2370">
        <v>228.79052899999999</v>
      </c>
      <c r="E2370" s="2">
        <v>2</v>
      </c>
      <c r="P2370">
        <v>2</v>
      </c>
      <c r="Q2370" t="str">
        <f t="shared" ref="Q2370:Q2433" si="38">CONCATENATE(C2370,E2370,G2370,I2370)</f>
        <v>12</v>
      </c>
    </row>
    <row r="2371" spans="1:17" x14ac:dyDescent="0.25">
      <c r="A2371">
        <v>2370</v>
      </c>
      <c r="B2371">
        <v>225.25311099999999</v>
      </c>
      <c r="C2371" s="5">
        <v>1</v>
      </c>
      <c r="D2371">
        <v>228.78976399999999</v>
      </c>
      <c r="E2371" s="2">
        <v>2</v>
      </c>
      <c r="P2371">
        <v>2</v>
      </c>
      <c r="Q2371" t="str">
        <f t="shared" si="38"/>
        <v>12</v>
      </c>
    </row>
    <row r="2372" spans="1:17" x14ac:dyDescent="0.25">
      <c r="A2372">
        <v>2371</v>
      </c>
      <c r="B2372">
        <v>225.27152899999999</v>
      </c>
      <c r="C2372" s="5">
        <v>1</v>
      </c>
      <c r="F2372">
        <v>228.69293400000001</v>
      </c>
      <c r="G2372" s="3">
        <v>3</v>
      </c>
      <c r="H2372">
        <v>226.94368700000001</v>
      </c>
      <c r="I2372" s="4">
        <v>4</v>
      </c>
      <c r="P2372">
        <v>3</v>
      </c>
      <c r="Q2372" t="str">
        <f t="shared" si="38"/>
        <v>134</v>
      </c>
    </row>
    <row r="2373" spans="1:17" x14ac:dyDescent="0.25">
      <c r="A2373">
        <v>2372</v>
      </c>
      <c r="B2373">
        <v>225.22148099999998</v>
      </c>
      <c r="C2373" s="5">
        <v>1</v>
      </c>
      <c r="F2373">
        <v>228.71788000000001</v>
      </c>
      <c r="G2373" s="3">
        <v>3</v>
      </c>
      <c r="H2373">
        <v>226.94883999999999</v>
      </c>
      <c r="I2373" s="4">
        <v>4</v>
      </c>
      <c r="P2373">
        <v>3</v>
      </c>
      <c r="Q2373" t="str">
        <f t="shared" si="38"/>
        <v>134</v>
      </c>
    </row>
    <row r="2374" spans="1:17" x14ac:dyDescent="0.25">
      <c r="A2374">
        <v>2373</v>
      </c>
      <c r="B2374">
        <v>225.343312</v>
      </c>
      <c r="C2374" s="5">
        <v>1</v>
      </c>
      <c r="F2374">
        <v>228.728441</v>
      </c>
      <c r="G2374" s="3">
        <v>3</v>
      </c>
      <c r="H2374">
        <v>226.931288</v>
      </c>
      <c r="I2374" s="4">
        <v>4</v>
      </c>
      <c r="P2374">
        <v>3</v>
      </c>
      <c r="Q2374" t="str">
        <f t="shared" si="38"/>
        <v>134</v>
      </c>
    </row>
    <row r="2375" spans="1:17" x14ac:dyDescent="0.25">
      <c r="A2375">
        <v>2374</v>
      </c>
      <c r="F2375">
        <v>228.78802999999999</v>
      </c>
      <c r="G2375" s="3">
        <v>3</v>
      </c>
      <c r="H2375">
        <v>226.93282099999999</v>
      </c>
      <c r="I2375" s="4">
        <v>4</v>
      </c>
      <c r="P2375">
        <v>2</v>
      </c>
      <c r="Q2375" t="str">
        <f t="shared" si="38"/>
        <v>34</v>
      </c>
    </row>
    <row r="2376" spans="1:17" x14ac:dyDescent="0.25">
      <c r="A2376">
        <v>2375</v>
      </c>
      <c r="F2376">
        <v>228.76828499999999</v>
      </c>
      <c r="G2376" s="3">
        <v>3</v>
      </c>
      <c r="H2376">
        <v>226.90879100000001</v>
      </c>
      <c r="I2376" s="4">
        <v>4</v>
      </c>
      <c r="P2376">
        <v>2</v>
      </c>
      <c r="Q2376" t="str">
        <f t="shared" si="38"/>
        <v>34</v>
      </c>
    </row>
    <row r="2377" spans="1:17" x14ac:dyDescent="0.25">
      <c r="A2377">
        <v>2376</v>
      </c>
      <c r="F2377">
        <v>228.72563500000001</v>
      </c>
      <c r="G2377" s="3">
        <v>3</v>
      </c>
      <c r="H2377">
        <v>226.94149300000001</v>
      </c>
      <c r="I2377" s="4">
        <v>4</v>
      </c>
      <c r="P2377">
        <v>2</v>
      </c>
      <c r="Q2377" t="str">
        <f t="shared" si="38"/>
        <v>34</v>
      </c>
    </row>
    <row r="2378" spans="1:17" x14ac:dyDescent="0.25">
      <c r="A2378">
        <v>2377</v>
      </c>
      <c r="F2378">
        <v>228.70558499999999</v>
      </c>
      <c r="G2378" s="3">
        <v>3</v>
      </c>
      <c r="H2378">
        <v>226.93618599999999</v>
      </c>
      <c r="I2378" s="4">
        <v>4</v>
      </c>
      <c r="P2378">
        <v>2</v>
      </c>
      <c r="Q2378" t="str">
        <f t="shared" si="38"/>
        <v>34</v>
      </c>
    </row>
    <row r="2379" spans="1:17" x14ac:dyDescent="0.25">
      <c r="A2379">
        <v>2378</v>
      </c>
      <c r="F2379">
        <v>228.653751</v>
      </c>
      <c r="G2379" s="3">
        <v>3</v>
      </c>
      <c r="H2379">
        <v>226.96450099999998</v>
      </c>
      <c r="I2379" s="4">
        <v>4</v>
      </c>
      <c r="P2379">
        <v>2</v>
      </c>
      <c r="Q2379" t="str">
        <f t="shared" si="38"/>
        <v>34</v>
      </c>
    </row>
    <row r="2380" spans="1:17" x14ac:dyDescent="0.25">
      <c r="A2380">
        <v>2379</v>
      </c>
      <c r="F2380">
        <v>228.69293400000001</v>
      </c>
      <c r="G2380" s="3">
        <v>3</v>
      </c>
      <c r="H2380">
        <v>226.93965600000001</v>
      </c>
      <c r="I2380" s="4">
        <v>4</v>
      </c>
      <c r="P2380">
        <v>2</v>
      </c>
      <c r="Q2380" t="str">
        <f t="shared" si="38"/>
        <v>34</v>
      </c>
    </row>
    <row r="2381" spans="1:17" x14ac:dyDescent="0.25">
      <c r="A2381">
        <v>2380</v>
      </c>
      <c r="H2381">
        <v>226.94368700000001</v>
      </c>
      <c r="I2381" s="4">
        <v>4</v>
      </c>
      <c r="P2381">
        <v>1</v>
      </c>
      <c r="Q2381" t="str">
        <f t="shared" si="38"/>
        <v>4</v>
      </c>
    </row>
    <row r="2382" spans="1:17" x14ac:dyDescent="0.25">
      <c r="A2382">
        <v>2381</v>
      </c>
      <c r="P2382">
        <v>0</v>
      </c>
      <c r="Q2382" t="str">
        <f t="shared" si="38"/>
        <v/>
      </c>
    </row>
    <row r="2383" spans="1:17" x14ac:dyDescent="0.25">
      <c r="A2383">
        <v>2382</v>
      </c>
      <c r="P2383">
        <v>0</v>
      </c>
      <c r="Q2383" t="str">
        <f t="shared" si="38"/>
        <v/>
      </c>
    </row>
    <row r="2384" spans="1:17" x14ac:dyDescent="0.25">
      <c r="A2384">
        <v>2383</v>
      </c>
      <c r="P2384">
        <v>0</v>
      </c>
      <c r="Q2384" t="str">
        <f t="shared" si="38"/>
        <v/>
      </c>
    </row>
    <row r="2385" spans="1:17" x14ac:dyDescent="0.25">
      <c r="A2385">
        <v>2384</v>
      </c>
      <c r="P2385">
        <v>0</v>
      </c>
      <c r="Q2385" t="str">
        <f t="shared" si="38"/>
        <v/>
      </c>
    </row>
    <row r="2386" spans="1:17" x14ac:dyDescent="0.25">
      <c r="A2386">
        <v>2385</v>
      </c>
      <c r="P2386">
        <v>0</v>
      </c>
      <c r="Q2386" t="str">
        <f t="shared" si="38"/>
        <v/>
      </c>
    </row>
    <row r="2387" spans="1:17" x14ac:dyDescent="0.25">
      <c r="A2387">
        <v>2386</v>
      </c>
      <c r="P2387">
        <v>0</v>
      </c>
      <c r="Q2387" t="str">
        <f t="shared" si="38"/>
        <v/>
      </c>
    </row>
    <row r="2388" spans="1:17" x14ac:dyDescent="0.25">
      <c r="A2388">
        <v>2387</v>
      </c>
      <c r="P2388">
        <v>0</v>
      </c>
      <c r="Q2388" t="str">
        <f t="shared" si="38"/>
        <v/>
      </c>
    </row>
    <row r="2389" spans="1:17" x14ac:dyDescent="0.25">
      <c r="A2389">
        <v>2388</v>
      </c>
      <c r="D2389">
        <v>203.30840900000001</v>
      </c>
      <c r="E2389" s="2">
        <v>2</v>
      </c>
      <c r="P2389">
        <v>1</v>
      </c>
      <c r="Q2389" t="str">
        <f t="shared" si="38"/>
        <v>2</v>
      </c>
    </row>
    <row r="2390" spans="1:17" x14ac:dyDescent="0.25">
      <c r="A2390">
        <v>2389</v>
      </c>
      <c r="D2390">
        <v>203.34845999999999</v>
      </c>
      <c r="E2390" s="2">
        <v>2</v>
      </c>
      <c r="P2390">
        <v>1</v>
      </c>
      <c r="Q2390" t="str">
        <f t="shared" si="38"/>
        <v>2</v>
      </c>
    </row>
    <row r="2391" spans="1:17" x14ac:dyDescent="0.25">
      <c r="A2391">
        <v>2390</v>
      </c>
      <c r="D2391">
        <v>203.29680500000001</v>
      </c>
      <c r="E2391" s="2">
        <v>2</v>
      </c>
      <c r="P2391">
        <v>1</v>
      </c>
      <c r="Q2391" t="str">
        <f t="shared" si="38"/>
        <v>2</v>
      </c>
    </row>
    <row r="2392" spans="1:17" x14ac:dyDescent="0.25">
      <c r="A2392">
        <v>2391</v>
      </c>
      <c r="D2392">
        <v>203.30293900000001</v>
      </c>
      <c r="E2392" s="2">
        <v>2</v>
      </c>
      <c r="P2392">
        <v>1</v>
      </c>
      <c r="Q2392" t="str">
        <f t="shared" si="38"/>
        <v>2</v>
      </c>
    </row>
    <row r="2393" spans="1:17" x14ac:dyDescent="0.25">
      <c r="A2393">
        <v>2392</v>
      </c>
      <c r="B2393">
        <v>198.36567600000001</v>
      </c>
      <c r="C2393" s="5">
        <v>1</v>
      </c>
      <c r="D2393">
        <v>203.30155100000002</v>
      </c>
      <c r="E2393" s="2">
        <v>2</v>
      </c>
      <c r="P2393">
        <v>2</v>
      </c>
      <c r="Q2393" t="str">
        <f t="shared" si="38"/>
        <v>12</v>
      </c>
    </row>
    <row r="2394" spans="1:17" x14ac:dyDescent="0.25">
      <c r="A2394">
        <v>2393</v>
      </c>
      <c r="B2394">
        <v>198.32464099999999</v>
      </c>
      <c r="C2394" s="5">
        <v>1</v>
      </c>
      <c r="D2394">
        <v>203.304846</v>
      </c>
      <c r="E2394" s="2">
        <v>2</v>
      </c>
      <c r="P2394">
        <v>2</v>
      </c>
      <c r="Q2394" t="str">
        <f t="shared" si="38"/>
        <v>12</v>
      </c>
    </row>
    <row r="2395" spans="1:17" x14ac:dyDescent="0.25">
      <c r="A2395">
        <v>2394</v>
      </c>
      <c r="B2395">
        <v>198.36928399999999</v>
      </c>
      <c r="C2395" s="5">
        <v>1</v>
      </c>
      <c r="D2395">
        <v>203.323092</v>
      </c>
      <c r="E2395" s="2">
        <v>2</v>
      </c>
      <c r="P2395">
        <v>2</v>
      </c>
      <c r="Q2395" t="str">
        <f t="shared" si="38"/>
        <v>12</v>
      </c>
    </row>
    <row r="2396" spans="1:17" x14ac:dyDescent="0.25">
      <c r="A2396">
        <v>2395</v>
      </c>
      <c r="B2396">
        <v>198.37325200000001</v>
      </c>
      <c r="C2396" s="5">
        <v>1</v>
      </c>
      <c r="D2396">
        <v>203.30840900000001</v>
      </c>
      <c r="E2396" s="2">
        <v>2</v>
      </c>
      <c r="P2396">
        <v>2</v>
      </c>
      <c r="Q2396" t="str">
        <f t="shared" si="38"/>
        <v>12</v>
      </c>
    </row>
    <row r="2397" spans="1:17" x14ac:dyDescent="0.25">
      <c r="A2397">
        <v>2396</v>
      </c>
      <c r="B2397">
        <v>198.34866199999999</v>
      </c>
      <c r="C2397" s="5">
        <v>1</v>
      </c>
      <c r="F2397">
        <v>200.92639400000002</v>
      </c>
      <c r="G2397" s="3">
        <v>3</v>
      </c>
      <c r="H2397">
        <v>201.75175400000001</v>
      </c>
      <c r="I2397" s="4">
        <v>4</v>
      </c>
      <c r="P2397">
        <v>3</v>
      </c>
      <c r="Q2397" t="str">
        <f t="shared" si="38"/>
        <v>134</v>
      </c>
    </row>
    <row r="2398" spans="1:17" x14ac:dyDescent="0.25">
      <c r="A2398">
        <v>2397</v>
      </c>
      <c r="B2398">
        <v>198.38175799999999</v>
      </c>
      <c r="C2398" s="5">
        <v>1</v>
      </c>
      <c r="F2398">
        <v>200.95886899999999</v>
      </c>
      <c r="G2398" s="3">
        <v>3</v>
      </c>
      <c r="H2398">
        <v>201.77691100000001</v>
      </c>
      <c r="I2398" s="4">
        <v>4</v>
      </c>
      <c r="P2398">
        <v>3</v>
      </c>
      <c r="Q2398" t="str">
        <f t="shared" si="38"/>
        <v>134</v>
      </c>
    </row>
    <row r="2399" spans="1:17" x14ac:dyDescent="0.25">
      <c r="A2399">
        <v>2398</v>
      </c>
      <c r="B2399">
        <v>198.36567600000001</v>
      </c>
      <c r="C2399" s="5">
        <v>1</v>
      </c>
      <c r="F2399">
        <v>200.96624299999999</v>
      </c>
      <c r="G2399" s="3">
        <v>3</v>
      </c>
      <c r="H2399">
        <v>201.764231</v>
      </c>
      <c r="I2399" s="4">
        <v>4</v>
      </c>
      <c r="P2399">
        <v>3</v>
      </c>
      <c r="Q2399" t="str">
        <f t="shared" si="38"/>
        <v>134</v>
      </c>
    </row>
    <row r="2400" spans="1:17" x14ac:dyDescent="0.25">
      <c r="A2400">
        <v>2399</v>
      </c>
      <c r="F2400">
        <v>200.938716</v>
      </c>
      <c r="G2400" s="3">
        <v>3</v>
      </c>
      <c r="H2400">
        <v>201.812274</v>
      </c>
      <c r="I2400" s="4">
        <v>4</v>
      </c>
      <c r="P2400">
        <v>2</v>
      </c>
      <c r="Q2400" t="str">
        <f t="shared" si="38"/>
        <v>34</v>
      </c>
    </row>
    <row r="2401" spans="1:17" x14ac:dyDescent="0.25">
      <c r="A2401">
        <v>2400</v>
      </c>
      <c r="F2401">
        <v>200.95577900000001</v>
      </c>
      <c r="G2401" s="3">
        <v>3</v>
      </c>
      <c r="H2401">
        <v>201.796088</v>
      </c>
      <c r="I2401" s="4">
        <v>4</v>
      </c>
      <c r="P2401">
        <v>2</v>
      </c>
      <c r="Q2401" t="str">
        <f t="shared" si="38"/>
        <v>34</v>
      </c>
    </row>
    <row r="2402" spans="1:17" x14ac:dyDescent="0.25">
      <c r="A2402">
        <v>2401</v>
      </c>
      <c r="F2402">
        <v>200.93351200000001</v>
      </c>
      <c r="G2402" s="3">
        <v>3</v>
      </c>
      <c r="H2402">
        <v>201.77031600000001</v>
      </c>
      <c r="I2402" s="4">
        <v>4</v>
      </c>
      <c r="P2402">
        <v>2</v>
      </c>
      <c r="Q2402" t="str">
        <f t="shared" si="38"/>
        <v>34</v>
      </c>
    </row>
    <row r="2403" spans="1:17" x14ac:dyDescent="0.25">
      <c r="A2403">
        <v>2402</v>
      </c>
      <c r="F2403">
        <v>200.93222299999999</v>
      </c>
      <c r="G2403" s="3">
        <v>3</v>
      </c>
      <c r="H2403">
        <v>201.73938200000001</v>
      </c>
      <c r="I2403" s="4">
        <v>4</v>
      </c>
      <c r="P2403">
        <v>2</v>
      </c>
      <c r="Q2403" t="str">
        <f t="shared" si="38"/>
        <v>34</v>
      </c>
    </row>
    <row r="2404" spans="1:17" x14ac:dyDescent="0.25">
      <c r="A2404">
        <v>2403</v>
      </c>
      <c r="F2404">
        <v>200.91005200000001</v>
      </c>
      <c r="G2404" s="3">
        <v>3</v>
      </c>
      <c r="H2404">
        <v>201.75175400000001</v>
      </c>
      <c r="I2404" s="4">
        <v>4</v>
      </c>
      <c r="P2404">
        <v>2</v>
      </c>
      <c r="Q2404" t="str">
        <f t="shared" si="38"/>
        <v>34</v>
      </c>
    </row>
    <row r="2405" spans="1:17" x14ac:dyDescent="0.25">
      <c r="A2405">
        <v>2404</v>
      </c>
      <c r="F2405">
        <v>200.92639400000002</v>
      </c>
      <c r="G2405" s="3">
        <v>3</v>
      </c>
      <c r="P2405">
        <v>1</v>
      </c>
      <c r="Q2405" t="str">
        <f t="shared" si="38"/>
        <v>3</v>
      </c>
    </row>
    <row r="2406" spans="1:17" x14ac:dyDescent="0.25">
      <c r="A2406">
        <v>2405</v>
      </c>
      <c r="P2406">
        <v>0</v>
      </c>
      <c r="Q2406" t="str">
        <f t="shared" si="38"/>
        <v/>
      </c>
    </row>
    <row r="2407" spans="1:17" x14ac:dyDescent="0.25">
      <c r="A2407">
        <v>2406</v>
      </c>
      <c r="P2407">
        <v>0</v>
      </c>
      <c r="Q2407" t="str">
        <f t="shared" si="38"/>
        <v/>
      </c>
    </row>
    <row r="2408" spans="1:17" x14ac:dyDescent="0.25">
      <c r="A2408">
        <v>2407</v>
      </c>
      <c r="P2408">
        <v>0</v>
      </c>
      <c r="Q2408" t="str">
        <f t="shared" si="38"/>
        <v/>
      </c>
    </row>
    <row r="2409" spans="1:17" x14ac:dyDescent="0.25">
      <c r="A2409">
        <v>2408</v>
      </c>
      <c r="P2409">
        <v>0</v>
      </c>
      <c r="Q2409" t="str">
        <f t="shared" si="38"/>
        <v/>
      </c>
    </row>
    <row r="2410" spans="1:17" x14ac:dyDescent="0.25">
      <c r="A2410">
        <v>2409</v>
      </c>
      <c r="D2410">
        <v>175.21938399999999</v>
      </c>
      <c r="E2410" s="2">
        <v>2</v>
      </c>
      <c r="P2410">
        <v>1</v>
      </c>
      <c r="Q2410" t="str">
        <f t="shared" si="38"/>
        <v>2</v>
      </c>
    </row>
    <row r="2411" spans="1:17" x14ac:dyDescent="0.25">
      <c r="A2411">
        <v>2410</v>
      </c>
      <c r="D2411">
        <v>175.21768600000001</v>
      </c>
      <c r="E2411" s="2">
        <v>2</v>
      </c>
      <c r="P2411">
        <v>1</v>
      </c>
      <c r="Q2411" t="str">
        <f t="shared" si="38"/>
        <v>2</v>
      </c>
    </row>
    <row r="2412" spans="1:17" x14ac:dyDescent="0.25">
      <c r="A2412">
        <v>2411</v>
      </c>
      <c r="D2412">
        <v>175.23407800000001</v>
      </c>
      <c r="E2412" s="2">
        <v>2</v>
      </c>
      <c r="P2412">
        <v>1</v>
      </c>
      <c r="Q2412" t="str">
        <f t="shared" si="38"/>
        <v>2</v>
      </c>
    </row>
    <row r="2413" spans="1:17" x14ac:dyDescent="0.25">
      <c r="A2413">
        <v>2412</v>
      </c>
      <c r="D2413">
        <v>175.23376500000001</v>
      </c>
      <c r="E2413" s="2">
        <v>2</v>
      </c>
      <c r="P2413">
        <v>1</v>
      </c>
      <c r="Q2413" t="str">
        <f t="shared" si="38"/>
        <v>2</v>
      </c>
    </row>
    <row r="2414" spans="1:17" x14ac:dyDescent="0.25">
      <c r="A2414">
        <v>2413</v>
      </c>
      <c r="B2414">
        <v>170.29294300000001</v>
      </c>
      <c r="C2414" s="5">
        <v>1</v>
      </c>
      <c r="D2414">
        <v>175.20727199999999</v>
      </c>
      <c r="E2414" s="2">
        <v>2</v>
      </c>
      <c r="P2414">
        <v>2</v>
      </c>
      <c r="Q2414" t="str">
        <f t="shared" si="38"/>
        <v>12</v>
      </c>
    </row>
    <row r="2415" spans="1:17" x14ac:dyDescent="0.25">
      <c r="A2415">
        <v>2414</v>
      </c>
      <c r="B2415">
        <v>170.29294300000001</v>
      </c>
      <c r="C2415" s="5">
        <v>1</v>
      </c>
      <c r="D2415">
        <v>175.20222000000001</v>
      </c>
      <c r="E2415" s="2">
        <v>2</v>
      </c>
      <c r="P2415">
        <v>2</v>
      </c>
      <c r="Q2415" t="str">
        <f t="shared" si="38"/>
        <v>12</v>
      </c>
    </row>
    <row r="2416" spans="1:17" x14ac:dyDescent="0.25">
      <c r="A2416">
        <v>2415</v>
      </c>
      <c r="B2416">
        <v>170.13655</v>
      </c>
      <c r="C2416" s="5">
        <v>1</v>
      </c>
      <c r="D2416">
        <v>175.17402300000001</v>
      </c>
      <c r="E2416" s="2">
        <v>2</v>
      </c>
      <c r="P2416">
        <v>2</v>
      </c>
      <c r="Q2416" t="str">
        <f t="shared" si="38"/>
        <v>12</v>
      </c>
    </row>
    <row r="2417" spans="1:17" x14ac:dyDescent="0.25">
      <c r="A2417">
        <v>2416</v>
      </c>
      <c r="B2417">
        <v>170.24825200000001</v>
      </c>
      <c r="C2417" s="5">
        <v>1</v>
      </c>
      <c r="D2417">
        <v>175.21938399999999</v>
      </c>
      <c r="E2417" s="2">
        <v>2</v>
      </c>
      <c r="P2417">
        <v>2</v>
      </c>
      <c r="Q2417" t="str">
        <f t="shared" si="38"/>
        <v>12</v>
      </c>
    </row>
    <row r="2418" spans="1:17" x14ac:dyDescent="0.25">
      <c r="A2418">
        <v>2417</v>
      </c>
      <c r="B2418">
        <v>170.22026299999999</v>
      </c>
      <c r="C2418" s="5">
        <v>1</v>
      </c>
      <c r="D2418">
        <v>175.21938399999999</v>
      </c>
      <c r="E2418" s="2">
        <v>2</v>
      </c>
      <c r="P2418">
        <v>2</v>
      </c>
      <c r="Q2418" t="str">
        <f t="shared" si="38"/>
        <v>12</v>
      </c>
    </row>
    <row r="2419" spans="1:17" x14ac:dyDescent="0.25">
      <c r="A2419">
        <v>2418</v>
      </c>
      <c r="B2419">
        <v>170.25696199999999</v>
      </c>
      <c r="C2419" s="5">
        <v>1</v>
      </c>
      <c r="P2419">
        <v>1</v>
      </c>
      <c r="Q2419" t="str">
        <f t="shared" si="38"/>
        <v>1</v>
      </c>
    </row>
    <row r="2420" spans="1:17" x14ac:dyDescent="0.25">
      <c r="A2420">
        <v>2419</v>
      </c>
      <c r="B2420">
        <v>170.435158</v>
      </c>
      <c r="C2420" s="5">
        <v>1</v>
      </c>
      <c r="F2420">
        <v>170.936757</v>
      </c>
      <c r="G2420" s="3">
        <v>3</v>
      </c>
      <c r="H2420">
        <v>169.93742800000001</v>
      </c>
      <c r="I2420" s="4">
        <v>4</v>
      </c>
      <c r="P2420">
        <v>3</v>
      </c>
      <c r="Q2420" t="str">
        <f t="shared" si="38"/>
        <v>134</v>
      </c>
    </row>
    <row r="2421" spans="1:17" x14ac:dyDescent="0.25">
      <c r="A2421">
        <v>2420</v>
      </c>
      <c r="B2421">
        <v>170.29294300000001</v>
      </c>
      <c r="C2421" s="5">
        <v>1</v>
      </c>
      <c r="F2421">
        <v>170.936757</v>
      </c>
      <c r="G2421" s="3">
        <v>3</v>
      </c>
      <c r="H2421">
        <v>170.021241</v>
      </c>
      <c r="I2421" s="4">
        <v>4</v>
      </c>
      <c r="P2421">
        <v>3</v>
      </c>
      <c r="Q2421" t="str">
        <f t="shared" si="38"/>
        <v>134</v>
      </c>
    </row>
    <row r="2422" spans="1:17" x14ac:dyDescent="0.25">
      <c r="A2422">
        <v>2421</v>
      </c>
      <c r="F2422">
        <v>170.91918100000001</v>
      </c>
      <c r="G2422" s="3">
        <v>3</v>
      </c>
      <c r="H2422">
        <v>169.946809</v>
      </c>
      <c r="I2422" s="4">
        <v>4</v>
      </c>
      <c r="P2422">
        <v>2</v>
      </c>
      <c r="Q2422" t="str">
        <f t="shared" si="38"/>
        <v>34</v>
      </c>
    </row>
    <row r="2423" spans="1:17" x14ac:dyDescent="0.25">
      <c r="A2423">
        <v>2422</v>
      </c>
      <c r="F2423">
        <v>170.92814900000002</v>
      </c>
      <c r="G2423" s="3">
        <v>3</v>
      </c>
      <c r="H2423">
        <v>169.88819999999998</v>
      </c>
      <c r="I2423" s="4">
        <v>4</v>
      </c>
      <c r="P2423">
        <v>2</v>
      </c>
      <c r="Q2423" t="str">
        <f t="shared" si="38"/>
        <v>34</v>
      </c>
    </row>
    <row r="2424" spans="1:17" x14ac:dyDescent="0.25">
      <c r="A2424">
        <v>2423</v>
      </c>
      <c r="F2424">
        <v>170.96118999999999</v>
      </c>
      <c r="G2424" s="3">
        <v>3</v>
      </c>
      <c r="H2424">
        <v>169.906913</v>
      </c>
      <c r="I2424" s="4">
        <v>4</v>
      </c>
      <c r="P2424">
        <v>2</v>
      </c>
      <c r="Q2424" t="str">
        <f t="shared" si="38"/>
        <v>34</v>
      </c>
    </row>
    <row r="2425" spans="1:17" x14ac:dyDescent="0.25">
      <c r="A2425">
        <v>2424</v>
      </c>
      <c r="F2425">
        <v>171.05129299999999</v>
      </c>
      <c r="G2425" s="3">
        <v>3</v>
      </c>
      <c r="H2425">
        <v>169.96665400000001</v>
      </c>
      <c r="I2425" s="4">
        <v>4</v>
      </c>
      <c r="P2425">
        <v>2</v>
      </c>
      <c r="Q2425" t="str">
        <f t="shared" si="38"/>
        <v>34</v>
      </c>
    </row>
    <row r="2426" spans="1:17" x14ac:dyDescent="0.25">
      <c r="A2426">
        <v>2425</v>
      </c>
      <c r="F2426">
        <v>171.04851000000002</v>
      </c>
      <c r="G2426" s="3">
        <v>3</v>
      </c>
      <c r="H2426">
        <v>169.95253099999999</v>
      </c>
      <c r="I2426" s="4">
        <v>4</v>
      </c>
      <c r="P2426">
        <v>2</v>
      </c>
      <c r="Q2426" t="str">
        <f t="shared" si="38"/>
        <v>34</v>
      </c>
    </row>
    <row r="2427" spans="1:17" x14ac:dyDescent="0.25">
      <c r="A2427">
        <v>2426</v>
      </c>
      <c r="F2427">
        <v>170.938973</v>
      </c>
      <c r="G2427" s="3">
        <v>3</v>
      </c>
      <c r="H2427">
        <v>169.937478</v>
      </c>
      <c r="I2427" s="4">
        <v>4</v>
      </c>
      <c r="P2427">
        <v>2</v>
      </c>
      <c r="Q2427" t="str">
        <f t="shared" si="38"/>
        <v>34</v>
      </c>
    </row>
    <row r="2428" spans="1:17" x14ac:dyDescent="0.25">
      <c r="A2428">
        <v>2427</v>
      </c>
      <c r="F2428">
        <v>170.936757</v>
      </c>
      <c r="G2428" s="3">
        <v>3</v>
      </c>
      <c r="H2428">
        <v>170.021241</v>
      </c>
      <c r="I2428" s="4">
        <v>4</v>
      </c>
      <c r="P2428">
        <v>2</v>
      </c>
      <c r="Q2428" t="str">
        <f t="shared" si="38"/>
        <v>34</v>
      </c>
    </row>
    <row r="2429" spans="1:17" x14ac:dyDescent="0.25">
      <c r="A2429">
        <v>2428</v>
      </c>
      <c r="H2429">
        <v>170.021241</v>
      </c>
      <c r="I2429" s="4">
        <v>4</v>
      </c>
      <c r="P2429">
        <v>1</v>
      </c>
      <c r="Q2429" t="str">
        <f t="shared" si="38"/>
        <v>4</v>
      </c>
    </row>
    <row r="2430" spans="1:17" x14ac:dyDescent="0.25">
      <c r="A2430">
        <v>2429</v>
      </c>
      <c r="P2430">
        <v>0</v>
      </c>
      <c r="Q2430" t="str">
        <f t="shared" si="38"/>
        <v/>
      </c>
    </row>
    <row r="2431" spans="1:17" x14ac:dyDescent="0.25">
      <c r="A2431">
        <v>2430</v>
      </c>
      <c r="P2431">
        <v>0</v>
      </c>
      <c r="Q2431" t="str">
        <f t="shared" si="38"/>
        <v/>
      </c>
    </row>
    <row r="2432" spans="1:17" x14ac:dyDescent="0.25">
      <c r="A2432">
        <v>2431</v>
      </c>
      <c r="D2432">
        <v>151.390469</v>
      </c>
      <c r="E2432" s="2">
        <v>2</v>
      </c>
      <c r="P2432">
        <v>1</v>
      </c>
      <c r="Q2432" t="str">
        <f t="shared" si="38"/>
        <v>2</v>
      </c>
    </row>
    <row r="2433" spans="1:17" x14ac:dyDescent="0.25">
      <c r="A2433">
        <v>2432</v>
      </c>
      <c r="D2433">
        <v>151.390469</v>
      </c>
      <c r="E2433" s="2">
        <v>2</v>
      </c>
      <c r="P2433">
        <v>1</v>
      </c>
      <c r="Q2433" t="str">
        <f t="shared" si="38"/>
        <v>2</v>
      </c>
    </row>
    <row r="2434" spans="1:17" x14ac:dyDescent="0.25">
      <c r="A2434">
        <v>2433</v>
      </c>
      <c r="D2434">
        <v>151.390469</v>
      </c>
      <c r="E2434" s="2">
        <v>2</v>
      </c>
      <c r="P2434">
        <v>1</v>
      </c>
      <c r="Q2434" t="str">
        <f t="shared" ref="Q2434:Q2497" si="39">CONCATENATE(C2434,E2434,G2434,I2434)</f>
        <v>2</v>
      </c>
    </row>
    <row r="2435" spans="1:17" x14ac:dyDescent="0.25">
      <c r="A2435">
        <v>2434</v>
      </c>
      <c r="D2435">
        <v>151.411912</v>
      </c>
      <c r="E2435" s="2">
        <v>2</v>
      </c>
      <c r="P2435">
        <v>1</v>
      </c>
      <c r="Q2435" t="str">
        <f t="shared" si="39"/>
        <v>2</v>
      </c>
    </row>
    <row r="2436" spans="1:17" x14ac:dyDescent="0.25">
      <c r="A2436">
        <v>2435</v>
      </c>
      <c r="B2436">
        <v>135.79857100000001</v>
      </c>
      <c r="C2436" s="5">
        <v>1</v>
      </c>
      <c r="D2436">
        <v>151.31031400000001</v>
      </c>
      <c r="E2436" s="2">
        <v>2</v>
      </c>
      <c r="P2436">
        <v>2</v>
      </c>
      <c r="Q2436" t="str">
        <f t="shared" si="39"/>
        <v>12</v>
      </c>
    </row>
    <row r="2437" spans="1:17" x14ac:dyDescent="0.25">
      <c r="A2437">
        <v>2436</v>
      </c>
      <c r="B2437">
        <v>135.79974600000003</v>
      </c>
      <c r="C2437" s="5">
        <v>1</v>
      </c>
      <c r="D2437">
        <v>151.350933</v>
      </c>
      <c r="E2437" s="2">
        <v>2</v>
      </c>
      <c r="P2437">
        <v>2</v>
      </c>
      <c r="Q2437" t="str">
        <f t="shared" si="39"/>
        <v>12</v>
      </c>
    </row>
    <row r="2438" spans="1:17" x14ac:dyDescent="0.25">
      <c r="A2438">
        <v>2437</v>
      </c>
      <c r="B2438">
        <v>135.783984</v>
      </c>
      <c r="C2438" s="5">
        <v>1</v>
      </c>
      <c r="D2438">
        <v>151.29588100000001</v>
      </c>
      <c r="E2438" s="2">
        <v>2</v>
      </c>
      <c r="P2438">
        <v>2</v>
      </c>
      <c r="Q2438" t="str">
        <f t="shared" si="39"/>
        <v>12</v>
      </c>
    </row>
    <row r="2439" spans="1:17" x14ac:dyDescent="0.25">
      <c r="A2439">
        <v>2438</v>
      </c>
      <c r="B2439">
        <v>135.82091700000001</v>
      </c>
      <c r="C2439" s="5">
        <v>1</v>
      </c>
      <c r="D2439">
        <v>151.390469</v>
      </c>
      <c r="E2439" s="2">
        <v>2</v>
      </c>
      <c r="P2439">
        <v>2</v>
      </c>
      <c r="Q2439" t="str">
        <f t="shared" si="39"/>
        <v>12</v>
      </c>
    </row>
    <row r="2440" spans="1:17" x14ac:dyDescent="0.25">
      <c r="A2440">
        <v>2439</v>
      </c>
      <c r="B2440">
        <v>135.818827</v>
      </c>
      <c r="C2440" s="5">
        <v>1</v>
      </c>
      <c r="D2440">
        <v>151.390469</v>
      </c>
      <c r="E2440" s="2">
        <v>2</v>
      </c>
      <c r="P2440">
        <v>2</v>
      </c>
      <c r="Q2440" t="str">
        <f t="shared" si="39"/>
        <v>12</v>
      </c>
    </row>
    <row r="2441" spans="1:17" x14ac:dyDescent="0.25">
      <c r="A2441">
        <v>2440</v>
      </c>
      <c r="B2441">
        <v>135.78847000000002</v>
      </c>
      <c r="C2441" s="5">
        <v>1</v>
      </c>
      <c r="P2441">
        <v>1</v>
      </c>
      <c r="Q2441" t="str">
        <f t="shared" si="39"/>
        <v>1</v>
      </c>
    </row>
    <row r="2442" spans="1:17" x14ac:dyDescent="0.25">
      <c r="A2442">
        <v>2441</v>
      </c>
      <c r="B2442">
        <v>135.79857100000001</v>
      </c>
      <c r="C2442" s="5">
        <v>1</v>
      </c>
      <c r="P2442">
        <v>1</v>
      </c>
      <c r="Q2442" t="str">
        <f t="shared" si="39"/>
        <v>1</v>
      </c>
    </row>
    <row r="2443" spans="1:17" x14ac:dyDescent="0.25">
      <c r="A2443">
        <v>2442</v>
      </c>
      <c r="B2443">
        <v>135.79857100000001</v>
      </c>
      <c r="C2443" s="5">
        <v>1</v>
      </c>
      <c r="P2443">
        <v>1</v>
      </c>
      <c r="Q2443" t="str">
        <f t="shared" si="39"/>
        <v>1</v>
      </c>
    </row>
    <row r="2444" spans="1:17" x14ac:dyDescent="0.25">
      <c r="A2444">
        <v>2443</v>
      </c>
      <c r="F2444">
        <v>135.04162100000002</v>
      </c>
      <c r="G2444" s="3">
        <v>3</v>
      </c>
      <c r="H2444">
        <v>134.69128599999999</v>
      </c>
      <c r="I2444" s="4">
        <v>4</v>
      </c>
      <c r="P2444">
        <v>2</v>
      </c>
      <c r="Q2444" t="str">
        <f t="shared" si="39"/>
        <v>34</v>
      </c>
    </row>
    <row r="2445" spans="1:17" x14ac:dyDescent="0.25">
      <c r="A2445">
        <v>2444</v>
      </c>
      <c r="F2445">
        <v>135.04162100000002</v>
      </c>
      <c r="G2445" s="3">
        <v>3</v>
      </c>
      <c r="H2445">
        <v>134.715777</v>
      </c>
      <c r="I2445" s="4">
        <v>4</v>
      </c>
      <c r="P2445">
        <v>2</v>
      </c>
      <c r="Q2445" t="str">
        <f t="shared" si="39"/>
        <v>34</v>
      </c>
    </row>
    <row r="2446" spans="1:17" x14ac:dyDescent="0.25">
      <c r="A2446">
        <v>2445</v>
      </c>
      <c r="F2446">
        <v>135.10922500000001</v>
      </c>
      <c r="G2446" s="3">
        <v>3</v>
      </c>
      <c r="H2446">
        <v>134.73378200000002</v>
      </c>
      <c r="I2446" s="4">
        <v>4</v>
      </c>
      <c r="P2446">
        <v>2</v>
      </c>
      <c r="Q2446" t="str">
        <f t="shared" si="39"/>
        <v>34</v>
      </c>
    </row>
    <row r="2447" spans="1:17" x14ac:dyDescent="0.25">
      <c r="A2447">
        <v>2446</v>
      </c>
      <c r="F2447">
        <v>135.26140800000002</v>
      </c>
      <c r="G2447" s="3">
        <v>3</v>
      </c>
      <c r="H2447">
        <v>134.73898500000001</v>
      </c>
      <c r="I2447" s="4">
        <v>4</v>
      </c>
      <c r="P2447">
        <v>2</v>
      </c>
      <c r="Q2447" t="str">
        <f t="shared" si="39"/>
        <v>34</v>
      </c>
    </row>
    <row r="2448" spans="1:17" x14ac:dyDescent="0.25">
      <c r="A2448">
        <v>2447</v>
      </c>
      <c r="F2448">
        <v>135.15151400000002</v>
      </c>
      <c r="G2448" s="3">
        <v>3</v>
      </c>
      <c r="H2448">
        <v>134.82194000000001</v>
      </c>
      <c r="I2448" s="4">
        <v>4</v>
      </c>
      <c r="P2448">
        <v>2</v>
      </c>
      <c r="Q2448" t="str">
        <f t="shared" si="39"/>
        <v>34</v>
      </c>
    </row>
    <row r="2449" spans="1:17" x14ac:dyDescent="0.25">
      <c r="A2449">
        <v>2448</v>
      </c>
      <c r="F2449">
        <v>135.113505</v>
      </c>
      <c r="G2449" s="3">
        <v>3</v>
      </c>
      <c r="H2449">
        <v>134.83484900000002</v>
      </c>
      <c r="I2449" s="4">
        <v>4</v>
      </c>
      <c r="P2449">
        <v>2</v>
      </c>
      <c r="Q2449" t="str">
        <f t="shared" si="39"/>
        <v>34</v>
      </c>
    </row>
    <row r="2450" spans="1:17" x14ac:dyDescent="0.25">
      <c r="A2450">
        <v>2449</v>
      </c>
      <c r="F2450">
        <v>135.04162100000002</v>
      </c>
      <c r="G2450" s="3">
        <v>3</v>
      </c>
      <c r="H2450">
        <v>134.69128599999999</v>
      </c>
      <c r="I2450" s="4">
        <v>4</v>
      </c>
      <c r="P2450">
        <v>2</v>
      </c>
      <c r="Q2450" t="str">
        <f t="shared" si="39"/>
        <v>34</v>
      </c>
    </row>
    <row r="2451" spans="1:17" x14ac:dyDescent="0.25">
      <c r="A2451">
        <v>2450</v>
      </c>
      <c r="F2451">
        <v>135.04162100000002</v>
      </c>
      <c r="G2451" s="3">
        <v>3</v>
      </c>
      <c r="H2451">
        <v>134.69128599999999</v>
      </c>
      <c r="I2451" s="4">
        <v>4</v>
      </c>
      <c r="P2451">
        <v>2</v>
      </c>
      <c r="Q2451" t="str">
        <f t="shared" si="39"/>
        <v>34</v>
      </c>
    </row>
    <row r="2452" spans="1:17" x14ac:dyDescent="0.25">
      <c r="A2452">
        <v>2451</v>
      </c>
      <c r="P2452">
        <v>0</v>
      </c>
      <c r="Q2452" t="str">
        <f t="shared" si="39"/>
        <v/>
      </c>
    </row>
    <row r="2453" spans="1:17" x14ac:dyDescent="0.25">
      <c r="A2453">
        <v>2452</v>
      </c>
      <c r="P2453">
        <v>0</v>
      </c>
      <c r="Q2453" t="str">
        <f t="shared" si="39"/>
        <v/>
      </c>
    </row>
    <row r="2454" spans="1:17" x14ac:dyDescent="0.25">
      <c r="A2454">
        <v>2453</v>
      </c>
      <c r="P2454">
        <v>0</v>
      </c>
      <c r="Q2454" t="str">
        <f t="shared" si="39"/>
        <v/>
      </c>
    </row>
    <row r="2455" spans="1:17" x14ac:dyDescent="0.25">
      <c r="A2455">
        <v>2454</v>
      </c>
      <c r="P2455">
        <v>0</v>
      </c>
      <c r="Q2455" t="str">
        <f t="shared" si="39"/>
        <v/>
      </c>
    </row>
    <row r="2456" spans="1:17" x14ac:dyDescent="0.25">
      <c r="A2456">
        <v>2455</v>
      </c>
      <c r="D2456">
        <v>111.59866200000002</v>
      </c>
      <c r="E2456" s="2">
        <v>2</v>
      </c>
      <c r="P2456">
        <v>1</v>
      </c>
      <c r="Q2456" t="str">
        <f t="shared" si="39"/>
        <v>2</v>
      </c>
    </row>
    <row r="2457" spans="1:17" x14ac:dyDescent="0.25">
      <c r="A2457">
        <v>2456</v>
      </c>
      <c r="D2457">
        <v>111.57223300000001</v>
      </c>
      <c r="E2457" s="2">
        <v>2</v>
      </c>
      <c r="P2457">
        <v>1</v>
      </c>
      <c r="Q2457" t="str">
        <f t="shared" si="39"/>
        <v>2</v>
      </c>
    </row>
    <row r="2458" spans="1:17" x14ac:dyDescent="0.25">
      <c r="A2458">
        <v>2457</v>
      </c>
      <c r="D2458">
        <v>111.56289900000002</v>
      </c>
      <c r="E2458" s="2">
        <v>2</v>
      </c>
      <c r="P2458">
        <v>1</v>
      </c>
      <c r="Q2458" t="str">
        <f t="shared" si="39"/>
        <v>2</v>
      </c>
    </row>
    <row r="2459" spans="1:17" x14ac:dyDescent="0.25">
      <c r="A2459">
        <v>2458</v>
      </c>
      <c r="B2459">
        <v>106.94666100000001</v>
      </c>
      <c r="C2459" s="5">
        <v>1</v>
      </c>
      <c r="D2459">
        <v>111.55555200000001</v>
      </c>
      <c r="E2459" s="2">
        <v>2</v>
      </c>
      <c r="P2459">
        <v>2</v>
      </c>
      <c r="Q2459" t="str">
        <f t="shared" si="39"/>
        <v>12</v>
      </c>
    </row>
    <row r="2460" spans="1:17" x14ac:dyDescent="0.25">
      <c r="A2460">
        <v>2459</v>
      </c>
      <c r="B2460">
        <v>106.94568900000002</v>
      </c>
      <c r="C2460" s="5">
        <v>1</v>
      </c>
      <c r="D2460">
        <v>111.57442700000001</v>
      </c>
      <c r="E2460" s="2">
        <v>2</v>
      </c>
      <c r="P2460">
        <v>2</v>
      </c>
      <c r="Q2460" t="str">
        <f t="shared" si="39"/>
        <v>12</v>
      </c>
    </row>
    <row r="2461" spans="1:17" x14ac:dyDescent="0.25">
      <c r="A2461">
        <v>2460</v>
      </c>
      <c r="B2461">
        <v>106.92364700000002</v>
      </c>
      <c r="C2461" s="5">
        <v>1</v>
      </c>
      <c r="D2461">
        <v>111.56692700000001</v>
      </c>
      <c r="E2461" s="2">
        <v>2</v>
      </c>
      <c r="P2461">
        <v>2</v>
      </c>
      <c r="Q2461" t="str">
        <f t="shared" si="39"/>
        <v>12</v>
      </c>
    </row>
    <row r="2462" spans="1:17" x14ac:dyDescent="0.25">
      <c r="A2462">
        <v>2461</v>
      </c>
      <c r="B2462">
        <v>106.92961700000001</v>
      </c>
      <c r="C2462" s="5">
        <v>1</v>
      </c>
      <c r="D2462">
        <v>111.56754100000001</v>
      </c>
      <c r="E2462" s="2">
        <v>2</v>
      </c>
      <c r="P2462">
        <v>2</v>
      </c>
      <c r="Q2462" t="str">
        <f t="shared" si="39"/>
        <v>12</v>
      </c>
    </row>
    <row r="2463" spans="1:17" x14ac:dyDescent="0.25">
      <c r="A2463">
        <v>2462</v>
      </c>
      <c r="B2463">
        <v>106.891356</v>
      </c>
      <c r="C2463" s="5">
        <v>1</v>
      </c>
      <c r="D2463">
        <v>111.59866200000002</v>
      </c>
      <c r="E2463" s="2">
        <v>2</v>
      </c>
      <c r="P2463">
        <v>2</v>
      </c>
      <c r="Q2463" t="str">
        <f t="shared" si="39"/>
        <v>12</v>
      </c>
    </row>
    <row r="2464" spans="1:17" x14ac:dyDescent="0.25">
      <c r="A2464">
        <v>2463</v>
      </c>
      <c r="B2464">
        <v>106.91681500000001</v>
      </c>
      <c r="C2464" s="5">
        <v>1</v>
      </c>
      <c r="P2464">
        <v>1</v>
      </c>
      <c r="Q2464" t="str">
        <f t="shared" si="39"/>
        <v>1</v>
      </c>
    </row>
    <row r="2465" spans="1:17" x14ac:dyDescent="0.25">
      <c r="A2465">
        <v>2464</v>
      </c>
      <c r="B2465">
        <v>106.88477500000002</v>
      </c>
      <c r="C2465" s="5">
        <v>1</v>
      </c>
      <c r="P2465">
        <v>1</v>
      </c>
      <c r="Q2465" t="str">
        <f t="shared" si="39"/>
        <v>1</v>
      </c>
    </row>
    <row r="2466" spans="1:17" x14ac:dyDescent="0.25">
      <c r="A2466">
        <v>2465</v>
      </c>
      <c r="B2466">
        <v>106.94666100000001</v>
      </c>
      <c r="C2466" s="5">
        <v>1</v>
      </c>
      <c r="P2466">
        <v>1</v>
      </c>
      <c r="Q2466" t="str">
        <f t="shared" si="39"/>
        <v>1</v>
      </c>
    </row>
    <row r="2467" spans="1:17" x14ac:dyDescent="0.25">
      <c r="A2467">
        <v>2466</v>
      </c>
      <c r="F2467">
        <v>105.955996</v>
      </c>
      <c r="G2467" s="3">
        <v>3</v>
      </c>
      <c r="H2467">
        <v>105.22715600000001</v>
      </c>
      <c r="I2467" s="4">
        <v>4</v>
      </c>
      <c r="P2467">
        <v>2</v>
      </c>
      <c r="Q2467" t="str">
        <f t="shared" si="39"/>
        <v>34</v>
      </c>
    </row>
    <row r="2468" spans="1:17" x14ac:dyDescent="0.25">
      <c r="A2468">
        <v>2467</v>
      </c>
      <c r="F2468">
        <v>106.01716500000001</v>
      </c>
      <c r="G2468" s="3">
        <v>3</v>
      </c>
      <c r="H2468">
        <v>105.15950600000001</v>
      </c>
      <c r="I2468" s="4">
        <v>4</v>
      </c>
      <c r="P2468">
        <v>2</v>
      </c>
      <c r="Q2468" t="str">
        <f t="shared" si="39"/>
        <v>34</v>
      </c>
    </row>
    <row r="2469" spans="1:17" x14ac:dyDescent="0.25">
      <c r="A2469">
        <v>2468</v>
      </c>
      <c r="F2469">
        <v>106.013136</v>
      </c>
      <c r="G2469" s="3">
        <v>3</v>
      </c>
      <c r="H2469">
        <v>105.13920100000001</v>
      </c>
      <c r="I2469" s="4">
        <v>4</v>
      </c>
      <c r="P2469">
        <v>2</v>
      </c>
      <c r="Q2469" t="str">
        <f t="shared" si="39"/>
        <v>34</v>
      </c>
    </row>
    <row r="2470" spans="1:17" x14ac:dyDescent="0.25">
      <c r="A2470">
        <v>2469</v>
      </c>
      <c r="F2470">
        <v>106.01670700000001</v>
      </c>
      <c r="G2470" s="3">
        <v>3</v>
      </c>
      <c r="H2470">
        <v>105.15802600000001</v>
      </c>
      <c r="I2470" s="4">
        <v>4</v>
      </c>
      <c r="P2470">
        <v>2</v>
      </c>
      <c r="Q2470" t="str">
        <f t="shared" si="39"/>
        <v>34</v>
      </c>
    </row>
    <row r="2471" spans="1:17" x14ac:dyDescent="0.25">
      <c r="A2471">
        <v>2470</v>
      </c>
      <c r="F2471">
        <v>106.04150200000001</v>
      </c>
      <c r="G2471" s="3">
        <v>3</v>
      </c>
      <c r="H2471">
        <v>105.18017</v>
      </c>
      <c r="I2471" s="4">
        <v>4</v>
      </c>
      <c r="P2471">
        <v>2</v>
      </c>
      <c r="Q2471" t="str">
        <f t="shared" si="39"/>
        <v>34</v>
      </c>
    </row>
    <row r="2472" spans="1:17" x14ac:dyDescent="0.25">
      <c r="A2472">
        <v>2471</v>
      </c>
      <c r="F2472">
        <v>106.035021</v>
      </c>
      <c r="G2472" s="3">
        <v>3</v>
      </c>
      <c r="H2472">
        <v>105.24741200000001</v>
      </c>
      <c r="I2472" s="4">
        <v>4</v>
      </c>
      <c r="P2472">
        <v>2</v>
      </c>
      <c r="Q2472" t="str">
        <f t="shared" si="39"/>
        <v>34</v>
      </c>
    </row>
    <row r="2473" spans="1:17" x14ac:dyDescent="0.25">
      <c r="A2473">
        <v>2472</v>
      </c>
      <c r="F2473">
        <v>106.03737100000001</v>
      </c>
      <c r="G2473" s="3">
        <v>3</v>
      </c>
      <c r="H2473">
        <v>105.20231100000001</v>
      </c>
      <c r="I2473" s="4">
        <v>4</v>
      </c>
      <c r="P2473">
        <v>2</v>
      </c>
      <c r="Q2473" t="str">
        <f t="shared" si="39"/>
        <v>34</v>
      </c>
    </row>
    <row r="2474" spans="1:17" x14ac:dyDescent="0.25">
      <c r="A2474">
        <v>2473</v>
      </c>
      <c r="F2474">
        <v>105.955996</v>
      </c>
      <c r="G2474" s="3">
        <v>3</v>
      </c>
      <c r="H2474">
        <v>105.16037600000001</v>
      </c>
      <c r="I2474" s="4">
        <v>4</v>
      </c>
      <c r="P2474">
        <v>2</v>
      </c>
      <c r="Q2474" t="str">
        <f t="shared" si="39"/>
        <v>34</v>
      </c>
    </row>
    <row r="2475" spans="1:17" x14ac:dyDescent="0.25">
      <c r="A2475">
        <v>2474</v>
      </c>
      <c r="F2475">
        <v>105.955996</v>
      </c>
      <c r="G2475" s="3">
        <v>3</v>
      </c>
      <c r="H2475">
        <v>105.22715600000001</v>
      </c>
      <c r="I2475" s="4">
        <v>4</v>
      </c>
      <c r="P2475">
        <v>2</v>
      </c>
      <c r="Q2475" t="str">
        <f t="shared" si="39"/>
        <v>34</v>
      </c>
    </row>
    <row r="2476" spans="1:17" x14ac:dyDescent="0.25">
      <c r="A2476">
        <v>2475</v>
      </c>
      <c r="P2476">
        <v>0</v>
      </c>
      <c r="Q2476" t="str">
        <f t="shared" si="39"/>
        <v/>
      </c>
    </row>
    <row r="2477" spans="1:17" x14ac:dyDescent="0.25">
      <c r="A2477">
        <v>2476</v>
      </c>
      <c r="P2477">
        <v>0</v>
      </c>
      <c r="Q2477" t="str">
        <f t="shared" si="39"/>
        <v/>
      </c>
    </row>
    <row r="2478" spans="1:17" x14ac:dyDescent="0.25">
      <c r="A2478">
        <v>2477</v>
      </c>
      <c r="D2478">
        <v>83.976376000000002</v>
      </c>
      <c r="E2478" s="2">
        <v>2</v>
      </c>
      <c r="P2478">
        <v>1</v>
      </c>
      <c r="Q2478" t="str">
        <f t="shared" si="39"/>
        <v>2</v>
      </c>
    </row>
    <row r="2479" spans="1:17" x14ac:dyDescent="0.25">
      <c r="A2479">
        <v>2478</v>
      </c>
      <c r="D2479">
        <v>83.976376000000002</v>
      </c>
      <c r="E2479" s="2">
        <v>2</v>
      </c>
      <c r="P2479">
        <v>1</v>
      </c>
      <c r="Q2479" t="str">
        <f t="shared" si="39"/>
        <v>2</v>
      </c>
    </row>
    <row r="2480" spans="1:17" x14ac:dyDescent="0.25">
      <c r="A2480">
        <v>2479</v>
      </c>
      <c r="D2480">
        <v>83.966479000000007</v>
      </c>
      <c r="E2480" s="2">
        <v>2</v>
      </c>
      <c r="P2480">
        <v>1</v>
      </c>
      <c r="Q2480" t="str">
        <f t="shared" si="39"/>
        <v>2</v>
      </c>
    </row>
    <row r="2481" spans="1:17" x14ac:dyDescent="0.25">
      <c r="A2481">
        <v>2480</v>
      </c>
      <c r="D2481">
        <v>83.955510000000004</v>
      </c>
      <c r="E2481" s="2">
        <v>2</v>
      </c>
      <c r="P2481">
        <v>1</v>
      </c>
      <c r="Q2481" t="str">
        <f t="shared" si="39"/>
        <v>2</v>
      </c>
    </row>
    <row r="2482" spans="1:17" x14ac:dyDescent="0.25">
      <c r="A2482">
        <v>2481</v>
      </c>
      <c r="B2482">
        <v>79.924137999999999</v>
      </c>
      <c r="C2482" s="5">
        <v>1</v>
      </c>
      <c r="D2482">
        <v>83.949438000000001</v>
      </c>
      <c r="E2482" s="2">
        <v>2</v>
      </c>
      <c r="P2482">
        <v>2</v>
      </c>
      <c r="Q2482" t="str">
        <f t="shared" si="39"/>
        <v>12</v>
      </c>
    </row>
    <row r="2483" spans="1:17" x14ac:dyDescent="0.25">
      <c r="A2483">
        <v>2482</v>
      </c>
      <c r="B2483">
        <v>79.940005000000014</v>
      </c>
      <c r="C2483" s="5">
        <v>1</v>
      </c>
      <c r="D2483">
        <v>83.967397000000005</v>
      </c>
      <c r="E2483" s="2">
        <v>2</v>
      </c>
      <c r="P2483">
        <v>2</v>
      </c>
      <c r="Q2483" t="str">
        <f t="shared" si="39"/>
        <v>12</v>
      </c>
    </row>
    <row r="2484" spans="1:17" x14ac:dyDescent="0.25">
      <c r="A2484">
        <v>2483</v>
      </c>
      <c r="B2484">
        <v>79.993982000000003</v>
      </c>
      <c r="C2484" s="5">
        <v>1</v>
      </c>
      <c r="D2484">
        <v>84.006579000000002</v>
      </c>
      <c r="E2484" s="2">
        <v>2</v>
      </c>
      <c r="P2484">
        <v>2</v>
      </c>
      <c r="Q2484" t="str">
        <f t="shared" si="39"/>
        <v>12</v>
      </c>
    </row>
    <row r="2485" spans="1:17" x14ac:dyDescent="0.25">
      <c r="A2485">
        <v>2484</v>
      </c>
      <c r="B2485">
        <v>80.006736000000004</v>
      </c>
      <c r="C2485" s="5">
        <v>1</v>
      </c>
      <c r="D2485">
        <v>83.923573000000005</v>
      </c>
      <c r="E2485" s="2">
        <v>2</v>
      </c>
      <c r="P2485">
        <v>2</v>
      </c>
      <c r="Q2485" t="str">
        <f t="shared" si="39"/>
        <v>12</v>
      </c>
    </row>
    <row r="2486" spans="1:17" x14ac:dyDescent="0.25">
      <c r="A2486">
        <v>2485</v>
      </c>
      <c r="B2486">
        <v>79.968523000000005</v>
      </c>
      <c r="C2486" s="5">
        <v>1</v>
      </c>
      <c r="D2486">
        <v>83.976376000000002</v>
      </c>
      <c r="E2486" s="2">
        <v>2</v>
      </c>
      <c r="P2486">
        <v>2</v>
      </c>
      <c r="Q2486" t="str">
        <f t="shared" si="39"/>
        <v>12</v>
      </c>
    </row>
    <row r="2487" spans="1:17" x14ac:dyDescent="0.25">
      <c r="A2487">
        <v>2486</v>
      </c>
      <c r="B2487">
        <v>79.933271000000005</v>
      </c>
      <c r="C2487" s="5">
        <v>1</v>
      </c>
      <c r="P2487">
        <v>1</v>
      </c>
      <c r="Q2487" t="str">
        <f t="shared" si="39"/>
        <v>1</v>
      </c>
    </row>
    <row r="2488" spans="1:17" x14ac:dyDescent="0.25">
      <c r="A2488">
        <v>2487</v>
      </c>
      <c r="B2488">
        <v>79.942250000000001</v>
      </c>
      <c r="C2488" s="5">
        <v>1</v>
      </c>
      <c r="P2488">
        <v>1</v>
      </c>
      <c r="Q2488" t="str">
        <f t="shared" si="39"/>
        <v>1</v>
      </c>
    </row>
    <row r="2489" spans="1:17" x14ac:dyDescent="0.25">
      <c r="A2489">
        <v>2488</v>
      </c>
      <c r="B2489">
        <v>79.924137999999999</v>
      </c>
      <c r="C2489" s="5">
        <v>1</v>
      </c>
      <c r="H2489">
        <v>79.832000000000008</v>
      </c>
      <c r="I2489" s="4">
        <v>4</v>
      </c>
      <c r="P2489">
        <v>2</v>
      </c>
      <c r="Q2489" t="str">
        <f t="shared" si="39"/>
        <v>14</v>
      </c>
    </row>
    <row r="2490" spans="1:17" x14ac:dyDescent="0.25">
      <c r="A2490">
        <v>2489</v>
      </c>
      <c r="F2490">
        <v>80.151116000000002</v>
      </c>
      <c r="G2490" s="3">
        <v>3</v>
      </c>
      <c r="H2490">
        <v>79.822511000000006</v>
      </c>
      <c r="I2490" s="4">
        <v>4</v>
      </c>
      <c r="P2490">
        <v>2</v>
      </c>
      <c r="Q2490" t="str">
        <f t="shared" si="39"/>
        <v>34</v>
      </c>
    </row>
    <row r="2491" spans="1:17" x14ac:dyDescent="0.25">
      <c r="A2491">
        <v>2490</v>
      </c>
      <c r="F2491">
        <v>80.112394000000009</v>
      </c>
      <c r="G2491" s="3">
        <v>3</v>
      </c>
      <c r="H2491">
        <v>79.81434800000001</v>
      </c>
      <c r="I2491" s="4">
        <v>4</v>
      </c>
      <c r="P2491">
        <v>2</v>
      </c>
      <c r="Q2491" t="str">
        <f t="shared" si="39"/>
        <v>34</v>
      </c>
    </row>
    <row r="2492" spans="1:17" x14ac:dyDescent="0.25">
      <c r="A2492">
        <v>2491</v>
      </c>
      <c r="F2492">
        <v>80.093670000000003</v>
      </c>
      <c r="G2492" s="3">
        <v>3</v>
      </c>
      <c r="H2492">
        <v>79.774350000000013</v>
      </c>
      <c r="I2492" s="4">
        <v>4</v>
      </c>
      <c r="P2492">
        <v>2</v>
      </c>
      <c r="Q2492" t="str">
        <f t="shared" si="39"/>
        <v>34</v>
      </c>
    </row>
    <row r="2493" spans="1:17" x14ac:dyDescent="0.25">
      <c r="A2493">
        <v>2492</v>
      </c>
      <c r="F2493">
        <v>80.155657000000005</v>
      </c>
      <c r="G2493" s="3">
        <v>3</v>
      </c>
      <c r="H2493">
        <v>79.764656000000002</v>
      </c>
      <c r="I2493" s="4">
        <v>4</v>
      </c>
      <c r="P2493">
        <v>2</v>
      </c>
      <c r="Q2493" t="str">
        <f t="shared" si="39"/>
        <v>34</v>
      </c>
    </row>
    <row r="2494" spans="1:17" x14ac:dyDescent="0.25">
      <c r="A2494">
        <v>2493</v>
      </c>
      <c r="F2494">
        <v>80.198461000000009</v>
      </c>
      <c r="G2494" s="3">
        <v>3</v>
      </c>
      <c r="H2494">
        <v>79.802001000000004</v>
      </c>
      <c r="I2494" s="4">
        <v>4</v>
      </c>
      <c r="P2494">
        <v>2</v>
      </c>
      <c r="Q2494" t="str">
        <f t="shared" si="39"/>
        <v>34</v>
      </c>
    </row>
    <row r="2495" spans="1:17" x14ac:dyDescent="0.25">
      <c r="A2495">
        <v>2494</v>
      </c>
      <c r="F2495">
        <v>80.177849000000009</v>
      </c>
      <c r="G2495" s="3">
        <v>3</v>
      </c>
      <c r="H2495">
        <v>79.805114000000003</v>
      </c>
      <c r="I2495" s="4">
        <v>4</v>
      </c>
      <c r="P2495">
        <v>2</v>
      </c>
      <c r="Q2495" t="str">
        <f t="shared" si="39"/>
        <v>34</v>
      </c>
    </row>
    <row r="2496" spans="1:17" x14ac:dyDescent="0.25">
      <c r="A2496">
        <v>2495</v>
      </c>
      <c r="F2496">
        <v>80.111781000000008</v>
      </c>
      <c r="G2496" s="3">
        <v>3</v>
      </c>
      <c r="H2496">
        <v>79.791492000000005</v>
      </c>
      <c r="I2496" s="4">
        <v>4</v>
      </c>
      <c r="P2496">
        <v>2</v>
      </c>
      <c r="Q2496" t="str">
        <f t="shared" si="39"/>
        <v>34</v>
      </c>
    </row>
    <row r="2497" spans="1:17" x14ac:dyDescent="0.25">
      <c r="A2497">
        <v>2496</v>
      </c>
      <c r="F2497">
        <v>80.151116000000002</v>
      </c>
      <c r="G2497" s="3">
        <v>3</v>
      </c>
      <c r="H2497">
        <v>79.832000000000008</v>
      </c>
      <c r="I2497" s="4">
        <v>4</v>
      </c>
      <c r="P2497">
        <v>2</v>
      </c>
      <c r="Q2497" t="str">
        <f t="shared" si="39"/>
        <v>34</v>
      </c>
    </row>
    <row r="2498" spans="1:17" x14ac:dyDescent="0.25">
      <c r="A2498">
        <v>2497</v>
      </c>
      <c r="P2498">
        <v>0</v>
      </c>
      <c r="Q2498" t="str">
        <f t="shared" ref="Q2498:Q2561" si="40">CONCATENATE(C2498,E2498,G2498,I2498)</f>
        <v/>
      </c>
    </row>
    <row r="2499" spans="1:17" x14ac:dyDescent="0.25">
      <c r="A2499">
        <v>2498</v>
      </c>
      <c r="D2499">
        <v>62.694317000000005</v>
      </c>
      <c r="E2499" s="2">
        <v>2</v>
      </c>
      <c r="P2499">
        <v>1</v>
      </c>
      <c r="Q2499" t="str">
        <f t="shared" si="40"/>
        <v>2</v>
      </c>
    </row>
    <row r="2500" spans="1:17" x14ac:dyDescent="0.25">
      <c r="A2500">
        <v>2499</v>
      </c>
      <c r="D2500">
        <v>62.69213100000001</v>
      </c>
      <c r="E2500" s="2">
        <v>2</v>
      </c>
      <c r="P2500">
        <v>1</v>
      </c>
      <c r="Q2500" t="str">
        <f t="shared" si="40"/>
        <v>2</v>
      </c>
    </row>
    <row r="2501" spans="1:17" x14ac:dyDescent="0.25">
      <c r="A2501">
        <v>2500</v>
      </c>
      <c r="D2501">
        <v>62.689842000000006</v>
      </c>
      <c r="E2501" s="2">
        <v>2</v>
      </c>
      <c r="P2501">
        <v>1</v>
      </c>
      <c r="Q2501" t="str">
        <f t="shared" si="40"/>
        <v>2</v>
      </c>
    </row>
    <row r="2502" spans="1:17" x14ac:dyDescent="0.25">
      <c r="A2502">
        <v>2501</v>
      </c>
      <c r="D2502">
        <v>62.68410500000001</v>
      </c>
      <c r="E2502" s="2">
        <v>2</v>
      </c>
      <c r="P2502">
        <v>1</v>
      </c>
      <c r="Q2502" t="str">
        <f t="shared" si="40"/>
        <v>2</v>
      </c>
    </row>
    <row r="2503" spans="1:17" x14ac:dyDescent="0.25">
      <c r="A2503">
        <v>2502</v>
      </c>
      <c r="D2503">
        <v>62.672188000000006</v>
      </c>
      <c r="E2503" s="2">
        <v>2</v>
      </c>
      <c r="P2503">
        <v>1</v>
      </c>
      <c r="Q2503" t="str">
        <f t="shared" si="40"/>
        <v>2</v>
      </c>
    </row>
    <row r="2504" spans="1:17" x14ac:dyDescent="0.25">
      <c r="A2504">
        <v>2503</v>
      </c>
      <c r="D2504">
        <v>62.644214000000005</v>
      </c>
      <c r="E2504" s="2">
        <v>2</v>
      </c>
      <c r="P2504">
        <v>1</v>
      </c>
      <c r="Q2504" t="str">
        <f t="shared" si="40"/>
        <v>2</v>
      </c>
    </row>
    <row r="2505" spans="1:17" x14ac:dyDescent="0.25">
      <c r="A2505">
        <v>2504</v>
      </c>
      <c r="D2505">
        <v>62.638332000000005</v>
      </c>
      <c r="E2505" s="2">
        <v>2</v>
      </c>
      <c r="P2505">
        <v>1</v>
      </c>
      <c r="Q2505" t="str">
        <f t="shared" si="40"/>
        <v>2</v>
      </c>
    </row>
    <row r="2506" spans="1:17" x14ac:dyDescent="0.25">
      <c r="A2506">
        <v>2505</v>
      </c>
      <c r="B2506">
        <v>55.324875000000006</v>
      </c>
      <c r="C2506" s="5">
        <v>1</v>
      </c>
      <c r="D2506">
        <v>62.63572700000001</v>
      </c>
      <c r="E2506" s="2">
        <v>2</v>
      </c>
      <c r="P2506">
        <v>2</v>
      </c>
      <c r="Q2506" t="str">
        <f t="shared" si="40"/>
        <v>12</v>
      </c>
    </row>
    <row r="2507" spans="1:17" x14ac:dyDescent="0.25">
      <c r="A2507">
        <v>2506</v>
      </c>
      <c r="B2507">
        <v>55.313053000000011</v>
      </c>
      <c r="C2507" s="5">
        <v>1</v>
      </c>
      <c r="D2507">
        <v>62.694317000000005</v>
      </c>
      <c r="E2507" s="2">
        <v>2</v>
      </c>
      <c r="P2507">
        <v>2</v>
      </c>
      <c r="Q2507" t="str">
        <f t="shared" si="40"/>
        <v>12</v>
      </c>
    </row>
    <row r="2508" spans="1:17" x14ac:dyDescent="0.25">
      <c r="A2508">
        <v>2507</v>
      </c>
      <c r="B2508">
        <v>55.326175000000006</v>
      </c>
      <c r="C2508" s="5">
        <v>1</v>
      </c>
      <c r="D2508">
        <v>62.694317000000005</v>
      </c>
      <c r="E2508" s="2">
        <v>2</v>
      </c>
      <c r="P2508">
        <v>2</v>
      </c>
      <c r="Q2508" t="str">
        <f t="shared" si="40"/>
        <v>12</v>
      </c>
    </row>
    <row r="2509" spans="1:17" x14ac:dyDescent="0.25">
      <c r="A2509">
        <v>2508</v>
      </c>
      <c r="B2509">
        <v>55.371849000000012</v>
      </c>
      <c r="C2509" s="5">
        <v>1</v>
      </c>
      <c r="P2509">
        <v>1</v>
      </c>
      <c r="Q2509" t="str">
        <f t="shared" si="40"/>
        <v>1</v>
      </c>
    </row>
    <row r="2510" spans="1:17" x14ac:dyDescent="0.25">
      <c r="A2510">
        <v>2509</v>
      </c>
      <c r="B2510">
        <v>55.388931000000007</v>
      </c>
      <c r="C2510" s="5">
        <v>1</v>
      </c>
      <c r="P2510">
        <v>1</v>
      </c>
      <c r="Q2510" t="str">
        <f t="shared" si="40"/>
        <v>1</v>
      </c>
    </row>
    <row r="2511" spans="1:17" x14ac:dyDescent="0.25">
      <c r="A2511">
        <v>2510</v>
      </c>
      <c r="B2511">
        <v>55.36179700000001</v>
      </c>
      <c r="C2511" s="5">
        <v>1</v>
      </c>
      <c r="P2511">
        <v>1</v>
      </c>
      <c r="Q2511" t="str">
        <f t="shared" si="40"/>
        <v>1</v>
      </c>
    </row>
    <row r="2512" spans="1:17" x14ac:dyDescent="0.25">
      <c r="A2512">
        <v>2511</v>
      </c>
      <c r="B2512">
        <v>55.364090000000012</v>
      </c>
      <c r="C2512" s="5">
        <v>1</v>
      </c>
      <c r="P2512">
        <v>1</v>
      </c>
      <c r="Q2512" t="str">
        <f t="shared" si="40"/>
        <v>1</v>
      </c>
    </row>
    <row r="2513" spans="1:17" x14ac:dyDescent="0.25">
      <c r="A2513">
        <v>2512</v>
      </c>
      <c r="B2513">
        <v>55.324875000000006</v>
      </c>
      <c r="C2513" s="5">
        <v>1</v>
      </c>
      <c r="H2513">
        <v>56.630428000000009</v>
      </c>
      <c r="I2513" s="4">
        <v>4</v>
      </c>
      <c r="P2513">
        <v>2</v>
      </c>
      <c r="Q2513" t="str">
        <f t="shared" si="40"/>
        <v>14</v>
      </c>
    </row>
    <row r="2514" spans="1:17" x14ac:dyDescent="0.25">
      <c r="A2514">
        <v>2513</v>
      </c>
      <c r="F2514">
        <v>55.609131000000005</v>
      </c>
      <c r="G2514" s="3">
        <v>3</v>
      </c>
      <c r="H2514">
        <v>56.607822000000006</v>
      </c>
      <c r="I2514" s="4">
        <v>4</v>
      </c>
      <c r="P2514">
        <v>2</v>
      </c>
      <c r="Q2514" t="str">
        <f t="shared" si="40"/>
        <v>34</v>
      </c>
    </row>
    <row r="2515" spans="1:17" x14ac:dyDescent="0.25">
      <c r="A2515">
        <v>2514</v>
      </c>
      <c r="F2515">
        <v>55.514236000000011</v>
      </c>
      <c r="G2515" s="3">
        <v>3</v>
      </c>
      <c r="H2515">
        <v>56.623813000000006</v>
      </c>
      <c r="I2515" s="4">
        <v>4</v>
      </c>
      <c r="P2515">
        <v>2</v>
      </c>
      <c r="Q2515" t="str">
        <f t="shared" si="40"/>
        <v>34</v>
      </c>
    </row>
    <row r="2516" spans="1:17" x14ac:dyDescent="0.25">
      <c r="A2516">
        <v>2515</v>
      </c>
      <c r="F2516">
        <v>55.544651000000009</v>
      </c>
      <c r="G2516" s="3">
        <v>3</v>
      </c>
      <c r="H2516">
        <v>56.628242000000007</v>
      </c>
      <c r="I2516" s="4">
        <v>4</v>
      </c>
      <c r="P2516">
        <v>2</v>
      </c>
      <c r="Q2516" t="str">
        <f t="shared" si="40"/>
        <v>34</v>
      </c>
    </row>
    <row r="2517" spans="1:17" x14ac:dyDescent="0.25">
      <c r="A2517">
        <v>2516</v>
      </c>
      <c r="F2517">
        <v>55.581264000000012</v>
      </c>
      <c r="G2517" s="3">
        <v>3</v>
      </c>
      <c r="H2517">
        <v>56.645481000000011</v>
      </c>
      <c r="I2517" s="4">
        <v>4</v>
      </c>
      <c r="P2517">
        <v>2</v>
      </c>
      <c r="Q2517" t="str">
        <f t="shared" si="40"/>
        <v>34</v>
      </c>
    </row>
    <row r="2518" spans="1:17" x14ac:dyDescent="0.25">
      <c r="A2518">
        <v>2517</v>
      </c>
      <c r="F2518">
        <v>55.567516000000012</v>
      </c>
      <c r="G2518" s="3">
        <v>3</v>
      </c>
      <c r="H2518">
        <v>56.677093000000006</v>
      </c>
      <c r="I2518" s="4">
        <v>4</v>
      </c>
      <c r="P2518">
        <v>2</v>
      </c>
      <c r="Q2518" t="str">
        <f t="shared" si="40"/>
        <v>34</v>
      </c>
    </row>
    <row r="2519" spans="1:17" x14ac:dyDescent="0.25">
      <c r="A2519">
        <v>2518</v>
      </c>
      <c r="F2519">
        <v>55.564338000000006</v>
      </c>
      <c r="G2519" s="3">
        <v>3</v>
      </c>
      <c r="H2519">
        <v>56.636783000000008</v>
      </c>
      <c r="I2519" s="4">
        <v>4</v>
      </c>
      <c r="P2519">
        <v>2</v>
      </c>
      <c r="Q2519" t="str">
        <f t="shared" si="40"/>
        <v>34</v>
      </c>
    </row>
    <row r="2520" spans="1:17" x14ac:dyDescent="0.25">
      <c r="A2520">
        <v>2519</v>
      </c>
      <c r="F2520">
        <v>55.576996000000008</v>
      </c>
      <c r="G2520" s="3">
        <v>3</v>
      </c>
      <c r="H2520">
        <v>56.630428000000009</v>
      </c>
      <c r="I2520" s="4">
        <v>4</v>
      </c>
      <c r="P2520">
        <v>2</v>
      </c>
      <c r="Q2520" t="str">
        <f t="shared" si="40"/>
        <v>34</v>
      </c>
    </row>
    <row r="2521" spans="1:17" x14ac:dyDescent="0.25">
      <c r="A2521">
        <v>2520</v>
      </c>
      <c r="D2521">
        <v>38.473289000000008</v>
      </c>
      <c r="E2521" s="2">
        <v>2</v>
      </c>
      <c r="F2521">
        <v>55.609131000000005</v>
      </c>
      <c r="G2521" s="3">
        <v>3</v>
      </c>
      <c r="H2521">
        <v>56.630428000000009</v>
      </c>
      <c r="I2521" s="4">
        <v>4</v>
      </c>
      <c r="P2521">
        <v>3</v>
      </c>
      <c r="Q2521" t="str">
        <f t="shared" si="40"/>
        <v>234</v>
      </c>
    </row>
    <row r="2522" spans="1:17" x14ac:dyDescent="0.25">
      <c r="A2522">
        <v>2521</v>
      </c>
      <c r="D2522">
        <v>38.444801000000012</v>
      </c>
      <c r="E2522" s="2">
        <v>2</v>
      </c>
      <c r="F2522">
        <v>55.609131000000005</v>
      </c>
      <c r="G2522" s="3">
        <v>3</v>
      </c>
      <c r="P2522">
        <v>2</v>
      </c>
      <c r="Q2522" t="str">
        <f t="shared" si="40"/>
        <v>23</v>
      </c>
    </row>
    <row r="2523" spans="1:17" x14ac:dyDescent="0.25">
      <c r="A2523">
        <v>2522</v>
      </c>
      <c r="D2523">
        <v>38.42178100000001</v>
      </c>
      <c r="E2523" s="2">
        <v>2</v>
      </c>
      <c r="P2523">
        <v>1</v>
      </c>
      <c r="Q2523" t="str">
        <f t="shared" si="40"/>
        <v>2</v>
      </c>
    </row>
    <row r="2524" spans="1:17" x14ac:dyDescent="0.25">
      <c r="A2524">
        <v>2523</v>
      </c>
      <c r="D2524">
        <v>38.456207000000006</v>
      </c>
      <c r="E2524" s="2">
        <v>2</v>
      </c>
      <c r="P2524">
        <v>1</v>
      </c>
      <c r="Q2524" t="str">
        <f t="shared" si="40"/>
        <v>2</v>
      </c>
    </row>
    <row r="2525" spans="1:17" x14ac:dyDescent="0.25">
      <c r="A2525">
        <v>2524</v>
      </c>
      <c r="D2525">
        <v>38.43729900000001</v>
      </c>
      <c r="E2525" s="2">
        <v>2</v>
      </c>
      <c r="P2525">
        <v>1</v>
      </c>
      <c r="Q2525" t="str">
        <f t="shared" si="40"/>
        <v>2</v>
      </c>
    </row>
    <row r="2526" spans="1:17" x14ac:dyDescent="0.25">
      <c r="A2526">
        <v>2525</v>
      </c>
      <c r="D2526">
        <v>38.438654000000007</v>
      </c>
      <c r="E2526" s="2">
        <v>2</v>
      </c>
      <c r="P2526">
        <v>1</v>
      </c>
      <c r="Q2526" t="str">
        <f t="shared" si="40"/>
        <v>2</v>
      </c>
    </row>
    <row r="2527" spans="1:17" x14ac:dyDescent="0.25">
      <c r="A2527">
        <v>2526</v>
      </c>
      <c r="D2527">
        <v>38.432144000000008</v>
      </c>
      <c r="E2527" s="2">
        <v>2</v>
      </c>
      <c r="P2527">
        <v>1</v>
      </c>
      <c r="Q2527" t="str">
        <f t="shared" si="40"/>
        <v>2</v>
      </c>
    </row>
    <row r="2528" spans="1:17" x14ac:dyDescent="0.25">
      <c r="A2528">
        <v>2527</v>
      </c>
      <c r="B2528">
        <v>30.805370000000011</v>
      </c>
      <c r="C2528" s="5">
        <v>1</v>
      </c>
      <c r="D2528">
        <v>38.395530000000008</v>
      </c>
      <c r="E2528" s="2">
        <v>2</v>
      </c>
      <c r="P2528">
        <v>2</v>
      </c>
      <c r="Q2528" t="str">
        <f t="shared" si="40"/>
        <v>12</v>
      </c>
    </row>
    <row r="2529" spans="1:17" x14ac:dyDescent="0.25">
      <c r="A2529">
        <v>2528</v>
      </c>
      <c r="B2529">
        <v>30.778236000000007</v>
      </c>
      <c r="C2529" s="5">
        <v>1</v>
      </c>
      <c r="D2529">
        <v>38.34470300000001</v>
      </c>
      <c r="E2529" s="2">
        <v>2</v>
      </c>
      <c r="P2529">
        <v>2</v>
      </c>
      <c r="Q2529" t="str">
        <f t="shared" si="40"/>
        <v>12</v>
      </c>
    </row>
    <row r="2530" spans="1:17" x14ac:dyDescent="0.25">
      <c r="A2530">
        <v>2529</v>
      </c>
      <c r="B2530">
        <v>30.792040000000007</v>
      </c>
      <c r="C2530" s="5">
        <v>1</v>
      </c>
      <c r="D2530">
        <v>38.473289000000008</v>
      </c>
      <c r="E2530" s="2">
        <v>2</v>
      </c>
      <c r="P2530">
        <v>2</v>
      </c>
      <c r="Q2530" t="str">
        <f t="shared" si="40"/>
        <v>12</v>
      </c>
    </row>
    <row r="2531" spans="1:17" x14ac:dyDescent="0.25">
      <c r="A2531">
        <v>2530</v>
      </c>
      <c r="B2531">
        <v>30.800373000000008</v>
      </c>
      <c r="C2531" s="5">
        <v>1</v>
      </c>
      <c r="P2531">
        <v>1</v>
      </c>
      <c r="Q2531" t="str">
        <f t="shared" si="40"/>
        <v>1</v>
      </c>
    </row>
    <row r="2532" spans="1:17" x14ac:dyDescent="0.25">
      <c r="A2532">
        <v>2531</v>
      </c>
      <c r="B2532">
        <v>30.795892000000009</v>
      </c>
      <c r="C2532" s="5">
        <v>1</v>
      </c>
      <c r="P2532">
        <v>1</v>
      </c>
      <c r="Q2532" t="str">
        <f t="shared" si="40"/>
        <v>1</v>
      </c>
    </row>
    <row r="2533" spans="1:17" x14ac:dyDescent="0.25">
      <c r="A2533">
        <v>2532</v>
      </c>
      <c r="B2533">
        <v>30.797506000000013</v>
      </c>
      <c r="C2533" s="5">
        <v>1</v>
      </c>
      <c r="P2533">
        <v>1</v>
      </c>
      <c r="Q2533" t="str">
        <f t="shared" si="40"/>
        <v>1</v>
      </c>
    </row>
    <row r="2534" spans="1:17" x14ac:dyDescent="0.25">
      <c r="A2534">
        <v>2533</v>
      </c>
      <c r="B2534">
        <v>30.838234000000007</v>
      </c>
      <c r="C2534" s="5">
        <v>1</v>
      </c>
      <c r="P2534">
        <v>1</v>
      </c>
      <c r="Q2534" t="str">
        <f t="shared" si="40"/>
        <v>1</v>
      </c>
    </row>
    <row r="2535" spans="1:17" x14ac:dyDescent="0.25">
      <c r="A2535">
        <v>2534</v>
      </c>
      <c r="B2535">
        <v>30.856149000000009</v>
      </c>
      <c r="C2535" s="5">
        <v>1</v>
      </c>
      <c r="H2535">
        <v>33.654333000000008</v>
      </c>
      <c r="I2535" s="4">
        <v>4</v>
      </c>
      <c r="P2535">
        <v>2</v>
      </c>
      <c r="Q2535" t="str">
        <f t="shared" si="40"/>
        <v>14</v>
      </c>
    </row>
    <row r="2536" spans="1:17" x14ac:dyDescent="0.25">
      <c r="A2536">
        <v>2535</v>
      </c>
      <c r="B2536">
        <v>30.805370000000011</v>
      </c>
      <c r="C2536" s="5">
        <v>1</v>
      </c>
      <c r="H2536">
        <v>33.668236000000007</v>
      </c>
      <c r="I2536" s="4">
        <v>4</v>
      </c>
      <c r="P2536">
        <v>2</v>
      </c>
      <c r="Q2536" t="str">
        <f t="shared" si="40"/>
        <v>14</v>
      </c>
    </row>
    <row r="2537" spans="1:17" x14ac:dyDescent="0.25">
      <c r="A2537">
        <v>2536</v>
      </c>
      <c r="B2537">
        <v>30.805370000000011</v>
      </c>
      <c r="C2537" s="5">
        <v>1</v>
      </c>
      <c r="H2537">
        <v>33.674640000000011</v>
      </c>
      <c r="I2537" s="4">
        <v>4</v>
      </c>
      <c r="P2537">
        <v>2</v>
      </c>
      <c r="Q2537" t="str">
        <f t="shared" si="40"/>
        <v>14</v>
      </c>
    </row>
    <row r="2538" spans="1:17" x14ac:dyDescent="0.25">
      <c r="A2538">
        <v>2537</v>
      </c>
      <c r="F2538">
        <v>30.264358000000009</v>
      </c>
      <c r="G2538" s="3">
        <v>3</v>
      </c>
      <c r="H2538">
        <v>33.657976000000005</v>
      </c>
      <c r="I2538" s="4">
        <v>4</v>
      </c>
      <c r="P2538">
        <v>2</v>
      </c>
      <c r="Q2538" t="str">
        <f t="shared" si="40"/>
        <v>34</v>
      </c>
    </row>
    <row r="2539" spans="1:17" x14ac:dyDescent="0.25">
      <c r="A2539">
        <v>2538</v>
      </c>
      <c r="F2539">
        <v>30.252380000000009</v>
      </c>
      <c r="G2539" s="3">
        <v>3</v>
      </c>
      <c r="H2539">
        <v>33.645998000000006</v>
      </c>
      <c r="I2539" s="4">
        <v>4</v>
      </c>
      <c r="P2539">
        <v>2</v>
      </c>
      <c r="Q2539" t="str">
        <f t="shared" si="40"/>
        <v>34</v>
      </c>
    </row>
    <row r="2540" spans="1:17" x14ac:dyDescent="0.25">
      <c r="A2540">
        <v>2539</v>
      </c>
      <c r="F2540">
        <v>30.24566200000001</v>
      </c>
      <c r="G2540" s="3">
        <v>3</v>
      </c>
      <c r="H2540">
        <v>33.632511000000008</v>
      </c>
      <c r="I2540" s="4">
        <v>4</v>
      </c>
      <c r="P2540">
        <v>2</v>
      </c>
      <c r="Q2540" t="str">
        <f t="shared" si="40"/>
        <v>34</v>
      </c>
    </row>
    <row r="2541" spans="1:17" x14ac:dyDescent="0.25">
      <c r="A2541">
        <v>2540</v>
      </c>
      <c r="F2541">
        <v>30.240974000000008</v>
      </c>
      <c r="G2541" s="3">
        <v>3</v>
      </c>
      <c r="H2541">
        <v>33.670995000000005</v>
      </c>
      <c r="I2541" s="4">
        <v>4</v>
      </c>
      <c r="P2541">
        <v>2</v>
      </c>
      <c r="Q2541" t="str">
        <f t="shared" si="40"/>
        <v>34</v>
      </c>
    </row>
    <row r="2542" spans="1:17" x14ac:dyDescent="0.25">
      <c r="A2542">
        <v>2541</v>
      </c>
      <c r="D2542">
        <v>18.956483000000006</v>
      </c>
      <c r="E2542" s="2">
        <v>2</v>
      </c>
      <c r="F2542">
        <v>30.264150000000008</v>
      </c>
      <c r="G2542" s="3">
        <v>3</v>
      </c>
      <c r="H2542">
        <v>33.677248000000006</v>
      </c>
      <c r="I2542" s="4">
        <v>4</v>
      </c>
      <c r="P2542">
        <v>3</v>
      </c>
      <c r="Q2542" t="str">
        <f t="shared" si="40"/>
        <v>234</v>
      </c>
    </row>
    <row r="2543" spans="1:17" x14ac:dyDescent="0.25">
      <c r="A2543">
        <v>2542</v>
      </c>
      <c r="D2543">
        <v>18.975805000000008</v>
      </c>
      <c r="E2543" s="2">
        <v>2</v>
      </c>
      <c r="F2543">
        <v>30.278629000000009</v>
      </c>
      <c r="G2543" s="3">
        <v>3</v>
      </c>
      <c r="H2543">
        <v>33.654333000000008</v>
      </c>
      <c r="I2543" s="4">
        <v>4</v>
      </c>
      <c r="P2543">
        <v>3</v>
      </c>
      <c r="Q2543" t="str">
        <f t="shared" si="40"/>
        <v>234</v>
      </c>
    </row>
    <row r="2544" spans="1:17" x14ac:dyDescent="0.25">
      <c r="A2544">
        <v>2543</v>
      </c>
      <c r="D2544">
        <v>18.898256000000011</v>
      </c>
      <c r="E2544" s="2">
        <v>2</v>
      </c>
      <c r="F2544">
        <v>30.268734000000009</v>
      </c>
      <c r="G2544" s="3">
        <v>3</v>
      </c>
      <c r="P2544">
        <v>2</v>
      </c>
      <c r="Q2544" t="str">
        <f t="shared" si="40"/>
        <v>23</v>
      </c>
    </row>
    <row r="2545" spans="1:17" x14ac:dyDescent="0.25">
      <c r="A2545">
        <v>2544</v>
      </c>
      <c r="D2545">
        <v>18.93419200000001</v>
      </c>
      <c r="E2545" s="2">
        <v>2</v>
      </c>
      <c r="F2545">
        <v>30.298263000000006</v>
      </c>
      <c r="G2545" s="3">
        <v>3</v>
      </c>
      <c r="P2545">
        <v>2</v>
      </c>
      <c r="Q2545" t="str">
        <f t="shared" si="40"/>
        <v>23</v>
      </c>
    </row>
    <row r="2546" spans="1:17" x14ac:dyDescent="0.25">
      <c r="A2546">
        <v>2545</v>
      </c>
      <c r="D2546">
        <v>19.034292000000008</v>
      </c>
      <c r="E2546" s="2">
        <v>2</v>
      </c>
      <c r="F2546">
        <v>30.264358000000009</v>
      </c>
      <c r="G2546" s="3">
        <v>3</v>
      </c>
      <c r="P2546">
        <v>2</v>
      </c>
      <c r="Q2546" t="str">
        <f t="shared" si="40"/>
        <v>23</v>
      </c>
    </row>
    <row r="2547" spans="1:17" x14ac:dyDescent="0.25">
      <c r="A2547">
        <v>2546</v>
      </c>
      <c r="D2547">
        <v>19.001897000000007</v>
      </c>
      <c r="E2547" s="2">
        <v>2</v>
      </c>
      <c r="F2547">
        <v>30.264358000000009</v>
      </c>
      <c r="G2547" s="3">
        <v>3</v>
      </c>
      <c r="P2547">
        <v>2</v>
      </c>
      <c r="Q2547" t="str">
        <f t="shared" si="40"/>
        <v>23</v>
      </c>
    </row>
    <row r="2548" spans="1:17" x14ac:dyDescent="0.25">
      <c r="A2548">
        <v>2547</v>
      </c>
      <c r="D2548">
        <v>19.00101200000001</v>
      </c>
      <c r="E2548" s="2">
        <v>2</v>
      </c>
      <c r="F2548">
        <v>30.264358000000009</v>
      </c>
      <c r="G2548" s="3">
        <v>3</v>
      </c>
      <c r="P2548">
        <v>2</v>
      </c>
      <c r="Q2548" t="str">
        <f t="shared" si="40"/>
        <v>23</v>
      </c>
    </row>
    <row r="2549" spans="1:17" x14ac:dyDescent="0.25">
      <c r="A2549">
        <v>2548</v>
      </c>
      <c r="D2549">
        <v>18.960493000000007</v>
      </c>
      <c r="E2549" s="2">
        <v>2</v>
      </c>
      <c r="F2549">
        <v>30.264358000000009</v>
      </c>
      <c r="G2549" s="3">
        <v>3</v>
      </c>
      <c r="P2549">
        <v>2</v>
      </c>
      <c r="Q2549" t="str">
        <f t="shared" si="40"/>
        <v>23</v>
      </c>
    </row>
    <row r="2550" spans="1:17" x14ac:dyDescent="0.25">
      <c r="A2550">
        <v>2549</v>
      </c>
      <c r="D2550">
        <v>18.945494000000011</v>
      </c>
      <c r="E2550" s="2">
        <v>2</v>
      </c>
      <c r="P2550">
        <v>1</v>
      </c>
      <c r="Q2550" t="str">
        <f t="shared" si="40"/>
        <v>2</v>
      </c>
    </row>
    <row r="2551" spans="1:17" x14ac:dyDescent="0.25">
      <c r="A2551">
        <v>2550</v>
      </c>
      <c r="B2551">
        <v>12.917175000000007</v>
      </c>
      <c r="C2551" s="5">
        <v>1</v>
      </c>
      <c r="D2551">
        <v>18.93179700000001</v>
      </c>
      <c r="E2551" s="2">
        <v>2</v>
      </c>
      <c r="P2551">
        <v>2</v>
      </c>
      <c r="Q2551" t="str">
        <f t="shared" si="40"/>
        <v>12</v>
      </c>
    </row>
    <row r="2552" spans="1:17" x14ac:dyDescent="0.25">
      <c r="A2552">
        <v>2551</v>
      </c>
      <c r="B2552">
        <v>12.917175000000007</v>
      </c>
      <c r="C2552" s="5">
        <v>1</v>
      </c>
      <c r="D2552">
        <v>18.956483000000006</v>
      </c>
      <c r="E2552" s="2">
        <v>2</v>
      </c>
      <c r="P2552">
        <v>2</v>
      </c>
      <c r="Q2552" t="str">
        <f t="shared" si="40"/>
        <v>12</v>
      </c>
    </row>
    <row r="2553" spans="1:17" x14ac:dyDescent="0.25">
      <c r="A2553">
        <v>2552</v>
      </c>
      <c r="B2553">
        <v>12.917175000000007</v>
      </c>
      <c r="C2553" s="5">
        <v>1</v>
      </c>
      <c r="D2553">
        <v>18.956483000000006</v>
      </c>
      <c r="E2553" s="2">
        <v>2</v>
      </c>
      <c r="P2553">
        <v>2</v>
      </c>
      <c r="Q2553" t="str">
        <f t="shared" si="40"/>
        <v>12</v>
      </c>
    </row>
    <row r="2554" spans="1:17" x14ac:dyDescent="0.25">
      <c r="A2554">
        <v>2553</v>
      </c>
      <c r="B2554">
        <v>12.917175000000007</v>
      </c>
      <c r="C2554" s="5">
        <v>1</v>
      </c>
      <c r="D2554">
        <v>18.956483000000006</v>
      </c>
      <c r="E2554" s="2">
        <v>2</v>
      </c>
      <c r="P2554">
        <v>2</v>
      </c>
      <c r="Q2554" t="str">
        <f t="shared" si="40"/>
        <v>12</v>
      </c>
    </row>
    <row r="2555" spans="1:17" x14ac:dyDescent="0.25">
      <c r="A2555">
        <v>2554</v>
      </c>
      <c r="B2555">
        <v>12.917175000000007</v>
      </c>
      <c r="C2555" s="5">
        <v>1</v>
      </c>
      <c r="D2555">
        <v>18.956483000000006</v>
      </c>
      <c r="E2555" s="2">
        <v>2</v>
      </c>
      <c r="P2555">
        <v>2</v>
      </c>
      <c r="Q2555" t="str">
        <f t="shared" si="40"/>
        <v>12</v>
      </c>
    </row>
    <row r="2556" spans="1:17" x14ac:dyDescent="0.25">
      <c r="A2556">
        <v>2555</v>
      </c>
      <c r="B2556">
        <v>12.917175000000007</v>
      </c>
      <c r="C2556" s="5">
        <v>1</v>
      </c>
      <c r="P2556">
        <v>1</v>
      </c>
      <c r="Q2556" t="str">
        <f t="shared" si="40"/>
        <v>1</v>
      </c>
    </row>
    <row r="2557" spans="1:17" x14ac:dyDescent="0.25">
      <c r="A2557">
        <v>2556</v>
      </c>
      <c r="B2557">
        <v>12.917175000000007</v>
      </c>
      <c r="C2557" s="5">
        <v>1</v>
      </c>
      <c r="J2557">
        <v>39.344490000000008</v>
      </c>
      <c r="K2557" t="s">
        <v>22</v>
      </c>
      <c r="Q2557" t="str">
        <f t="shared" si="40"/>
        <v>1</v>
      </c>
    </row>
    <row r="2558" spans="1:17" x14ac:dyDescent="0.25">
      <c r="A2558">
        <v>2557</v>
      </c>
      <c r="Q2558" t="str">
        <f t="shared" si="40"/>
        <v/>
      </c>
    </row>
    <row r="2559" spans="1:17" x14ac:dyDescent="0.25">
      <c r="A2559">
        <v>2558</v>
      </c>
      <c r="J2559">
        <v>236.06581399999999</v>
      </c>
      <c r="K2559" t="s">
        <v>22</v>
      </c>
      <c r="Q2559" t="str">
        <f t="shared" si="40"/>
        <v/>
      </c>
    </row>
    <row r="2560" spans="1:17" x14ac:dyDescent="0.25">
      <c r="A2560">
        <v>2559</v>
      </c>
      <c r="B2560">
        <v>228.31728899999999</v>
      </c>
      <c r="C2560" s="5">
        <v>1</v>
      </c>
      <c r="P2560">
        <v>1</v>
      </c>
      <c r="Q2560" t="str">
        <f t="shared" si="40"/>
        <v>1</v>
      </c>
    </row>
    <row r="2561" spans="1:17" x14ac:dyDescent="0.25">
      <c r="A2561">
        <v>2560</v>
      </c>
      <c r="B2561">
        <v>228.31728899999999</v>
      </c>
      <c r="C2561" s="5">
        <v>1</v>
      </c>
      <c r="P2561">
        <v>1</v>
      </c>
      <c r="Q2561" t="str">
        <f t="shared" si="40"/>
        <v>1</v>
      </c>
    </row>
    <row r="2562" spans="1:17" x14ac:dyDescent="0.25">
      <c r="A2562">
        <v>2561</v>
      </c>
      <c r="B2562">
        <v>228.31728899999999</v>
      </c>
      <c r="C2562" s="5">
        <v>1</v>
      </c>
      <c r="P2562">
        <v>1</v>
      </c>
      <c r="Q2562" t="str">
        <f t="shared" ref="Q2562:Q2625" si="41">CONCATENATE(C2562,E2562,G2562,I2562)</f>
        <v>1</v>
      </c>
    </row>
    <row r="2563" spans="1:17" x14ac:dyDescent="0.25">
      <c r="A2563">
        <v>2562</v>
      </c>
      <c r="B2563">
        <v>228.31728899999999</v>
      </c>
      <c r="C2563" s="5">
        <v>1</v>
      </c>
      <c r="P2563">
        <v>1</v>
      </c>
      <c r="Q2563" t="str">
        <f t="shared" si="41"/>
        <v>1</v>
      </c>
    </row>
    <row r="2564" spans="1:17" x14ac:dyDescent="0.25">
      <c r="A2564">
        <v>2563</v>
      </c>
      <c r="B2564">
        <v>228.35366400000001</v>
      </c>
      <c r="C2564" s="5">
        <v>1</v>
      </c>
      <c r="P2564">
        <v>1</v>
      </c>
      <c r="Q2564" t="str">
        <f t="shared" si="41"/>
        <v>1</v>
      </c>
    </row>
    <row r="2565" spans="1:17" x14ac:dyDescent="0.25">
      <c r="A2565">
        <v>2564</v>
      </c>
      <c r="B2565">
        <v>228.32744199999999</v>
      </c>
      <c r="C2565" s="5">
        <v>1</v>
      </c>
      <c r="D2565">
        <v>224.493202</v>
      </c>
      <c r="E2565" s="2">
        <v>2</v>
      </c>
      <c r="P2565">
        <v>2</v>
      </c>
      <c r="Q2565" t="str">
        <f t="shared" si="41"/>
        <v>12</v>
      </c>
    </row>
    <row r="2566" spans="1:17" x14ac:dyDescent="0.25">
      <c r="A2566">
        <v>2565</v>
      </c>
      <c r="B2566">
        <v>228.33493899999999</v>
      </c>
      <c r="C2566" s="5">
        <v>1</v>
      </c>
      <c r="D2566">
        <v>224.410247</v>
      </c>
      <c r="E2566" s="2">
        <v>2</v>
      </c>
      <c r="P2566">
        <v>2</v>
      </c>
      <c r="Q2566" t="str">
        <f t="shared" si="41"/>
        <v>12</v>
      </c>
    </row>
    <row r="2567" spans="1:17" x14ac:dyDescent="0.25">
      <c r="A2567">
        <v>2566</v>
      </c>
      <c r="B2567">
        <v>228.282802</v>
      </c>
      <c r="C2567" s="5">
        <v>1</v>
      </c>
      <c r="D2567">
        <v>224.42570499999999</v>
      </c>
      <c r="E2567" s="2">
        <v>2</v>
      </c>
      <c r="P2567">
        <v>2</v>
      </c>
      <c r="Q2567" t="str">
        <f t="shared" si="41"/>
        <v>12</v>
      </c>
    </row>
    <row r="2568" spans="1:17" x14ac:dyDescent="0.25">
      <c r="A2568">
        <v>2567</v>
      </c>
      <c r="B2568">
        <v>228.32927699999999</v>
      </c>
      <c r="C2568" s="5">
        <v>1</v>
      </c>
      <c r="D2568">
        <v>224.37825900000001</v>
      </c>
      <c r="E2568" s="2">
        <v>2</v>
      </c>
      <c r="P2568">
        <v>2</v>
      </c>
      <c r="Q2568" t="str">
        <f t="shared" si="41"/>
        <v>12</v>
      </c>
    </row>
    <row r="2569" spans="1:17" x14ac:dyDescent="0.25">
      <c r="A2569">
        <v>2568</v>
      </c>
      <c r="B2569">
        <v>228.31728899999999</v>
      </c>
      <c r="C2569" s="5">
        <v>1</v>
      </c>
      <c r="D2569">
        <v>224.410706</v>
      </c>
      <c r="E2569" s="2">
        <v>2</v>
      </c>
      <c r="P2569">
        <v>2</v>
      </c>
      <c r="Q2569" t="str">
        <f t="shared" si="41"/>
        <v>12</v>
      </c>
    </row>
    <row r="2570" spans="1:17" x14ac:dyDescent="0.25">
      <c r="A2570">
        <v>2569</v>
      </c>
      <c r="D2570">
        <v>224.40070700000001</v>
      </c>
      <c r="E2570" s="2">
        <v>2</v>
      </c>
      <c r="P2570">
        <v>1</v>
      </c>
      <c r="Q2570" t="str">
        <f t="shared" si="41"/>
        <v>2</v>
      </c>
    </row>
    <row r="2571" spans="1:17" x14ac:dyDescent="0.25">
      <c r="A2571">
        <v>2570</v>
      </c>
      <c r="D2571">
        <v>224.59921700000001</v>
      </c>
      <c r="E2571" s="2">
        <v>2</v>
      </c>
      <c r="F2571">
        <v>226.94399300000001</v>
      </c>
      <c r="G2571" s="3">
        <v>3</v>
      </c>
      <c r="H2571">
        <v>225.62339800000001</v>
      </c>
      <c r="I2571" s="4">
        <v>4</v>
      </c>
      <c r="P2571">
        <v>3</v>
      </c>
      <c r="Q2571" t="str">
        <f t="shared" si="41"/>
        <v>234</v>
      </c>
    </row>
    <row r="2572" spans="1:17" x14ac:dyDescent="0.25">
      <c r="A2572">
        <v>2571</v>
      </c>
      <c r="D2572">
        <v>224.493202</v>
      </c>
      <c r="E2572" s="2">
        <v>2</v>
      </c>
      <c r="F2572">
        <v>226.927055</v>
      </c>
      <c r="G2572" s="3">
        <v>3</v>
      </c>
      <c r="H2572">
        <v>225.47896700000001</v>
      </c>
      <c r="I2572" s="4">
        <v>4</v>
      </c>
      <c r="P2572">
        <v>3</v>
      </c>
      <c r="Q2572" t="str">
        <f t="shared" si="41"/>
        <v>234</v>
      </c>
    </row>
    <row r="2573" spans="1:17" x14ac:dyDescent="0.25">
      <c r="A2573">
        <v>2572</v>
      </c>
      <c r="F2573">
        <v>226.916954</v>
      </c>
      <c r="G2573" s="3">
        <v>3</v>
      </c>
      <c r="H2573">
        <v>225.55028999999999</v>
      </c>
      <c r="I2573" s="4">
        <v>4</v>
      </c>
      <c r="P2573">
        <v>2</v>
      </c>
      <c r="Q2573" t="str">
        <f t="shared" si="41"/>
        <v>34</v>
      </c>
    </row>
    <row r="2574" spans="1:17" x14ac:dyDescent="0.25">
      <c r="A2574">
        <v>2573</v>
      </c>
      <c r="F2574">
        <v>226.99756099999999</v>
      </c>
      <c r="G2574" s="3">
        <v>3</v>
      </c>
      <c r="H2574">
        <v>225.53804500000001</v>
      </c>
      <c r="I2574" s="4">
        <v>4</v>
      </c>
      <c r="P2574">
        <v>2</v>
      </c>
      <c r="Q2574" t="str">
        <f t="shared" si="41"/>
        <v>34</v>
      </c>
    </row>
    <row r="2575" spans="1:17" x14ac:dyDescent="0.25">
      <c r="A2575">
        <v>2574</v>
      </c>
      <c r="F2575">
        <v>226.97271599999999</v>
      </c>
      <c r="G2575" s="3">
        <v>3</v>
      </c>
      <c r="H2575">
        <v>225.56671800000001</v>
      </c>
      <c r="I2575" s="4">
        <v>4</v>
      </c>
      <c r="P2575">
        <v>2</v>
      </c>
      <c r="Q2575" t="str">
        <f t="shared" si="41"/>
        <v>34</v>
      </c>
    </row>
    <row r="2576" spans="1:17" x14ac:dyDescent="0.25">
      <c r="A2576">
        <v>2575</v>
      </c>
      <c r="F2576">
        <v>226.99383699999998</v>
      </c>
      <c r="G2576" s="3">
        <v>3</v>
      </c>
      <c r="H2576">
        <v>225.586105</v>
      </c>
      <c r="I2576" s="4">
        <v>4</v>
      </c>
      <c r="P2576">
        <v>2</v>
      </c>
      <c r="Q2576" t="str">
        <f t="shared" si="41"/>
        <v>34</v>
      </c>
    </row>
    <row r="2577" spans="1:17" x14ac:dyDescent="0.25">
      <c r="A2577">
        <v>2576</v>
      </c>
      <c r="F2577">
        <v>226.94399300000001</v>
      </c>
      <c r="G2577" s="3">
        <v>3</v>
      </c>
      <c r="H2577">
        <v>225.62339800000001</v>
      </c>
      <c r="I2577" s="4">
        <v>4</v>
      </c>
      <c r="P2577">
        <v>2</v>
      </c>
      <c r="Q2577" t="str">
        <f t="shared" si="41"/>
        <v>34</v>
      </c>
    </row>
    <row r="2578" spans="1:17" x14ac:dyDescent="0.25">
      <c r="A2578">
        <v>2577</v>
      </c>
      <c r="H2578">
        <v>225.62339800000001</v>
      </c>
      <c r="I2578" s="4">
        <v>4</v>
      </c>
      <c r="P2578">
        <v>1</v>
      </c>
      <c r="Q2578" t="str">
        <f t="shared" si="41"/>
        <v>4</v>
      </c>
    </row>
    <row r="2579" spans="1:17" x14ac:dyDescent="0.25">
      <c r="A2579">
        <v>2578</v>
      </c>
      <c r="P2579">
        <v>0</v>
      </c>
      <c r="Q2579" t="str">
        <f t="shared" si="41"/>
        <v/>
      </c>
    </row>
    <row r="2580" spans="1:17" x14ac:dyDescent="0.25">
      <c r="A2580">
        <v>2579</v>
      </c>
      <c r="P2580">
        <v>0</v>
      </c>
      <c r="Q2580" t="str">
        <f t="shared" si="41"/>
        <v/>
      </c>
    </row>
    <row r="2581" spans="1:17" x14ac:dyDescent="0.25">
      <c r="A2581">
        <v>2580</v>
      </c>
      <c r="P2581">
        <v>0</v>
      </c>
      <c r="Q2581" t="str">
        <f t="shared" si="41"/>
        <v/>
      </c>
    </row>
    <row r="2582" spans="1:17" x14ac:dyDescent="0.25">
      <c r="A2582">
        <v>2581</v>
      </c>
      <c r="P2582">
        <v>0</v>
      </c>
      <c r="Q2582" t="str">
        <f t="shared" si="41"/>
        <v/>
      </c>
    </row>
    <row r="2583" spans="1:17" x14ac:dyDescent="0.25">
      <c r="A2583">
        <v>2582</v>
      </c>
      <c r="P2583">
        <v>0</v>
      </c>
      <c r="Q2583" t="str">
        <f t="shared" si="41"/>
        <v/>
      </c>
    </row>
    <row r="2584" spans="1:17" x14ac:dyDescent="0.25">
      <c r="A2584">
        <v>2583</v>
      </c>
      <c r="P2584">
        <v>0</v>
      </c>
      <c r="Q2584" t="str">
        <f t="shared" si="41"/>
        <v/>
      </c>
    </row>
    <row r="2585" spans="1:17" x14ac:dyDescent="0.25">
      <c r="A2585">
        <v>2584</v>
      </c>
      <c r="D2585">
        <v>201.64242400000001</v>
      </c>
      <c r="E2585" s="2">
        <v>2</v>
      </c>
      <c r="P2585">
        <v>1</v>
      </c>
      <c r="Q2585" t="str">
        <f t="shared" si="41"/>
        <v>2</v>
      </c>
    </row>
    <row r="2586" spans="1:17" x14ac:dyDescent="0.25">
      <c r="A2586">
        <v>2585</v>
      </c>
      <c r="D2586">
        <v>201.64789500000001</v>
      </c>
      <c r="E2586" s="2">
        <v>2</v>
      </c>
      <c r="P2586">
        <v>1</v>
      </c>
      <c r="Q2586" t="str">
        <f t="shared" si="41"/>
        <v>2</v>
      </c>
    </row>
    <row r="2587" spans="1:17" x14ac:dyDescent="0.25">
      <c r="A2587">
        <v>2586</v>
      </c>
      <c r="D2587">
        <v>201.65474599999999</v>
      </c>
      <c r="E2587" s="2">
        <v>2</v>
      </c>
      <c r="P2587">
        <v>1</v>
      </c>
      <c r="Q2587" t="str">
        <f t="shared" si="41"/>
        <v>2</v>
      </c>
    </row>
    <row r="2588" spans="1:17" x14ac:dyDescent="0.25">
      <c r="A2588">
        <v>2587</v>
      </c>
      <c r="B2588">
        <v>198.403098</v>
      </c>
      <c r="C2588" s="5">
        <v>1</v>
      </c>
      <c r="D2588">
        <v>201.67984999999999</v>
      </c>
      <c r="E2588" s="2">
        <v>2</v>
      </c>
      <c r="P2588">
        <v>2</v>
      </c>
      <c r="Q2588" t="str">
        <f t="shared" si="41"/>
        <v>12</v>
      </c>
    </row>
    <row r="2589" spans="1:17" x14ac:dyDescent="0.25">
      <c r="A2589">
        <v>2588</v>
      </c>
      <c r="B2589">
        <v>198.422427</v>
      </c>
      <c r="C2589" s="5">
        <v>1</v>
      </c>
      <c r="D2589">
        <v>201.67675700000001</v>
      </c>
      <c r="E2589" s="2">
        <v>2</v>
      </c>
      <c r="P2589">
        <v>2</v>
      </c>
      <c r="Q2589" t="str">
        <f t="shared" si="41"/>
        <v>12</v>
      </c>
    </row>
    <row r="2590" spans="1:17" x14ac:dyDescent="0.25">
      <c r="A2590">
        <v>2589</v>
      </c>
      <c r="B2590">
        <v>198.399798</v>
      </c>
      <c r="C2590" s="5">
        <v>1</v>
      </c>
      <c r="D2590">
        <v>201.68629300000001</v>
      </c>
      <c r="E2590" s="2">
        <v>2</v>
      </c>
      <c r="P2590">
        <v>2</v>
      </c>
      <c r="Q2590" t="str">
        <f t="shared" si="41"/>
        <v>12</v>
      </c>
    </row>
    <row r="2591" spans="1:17" x14ac:dyDescent="0.25">
      <c r="A2591">
        <v>2590</v>
      </c>
      <c r="B2591">
        <v>198.46402599999999</v>
      </c>
      <c r="C2591" s="5">
        <v>1</v>
      </c>
      <c r="D2591">
        <v>201.64242400000001</v>
      </c>
      <c r="E2591" s="2">
        <v>2</v>
      </c>
      <c r="P2591">
        <v>2</v>
      </c>
      <c r="Q2591" t="str">
        <f t="shared" si="41"/>
        <v>12</v>
      </c>
    </row>
    <row r="2592" spans="1:17" x14ac:dyDescent="0.25">
      <c r="A2592">
        <v>2591</v>
      </c>
      <c r="B2592">
        <v>198.449851</v>
      </c>
      <c r="C2592" s="5">
        <v>1</v>
      </c>
      <c r="P2592">
        <v>1</v>
      </c>
      <c r="Q2592" t="str">
        <f t="shared" si="41"/>
        <v>1</v>
      </c>
    </row>
    <row r="2593" spans="1:17" x14ac:dyDescent="0.25">
      <c r="A2593">
        <v>2592</v>
      </c>
      <c r="B2593">
        <v>198.403098</v>
      </c>
      <c r="C2593" s="5">
        <v>1</v>
      </c>
      <c r="F2593">
        <v>199.409178</v>
      </c>
      <c r="G2593" s="3">
        <v>3</v>
      </c>
      <c r="H2593">
        <v>198.01990000000001</v>
      </c>
      <c r="I2593" s="4">
        <v>4</v>
      </c>
      <c r="P2593">
        <v>3</v>
      </c>
      <c r="Q2593" t="str">
        <f t="shared" si="41"/>
        <v>134</v>
      </c>
    </row>
    <row r="2594" spans="1:17" x14ac:dyDescent="0.25">
      <c r="A2594">
        <v>2593</v>
      </c>
      <c r="F2594">
        <v>199.41124200000002</v>
      </c>
      <c r="G2594" s="3">
        <v>3</v>
      </c>
      <c r="H2594">
        <v>198.03572700000001</v>
      </c>
      <c r="I2594" s="4">
        <v>4</v>
      </c>
      <c r="P2594">
        <v>2</v>
      </c>
      <c r="Q2594" t="str">
        <f t="shared" si="41"/>
        <v>34</v>
      </c>
    </row>
    <row r="2595" spans="1:17" x14ac:dyDescent="0.25">
      <c r="A2595">
        <v>2594</v>
      </c>
      <c r="F2595">
        <v>199.43675500000001</v>
      </c>
      <c r="G2595" s="3">
        <v>3</v>
      </c>
      <c r="H2595">
        <v>198.03634500000001</v>
      </c>
      <c r="I2595" s="4">
        <v>4</v>
      </c>
      <c r="P2595">
        <v>2</v>
      </c>
      <c r="Q2595" t="str">
        <f t="shared" si="41"/>
        <v>34</v>
      </c>
    </row>
    <row r="2596" spans="1:17" x14ac:dyDescent="0.25">
      <c r="A2596">
        <v>2595</v>
      </c>
      <c r="F2596">
        <v>199.46525800000001</v>
      </c>
      <c r="G2596" s="3">
        <v>3</v>
      </c>
      <c r="H2596">
        <v>198.062014</v>
      </c>
      <c r="I2596" s="4">
        <v>4</v>
      </c>
      <c r="P2596">
        <v>2</v>
      </c>
      <c r="Q2596" t="str">
        <f t="shared" si="41"/>
        <v>34</v>
      </c>
    </row>
    <row r="2597" spans="1:17" x14ac:dyDescent="0.25">
      <c r="A2597">
        <v>2596</v>
      </c>
      <c r="F2597">
        <v>199.475672</v>
      </c>
      <c r="G2597" s="3">
        <v>3</v>
      </c>
      <c r="H2597">
        <v>198.06742700000001</v>
      </c>
      <c r="I2597" s="4">
        <v>4</v>
      </c>
      <c r="P2597">
        <v>2</v>
      </c>
      <c r="Q2597" t="str">
        <f t="shared" si="41"/>
        <v>34</v>
      </c>
    </row>
    <row r="2598" spans="1:17" x14ac:dyDescent="0.25">
      <c r="A2598">
        <v>2597</v>
      </c>
      <c r="F2598">
        <v>199.42933500000001</v>
      </c>
      <c r="G2598" s="3">
        <v>3</v>
      </c>
      <c r="H2598">
        <v>198.050105</v>
      </c>
      <c r="I2598" s="4">
        <v>4</v>
      </c>
      <c r="P2598">
        <v>2</v>
      </c>
      <c r="Q2598" t="str">
        <f t="shared" si="41"/>
        <v>34</v>
      </c>
    </row>
    <row r="2599" spans="1:17" x14ac:dyDescent="0.25">
      <c r="A2599">
        <v>2598</v>
      </c>
      <c r="F2599">
        <v>199.409178</v>
      </c>
      <c r="G2599" s="3">
        <v>3</v>
      </c>
      <c r="H2599">
        <v>198.01990000000001</v>
      </c>
      <c r="I2599" s="4">
        <v>4</v>
      </c>
      <c r="P2599">
        <v>2</v>
      </c>
      <c r="Q2599" t="str">
        <f t="shared" si="41"/>
        <v>34</v>
      </c>
    </row>
    <row r="2600" spans="1:17" x14ac:dyDescent="0.25">
      <c r="A2600">
        <v>2599</v>
      </c>
      <c r="P2600">
        <v>0</v>
      </c>
      <c r="Q2600" t="str">
        <f t="shared" si="41"/>
        <v/>
      </c>
    </row>
    <row r="2601" spans="1:17" x14ac:dyDescent="0.25">
      <c r="A2601">
        <v>2600</v>
      </c>
      <c r="P2601">
        <v>0</v>
      </c>
      <c r="Q2601" t="str">
        <f t="shared" si="41"/>
        <v/>
      </c>
    </row>
    <row r="2602" spans="1:17" x14ac:dyDescent="0.25">
      <c r="A2602">
        <v>2601</v>
      </c>
      <c r="P2602">
        <v>0</v>
      </c>
      <c r="Q2602" t="str">
        <f t="shared" si="41"/>
        <v/>
      </c>
    </row>
    <row r="2603" spans="1:17" x14ac:dyDescent="0.25">
      <c r="A2603">
        <v>2602</v>
      </c>
      <c r="P2603">
        <v>0</v>
      </c>
      <c r="Q2603" t="str">
        <f t="shared" si="41"/>
        <v/>
      </c>
    </row>
    <row r="2604" spans="1:17" x14ac:dyDescent="0.25">
      <c r="A2604">
        <v>2603</v>
      </c>
      <c r="P2604">
        <v>0</v>
      </c>
      <c r="Q2604" t="str">
        <f t="shared" si="41"/>
        <v/>
      </c>
    </row>
    <row r="2605" spans="1:17" x14ac:dyDescent="0.25">
      <c r="A2605">
        <v>2604</v>
      </c>
      <c r="D2605">
        <v>170.97211900000002</v>
      </c>
      <c r="E2605" s="2">
        <v>2</v>
      </c>
      <c r="P2605">
        <v>1</v>
      </c>
      <c r="Q2605" t="str">
        <f t="shared" si="41"/>
        <v>2</v>
      </c>
    </row>
    <row r="2606" spans="1:17" x14ac:dyDescent="0.25">
      <c r="A2606">
        <v>2605</v>
      </c>
      <c r="D2606">
        <v>170.97552000000002</v>
      </c>
      <c r="E2606" s="2">
        <v>2</v>
      </c>
      <c r="P2606">
        <v>1</v>
      </c>
      <c r="Q2606" t="str">
        <f t="shared" si="41"/>
        <v>2</v>
      </c>
    </row>
    <row r="2607" spans="1:17" x14ac:dyDescent="0.25">
      <c r="A2607">
        <v>2606</v>
      </c>
      <c r="D2607">
        <v>170.981551</v>
      </c>
      <c r="E2607" s="2">
        <v>2</v>
      </c>
      <c r="P2607">
        <v>1</v>
      </c>
      <c r="Q2607" t="str">
        <f t="shared" si="41"/>
        <v>2</v>
      </c>
    </row>
    <row r="2608" spans="1:17" x14ac:dyDescent="0.25">
      <c r="A2608">
        <v>2607</v>
      </c>
      <c r="B2608">
        <v>166.372479</v>
      </c>
      <c r="C2608" s="5">
        <v>1</v>
      </c>
      <c r="D2608">
        <v>170.94232399999999</v>
      </c>
      <c r="E2608" s="2">
        <v>2</v>
      </c>
      <c r="P2608">
        <v>2</v>
      </c>
      <c r="Q2608" t="str">
        <f t="shared" si="41"/>
        <v>12</v>
      </c>
    </row>
    <row r="2609" spans="1:17" x14ac:dyDescent="0.25">
      <c r="A2609">
        <v>2608</v>
      </c>
      <c r="B2609">
        <v>166.25351000000001</v>
      </c>
      <c r="C2609" s="5">
        <v>1</v>
      </c>
      <c r="D2609">
        <v>170.95515900000001</v>
      </c>
      <c r="E2609" s="2">
        <v>2</v>
      </c>
      <c r="P2609">
        <v>2</v>
      </c>
      <c r="Q2609" t="str">
        <f t="shared" si="41"/>
        <v>12</v>
      </c>
    </row>
    <row r="2610" spans="1:17" x14ac:dyDescent="0.25">
      <c r="A2610">
        <v>2609</v>
      </c>
      <c r="B2610">
        <v>166.27969400000001</v>
      </c>
      <c r="C2610" s="5">
        <v>1</v>
      </c>
      <c r="D2610">
        <v>170.94603599999999</v>
      </c>
      <c r="E2610" s="2">
        <v>2</v>
      </c>
      <c r="P2610">
        <v>2</v>
      </c>
      <c r="Q2610" t="str">
        <f t="shared" si="41"/>
        <v>12</v>
      </c>
    </row>
    <row r="2611" spans="1:17" x14ac:dyDescent="0.25">
      <c r="A2611">
        <v>2610</v>
      </c>
      <c r="B2611">
        <v>166.40985000000001</v>
      </c>
      <c r="C2611" s="5">
        <v>1</v>
      </c>
      <c r="D2611">
        <v>170.97211900000002</v>
      </c>
      <c r="E2611" s="2">
        <v>2</v>
      </c>
      <c r="P2611">
        <v>2</v>
      </c>
      <c r="Q2611" t="str">
        <f t="shared" si="41"/>
        <v>12</v>
      </c>
    </row>
    <row r="2612" spans="1:17" x14ac:dyDescent="0.25">
      <c r="A2612">
        <v>2611</v>
      </c>
      <c r="B2612">
        <v>166.47268600000001</v>
      </c>
      <c r="C2612" s="5">
        <v>1</v>
      </c>
      <c r="P2612">
        <v>1</v>
      </c>
      <c r="Q2612" t="str">
        <f t="shared" si="41"/>
        <v>1</v>
      </c>
    </row>
    <row r="2613" spans="1:17" x14ac:dyDescent="0.25">
      <c r="A2613">
        <v>2612</v>
      </c>
      <c r="B2613">
        <v>166.372479</v>
      </c>
      <c r="C2613" s="5">
        <v>1</v>
      </c>
      <c r="P2613">
        <v>1</v>
      </c>
      <c r="Q2613" t="str">
        <f t="shared" si="41"/>
        <v>1</v>
      </c>
    </row>
    <row r="2614" spans="1:17" x14ac:dyDescent="0.25">
      <c r="A2614">
        <v>2613</v>
      </c>
      <c r="F2614">
        <v>165.600314</v>
      </c>
      <c r="G2614" s="3">
        <v>3</v>
      </c>
      <c r="H2614">
        <v>165.86371700000001</v>
      </c>
      <c r="I2614" s="4">
        <v>4</v>
      </c>
      <c r="P2614">
        <v>2</v>
      </c>
      <c r="Q2614" t="str">
        <f t="shared" si="41"/>
        <v>34</v>
      </c>
    </row>
    <row r="2615" spans="1:17" x14ac:dyDescent="0.25">
      <c r="A2615">
        <v>2614</v>
      </c>
      <c r="F2615">
        <v>165.65820200000002</v>
      </c>
      <c r="G2615" s="3">
        <v>3</v>
      </c>
      <c r="H2615">
        <v>165.809695</v>
      </c>
      <c r="I2615" s="4">
        <v>4</v>
      </c>
      <c r="P2615">
        <v>2</v>
      </c>
      <c r="Q2615" t="str">
        <f t="shared" si="41"/>
        <v>34</v>
      </c>
    </row>
    <row r="2616" spans="1:17" x14ac:dyDescent="0.25">
      <c r="A2616">
        <v>2615</v>
      </c>
      <c r="F2616">
        <v>165.609128</v>
      </c>
      <c r="G2616" s="3">
        <v>3</v>
      </c>
      <c r="H2616">
        <v>165.82886999999999</v>
      </c>
      <c r="I2616" s="4">
        <v>4</v>
      </c>
      <c r="P2616">
        <v>2</v>
      </c>
      <c r="Q2616" t="str">
        <f t="shared" si="41"/>
        <v>34</v>
      </c>
    </row>
    <row r="2617" spans="1:17" x14ac:dyDescent="0.25">
      <c r="A2617">
        <v>2616</v>
      </c>
      <c r="F2617">
        <v>165.60402400000001</v>
      </c>
      <c r="G2617" s="3">
        <v>3</v>
      </c>
      <c r="H2617">
        <v>165.72562299999998</v>
      </c>
      <c r="I2617" s="4">
        <v>4</v>
      </c>
      <c r="P2617">
        <v>2</v>
      </c>
      <c r="Q2617" t="str">
        <f t="shared" si="41"/>
        <v>34</v>
      </c>
    </row>
    <row r="2618" spans="1:17" x14ac:dyDescent="0.25">
      <c r="A2618">
        <v>2617</v>
      </c>
      <c r="F2618">
        <v>165.66613799999999</v>
      </c>
      <c r="G2618" s="3">
        <v>3</v>
      </c>
      <c r="H2618">
        <v>165.83886999999999</v>
      </c>
      <c r="I2618" s="4">
        <v>4</v>
      </c>
      <c r="P2618">
        <v>2</v>
      </c>
      <c r="Q2618" t="str">
        <f t="shared" si="41"/>
        <v>34</v>
      </c>
    </row>
    <row r="2619" spans="1:17" x14ac:dyDescent="0.25">
      <c r="A2619">
        <v>2618</v>
      </c>
      <c r="F2619">
        <v>165.62263400000001</v>
      </c>
      <c r="G2619" s="3">
        <v>3</v>
      </c>
      <c r="H2619">
        <v>165.778098</v>
      </c>
      <c r="I2619" s="4">
        <v>4</v>
      </c>
      <c r="P2619">
        <v>2</v>
      </c>
      <c r="Q2619" t="str">
        <f t="shared" si="41"/>
        <v>34</v>
      </c>
    </row>
    <row r="2620" spans="1:17" x14ac:dyDescent="0.25">
      <c r="A2620">
        <v>2619</v>
      </c>
      <c r="F2620">
        <v>165.600314</v>
      </c>
      <c r="G2620" s="3">
        <v>3</v>
      </c>
      <c r="H2620">
        <v>165.86371700000001</v>
      </c>
      <c r="I2620" s="4">
        <v>4</v>
      </c>
      <c r="P2620">
        <v>2</v>
      </c>
      <c r="Q2620" t="str">
        <f t="shared" si="41"/>
        <v>34</v>
      </c>
    </row>
    <row r="2621" spans="1:17" x14ac:dyDescent="0.25">
      <c r="A2621">
        <v>2620</v>
      </c>
      <c r="P2621">
        <v>0</v>
      </c>
      <c r="Q2621" t="str">
        <f t="shared" si="41"/>
        <v/>
      </c>
    </row>
    <row r="2622" spans="1:17" x14ac:dyDescent="0.25">
      <c r="A2622">
        <v>2621</v>
      </c>
      <c r="P2622">
        <v>0</v>
      </c>
      <c r="Q2622" t="str">
        <f t="shared" si="41"/>
        <v/>
      </c>
    </row>
    <row r="2623" spans="1:17" x14ac:dyDescent="0.25">
      <c r="A2623">
        <v>2622</v>
      </c>
      <c r="P2623">
        <v>0</v>
      </c>
      <c r="Q2623" t="str">
        <f t="shared" si="41"/>
        <v/>
      </c>
    </row>
    <row r="2624" spans="1:17" x14ac:dyDescent="0.25">
      <c r="A2624">
        <v>2623</v>
      </c>
      <c r="P2624">
        <v>0</v>
      </c>
      <c r="Q2624" t="str">
        <f t="shared" si="41"/>
        <v/>
      </c>
    </row>
    <row r="2625" spans="1:17" x14ac:dyDescent="0.25">
      <c r="A2625">
        <v>2624</v>
      </c>
      <c r="D2625">
        <v>132.83281200000002</v>
      </c>
      <c r="E2625" s="2">
        <v>2</v>
      </c>
      <c r="P2625">
        <v>1</v>
      </c>
      <c r="Q2625" t="str">
        <f t="shared" si="41"/>
        <v>2</v>
      </c>
    </row>
    <row r="2626" spans="1:17" x14ac:dyDescent="0.25">
      <c r="A2626">
        <v>2625</v>
      </c>
      <c r="D2626">
        <v>132.795466</v>
      </c>
      <c r="E2626" s="2">
        <v>2</v>
      </c>
      <c r="P2626">
        <v>1</v>
      </c>
      <c r="Q2626" t="str">
        <f t="shared" ref="Q2626:Q2689" si="42">CONCATENATE(C2626,E2626,G2626,I2626)</f>
        <v>2</v>
      </c>
    </row>
    <row r="2627" spans="1:17" x14ac:dyDescent="0.25">
      <c r="A2627">
        <v>2626</v>
      </c>
      <c r="D2627">
        <v>132.78959900000001</v>
      </c>
      <c r="E2627" s="2">
        <v>2</v>
      </c>
      <c r="P2627">
        <v>1</v>
      </c>
      <c r="Q2627" t="str">
        <f t="shared" si="42"/>
        <v>2</v>
      </c>
    </row>
    <row r="2628" spans="1:17" x14ac:dyDescent="0.25">
      <c r="A2628">
        <v>2627</v>
      </c>
      <c r="D2628">
        <v>132.8347</v>
      </c>
      <c r="E2628" s="2">
        <v>2</v>
      </c>
      <c r="P2628">
        <v>1</v>
      </c>
      <c r="Q2628" t="str">
        <f t="shared" si="42"/>
        <v>2</v>
      </c>
    </row>
    <row r="2629" spans="1:17" x14ac:dyDescent="0.25">
      <c r="A2629">
        <v>2628</v>
      </c>
      <c r="B2629">
        <v>128.42604700000001</v>
      </c>
      <c r="C2629" s="5">
        <v>1</v>
      </c>
      <c r="D2629">
        <v>132.92489499999999</v>
      </c>
      <c r="E2629" s="2">
        <v>2</v>
      </c>
      <c r="P2629">
        <v>2</v>
      </c>
      <c r="Q2629" t="str">
        <f t="shared" si="42"/>
        <v>12</v>
      </c>
    </row>
    <row r="2630" spans="1:17" x14ac:dyDescent="0.25">
      <c r="A2630">
        <v>2629</v>
      </c>
      <c r="B2630">
        <v>128.38742999999999</v>
      </c>
      <c r="C2630" s="5">
        <v>1</v>
      </c>
      <c r="D2630">
        <v>132.82622700000002</v>
      </c>
      <c r="E2630" s="2">
        <v>2</v>
      </c>
      <c r="P2630">
        <v>2</v>
      </c>
      <c r="Q2630" t="str">
        <f t="shared" si="42"/>
        <v>12</v>
      </c>
    </row>
    <row r="2631" spans="1:17" x14ac:dyDescent="0.25">
      <c r="A2631">
        <v>2630</v>
      </c>
      <c r="B2631">
        <v>128.378657</v>
      </c>
      <c r="C2631" s="5">
        <v>1</v>
      </c>
      <c r="D2631">
        <v>132.83281200000002</v>
      </c>
      <c r="E2631" s="2">
        <v>2</v>
      </c>
      <c r="P2631">
        <v>2</v>
      </c>
      <c r="Q2631" t="str">
        <f t="shared" si="42"/>
        <v>12</v>
      </c>
    </row>
    <row r="2632" spans="1:17" x14ac:dyDescent="0.25">
      <c r="A2632">
        <v>2631</v>
      </c>
      <c r="B2632">
        <v>128.33038900000003</v>
      </c>
      <c r="C2632" s="5">
        <v>1</v>
      </c>
      <c r="P2632">
        <v>1</v>
      </c>
      <c r="Q2632" t="str">
        <f t="shared" si="42"/>
        <v>1</v>
      </c>
    </row>
    <row r="2633" spans="1:17" x14ac:dyDescent="0.25">
      <c r="A2633">
        <v>2632</v>
      </c>
      <c r="B2633">
        <v>128.41176100000001</v>
      </c>
      <c r="C2633" s="5">
        <v>1</v>
      </c>
      <c r="P2633">
        <v>1</v>
      </c>
      <c r="Q2633" t="str">
        <f t="shared" si="42"/>
        <v>1</v>
      </c>
    </row>
    <row r="2634" spans="1:17" x14ac:dyDescent="0.25">
      <c r="A2634">
        <v>2633</v>
      </c>
      <c r="B2634">
        <v>128.42604700000001</v>
      </c>
      <c r="C2634" s="5">
        <v>1</v>
      </c>
      <c r="P2634">
        <v>1</v>
      </c>
      <c r="Q2634" t="str">
        <f t="shared" si="42"/>
        <v>1</v>
      </c>
    </row>
    <row r="2635" spans="1:17" x14ac:dyDescent="0.25">
      <c r="A2635">
        <v>2634</v>
      </c>
      <c r="F2635">
        <v>127.06780500000001</v>
      </c>
      <c r="G2635" s="3">
        <v>3</v>
      </c>
      <c r="P2635">
        <v>1</v>
      </c>
      <c r="Q2635" t="str">
        <f t="shared" si="42"/>
        <v>3</v>
      </c>
    </row>
    <row r="2636" spans="1:17" x14ac:dyDescent="0.25">
      <c r="A2636">
        <v>2635</v>
      </c>
      <c r="F2636">
        <v>127.10841200000002</v>
      </c>
      <c r="G2636" s="3">
        <v>3</v>
      </c>
      <c r="H2636">
        <v>125.737212</v>
      </c>
      <c r="I2636" s="4">
        <v>4</v>
      </c>
      <c r="P2636">
        <v>2</v>
      </c>
      <c r="Q2636" t="str">
        <f t="shared" si="42"/>
        <v>34</v>
      </c>
    </row>
    <row r="2637" spans="1:17" x14ac:dyDescent="0.25">
      <c r="A2637">
        <v>2636</v>
      </c>
      <c r="F2637">
        <v>127.066069</v>
      </c>
      <c r="G2637" s="3">
        <v>3</v>
      </c>
      <c r="H2637">
        <v>125.763228</v>
      </c>
      <c r="I2637" s="4">
        <v>4</v>
      </c>
      <c r="P2637">
        <v>2</v>
      </c>
      <c r="Q2637" t="str">
        <f t="shared" si="42"/>
        <v>34</v>
      </c>
    </row>
    <row r="2638" spans="1:17" x14ac:dyDescent="0.25">
      <c r="A2638">
        <v>2637</v>
      </c>
      <c r="F2638">
        <v>127.06637400000001</v>
      </c>
      <c r="G2638" s="3">
        <v>3</v>
      </c>
      <c r="H2638">
        <v>125.84664400000001</v>
      </c>
      <c r="I2638" s="4">
        <v>4</v>
      </c>
      <c r="P2638">
        <v>2</v>
      </c>
      <c r="Q2638" t="str">
        <f t="shared" si="42"/>
        <v>34</v>
      </c>
    </row>
    <row r="2639" spans="1:17" x14ac:dyDescent="0.25">
      <c r="A2639">
        <v>2638</v>
      </c>
      <c r="F2639">
        <v>127.02316500000001</v>
      </c>
      <c r="G2639" s="3">
        <v>3</v>
      </c>
      <c r="H2639">
        <v>125.82832900000001</v>
      </c>
      <c r="I2639" s="4">
        <v>4</v>
      </c>
      <c r="P2639">
        <v>2</v>
      </c>
      <c r="Q2639" t="str">
        <f t="shared" si="42"/>
        <v>34</v>
      </c>
    </row>
    <row r="2640" spans="1:17" x14ac:dyDescent="0.25">
      <c r="A2640">
        <v>2639</v>
      </c>
      <c r="F2640">
        <v>127.06780500000001</v>
      </c>
      <c r="G2640" s="3">
        <v>3</v>
      </c>
      <c r="H2640">
        <v>125.82914200000002</v>
      </c>
      <c r="I2640" s="4">
        <v>4</v>
      </c>
      <c r="P2640">
        <v>2</v>
      </c>
      <c r="Q2640" t="str">
        <f t="shared" si="42"/>
        <v>34</v>
      </c>
    </row>
    <row r="2641" spans="1:17" x14ac:dyDescent="0.25">
      <c r="A2641">
        <v>2640</v>
      </c>
      <c r="F2641">
        <v>127.06780500000001</v>
      </c>
      <c r="G2641" s="3">
        <v>3</v>
      </c>
      <c r="H2641">
        <v>125.82134100000002</v>
      </c>
      <c r="I2641" s="4">
        <v>4</v>
      </c>
      <c r="P2641">
        <v>2</v>
      </c>
      <c r="Q2641" t="str">
        <f t="shared" si="42"/>
        <v>34</v>
      </c>
    </row>
    <row r="2642" spans="1:17" x14ac:dyDescent="0.25">
      <c r="A2642">
        <v>2641</v>
      </c>
      <c r="H2642">
        <v>125.737212</v>
      </c>
      <c r="I2642" s="4">
        <v>4</v>
      </c>
      <c r="P2642">
        <v>1</v>
      </c>
      <c r="Q2642" t="str">
        <f t="shared" si="42"/>
        <v>4</v>
      </c>
    </row>
    <row r="2643" spans="1:17" x14ac:dyDescent="0.25">
      <c r="A2643">
        <v>2642</v>
      </c>
      <c r="P2643">
        <v>0</v>
      </c>
      <c r="Q2643" t="str">
        <f t="shared" si="42"/>
        <v/>
      </c>
    </row>
    <row r="2644" spans="1:17" x14ac:dyDescent="0.25">
      <c r="A2644">
        <v>2643</v>
      </c>
      <c r="P2644">
        <v>0</v>
      </c>
      <c r="Q2644" t="str">
        <f t="shared" si="42"/>
        <v/>
      </c>
    </row>
    <row r="2645" spans="1:17" x14ac:dyDescent="0.25">
      <c r="A2645">
        <v>2644</v>
      </c>
      <c r="P2645">
        <v>0</v>
      </c>
      <c r="Q2645" t="str">
        <f t="shared" si="42"/>
        <v/>
      </c>
    </row>
    <row r="2646" spans="1:17" x14ac:dyDescent="0.25">
      <c r="A2646">
        <v>2645</v>
      </c>
      <c r="P2646">
        <v>0</v>
      </c>
      <c r="Q2646" t="str">
        <f t="shared" si="42"/>
        <v/>
      </c>
    </row>
    <row r="2647" spans="1:17" x14ac:dyDescent="0.25">
      <c r="A2647">
        <v>2646</v>
      </c>
      <c r="D2647">
        <v>98.820345000000003</v>
      </c>
      <c r="E2647" s="2">
        <v>2</v>
      </c>
      <c r="P2647">
        <v>1</v>
      </c>
      <c r="Q2647" t="str">
        <f t="shared" si="42"/>
        <v>2</v>
      </c>
    </row>
    <row r="2648" spans="1:17" x14ac:dyDescent="0.25">
      <c r="A2648">
        <v>2647</v>
      </c>
      <c r="D2648">
        <v>98.771166000000008</v>
      </c>
      <c r="E2648" s="2">
        <v>2</v>
      </c>
      <c r="P2648">
        <v>1</v>
      </c>
      <c r="Q2648" t="str">
        <f t="shared" si="42"/>
        <v>2</v>
      </c>
    </row>
    <row r="2649" spans="1:17" x14ac:dyDescent="0.25">
      <c r="A2649">
        <v>2648</v>
      </c>
      <c r="D2649">
        <v>98.811064000000016</v>
      </c>
      <c r="E2649" s="2">
        <v>2</v>
      </c>
      <c r="P2649">
        <v>1</v>
      </c>
      <c r="Q2649" t="str">
        <f t="shared" si="42"/>
        <v>2</v>
      </c>
    </row>
    <row r="2650" spans="1:17" x14ac:dyDescent="0.25">
      <c r="A2650">
        <v>2649</v>
      </c>
      <c r="B2650">
        <v>94.113245000000006</v>
      </c>
      <c r="C2650" s="5">
        <v>1</v>
      </c>
      <c r="D2650">
        <v>98.786370000000005</v>
      </c>
      <c r="E2650" s="2">
        <v>2</v>
      </c>
      <c r="P2650">
        <v>2</v>
      </c>
      <c r="Q2650" t="str">
        <f t="shared" si="42"/>
        <v>12</v>
      </c>
    </row>
    <row r="2651" spans="1:17" x14ac:dyDescent="0.25">
      <c r="A2651">
        <v>2650</v>
      </c>
      <c r="B2651">
        <v>94.13646</v>
      </c>
      <c r="C2651" s="5">
        <v>1</v>
      </c>
      <c r="D2651">
        <v>98.767800000000008</v>
      </c>
      <c r="E2651" s="2">
        <v>2</v>
      </c>
      <c r="P2651">
        <v>2</v>
      </c>
      <c r="Q2651" t="str">
        <f t="shared" si="42"/>
        <v>12</v>
      </c>
    </row>
    <row r="2652" spans="1:17" x14ac:dyDescent="0.25">
      <c r="A2652">
        <v>2651</v>
      </c>
      <c r="B2652">
        <v>94.064368999999999</v>
      </c>
      <c r="C2652" s="5">
        <v>1</v>
      </c>
      <c r="D2652">
        <v>98.820345000000003</v>
      </c>
      <c r="E2652" s="2">
        <v>2</v>
      </c>
      <c r="P2652">
        <v>2</v>
      </c>
      <c r="Q2652" t="str">
        <f t="shared" si="42"/>
        <v>12</v>
      </c>
    </row>
    <row r="2653" spans="1:17" x14ac:dyDescent="0.25">
      <c r="A2653">
        <v>2652</v>
      </c>
      <c r="B2653">
        <v>94.03962700000001</v>
      </c>
      <c r="C2653" s="5">
        <v>1</v>
      </c>
      <c r="D2653">
        <v>98.820345000000003</v>
      </c>
      <c r="E2653" s="2">
        <v>2</v>
      </c>
      <c r="P2653">
        <v>2</v>
      </c>
      <c r="Q2653" t="str">
        <f t="shared" si="42"/>
        <v>12</v>
      </c>
    </row>
    <row r="2654" spans="1:17" x14ac:dyDescent="0.25">
      <c r="A2654">
        <v>2653</v>
      </c>
      <c r="B2654">
        <v>94.031464</v>
      </c>
      <c r="C2654" s="5">
        <v>1</v>
      </c>
      <c r="P2654">
        <v>1</v>
      </c>
      <c r="Q2654" t="str">
        <f t="shared" si="42"/>
        <v>1</v>
      </c>
    </row>
    <row r="2655" spans="1:17" x14ac:dyDescent="0.25">
      <c r="A2655">
        <v>2654</v>
      </c>
      <c r="B2655">
        <v>94.113245000000006</v>
      </c>
      <c r="C2655" s="5">
        <v>1</v>
      </c>
      <c r="P2655">
        <v>1</v>
      </c>
      <c r="Q2655" t="str">
        <f t="shared" si="42"/>
        <v>1</v>
      </c>
    </row>
    <row r="2656" spans="1:17" x14ac:dyDescent="0.25">
      <c r="A2656">
        <v>2655</v>
      </c>
      <c r="F2656">
        <v>92.742501000000004</v>
      </c>
      <c r="G2656" s="3">
        <v>3</v>
      </c>
      <c r="P2656">
        <v>1</v>
      </c>
      <c r="Q2656" t="str">
        <f t="shared" si="42"/>
        <v>3</v>
      </c>
    </row>
    <row r="2657" spans="1:17" x14ac:dyDescent="0.25">
      <c r="A2657">
        <v>2656</v>
      </c>
      <c r="F2657">
        <v>92.739338000000004</v>
      </c>
      <c r="G2657" s="3">
        <v>3</v>
      </c>
      <c r="H2657">
        <v>91.614958000000001</v>
      </c>
      <c r="I2657" s="4">
        <v>4</v>
      </c>
      <c r="P2657">
        <v>2</v>
      </c>
      <c r="Q2657" t="str">
        <f t="shared" si="42"/>
        <v>34</v>
      </c>
    </row>
    <row r="2658" spans="1:17" x14ac:dyDescent="0.25">
      <c r="A2658">
        <v>2657</v>
      </c>
      <c r="F2658">
        <v>92.736941000000002</v>
      </c>
      <c r="G2658" s="3">
        <v>3</v>
      </c>
      <c r="H2658">
        <v>91.65342600000001</v>
      </c>
      <c r="I2658" s="4">
        <v>4</v>
      </c>
      <c r="P2658">
        <v>2</v>
      </c>
      <c r="Q2658" t="str">
        <f t="shared" si="42"/>
        <v>34</v>
      </c>
    </row>
    <row r="2659" spans="1:17" x14ac:dyDescent="0.25">
      <c r="A2659">
        <v>2658</v>
      </c>
      <c r="F2659">
        <v>92.742400000000004</v>
      </c>
      <c r="G2659" s="3">
        <v>3</v>
      </c>
      <c r="H2659">
        <v>91.623631000000017</v>
      </c>
      <c r="I2659" s="4">
        <v>4</v>
      </c>
      <c r="P2659">
        <v>2</v>
      </c>
      <c r="Q2659" t="str">
        <f t="shared" si="42"/>
        <v>34</v>
      </c>
    </row>
    <row r="2660" spans="1:17" x14ac:dyDescent="0.25">
      <c r="A2660">
        <v>2659</v>
      </c>
      <c r="F2660">
        <v>92.791374000000005</v>
      </c>
      <c r="G2660" s="3">
        <v>3</v>
      </c>
      <c r="H2660">
        <v>91.643934999999999</v>
      </c>
      <c r="I2660" s="4">
        <v>4</v>
      </c>
      <c r="P2660">
        <v>2</v>
      </c>
      <c r="Q2660" t="str">
        <f t="shared" si="42"/>
        <v>34</v>
      </c>
    </row>
    <row r="2661" spans="1:17" x14ac:dyDescent="0.25">
      <c r="A2661">
        <v>2660</v>
      </c>
      <c r="F2661">
        <v>92.756377000000015</v>
      </c>
      <c r="G2661" s="3">
        <v>3</v>
      </c>
      <c r="H2661">
        <v>91.618529000000009</v>
      </c>
      <c r="I2661" s="4">
        <v>4</v>
      </c>
      <c r="P2661">
        <v>2</v>
      </c>
      <c r="Q2661" t="str">
        <f t="shared" si="42"/>
        <v>34</v>
      </c>
    </row>
    <row r="2662" spans="1:17" x14ac:dyDescent="0.25">
      <c r="A2662">
        <v>2661</v>
      </c>
      <c r="F2662">
        <v>92.742501000000004</v>
      </c>
      <c r="G2662" s="3">
        <v>3</v>
      </c>
      <c r="H2662">
        <v>91.606335000000001</v>
      </c>
      <c r="I2662" s="4">
        <v>4</v>
      </c>
      <c r="P2662">
        <v>2</v>
      </c>
      <c r="Q2662" t="str">
        <f t="shared" si="42"/>
        <v>34</v>
      </c>
    </row>
    <row r="2663" spans="1:17" x14ac:dyDescent="0.25">
      <c r="A2663">
        <v>2662</v>
      </c>
      <c r="F2663">
        <v>92.742501000000004</v>
      </c>
      <c r="G2663" s="3">
        <v>3</v>
      </c>
      <c r="H2663">
        <v>91.614958000000001</v>
      </c>
      <c r="I2663" s="4">
        <v>4</v>
      </c>
      <c r="P2663">
        <v>2</v>
      </c>
      <c r="Q2663" t="str">
        <f t="shared" si="42"/>
        <v>34</v>
      </c>
    </row>
    <row r="2664" spans="1:17" x14ac:dyDescent="0.25">
      <c r="A2664">
        <v>2663</v>
      </c>
      <c r="P2664">
        <v>0</v>
      </c>
      <c r="Q2664" t="str">
        <f t="shared" si="42"/>
        <v/>
      </c>
    </row>
    <row r="2665" spans="1:17" x14ac:dyDescent="0.25">
      <c r="A2665">
        <v>2664</v>
      </c>
      <c r="P2665">
        <v>0</v>
      </c>
      <c r="Q2665" t="str">
        <f t="shared" si="42"/>
        <v/>
      </c>
    </row>
    <row r="2666" spans="1:17" x14ac:dyDescent="0.25">
      <c r="A2666">
        <v>2665</v>
      </c>
      <c r="D2666">
        <v>73.316371000000004</v>
      </c>
      <c r="E2666" s="2">
        <v>2</v>
      </c>
      <c r="P2666">
        <v>1</v>
      </c>
      <c r="Q2666" t="str">
        <f t="shared" si="42"/>
        <v>2</v>
      </c>
    </row>
    <row r="2667" spans="1:17" x14ac:dyDescent="0.25">
      <c r="A2667">
        <v>2666</v>
      </c>
      <c r="D2667">
        <v>73.232701000000006</v>
      </c>
      <c r="E2667" s="2">
        <v>2</v>
      </c>
      <c r="P2667">
        <v>1</v>
      </c>
      <c r="Q2667" t="str">
        <f t="shared" si="42"/>
        <v>2</v>
      </c>
    </row>
    <row r="2668" spans="1:17" x14ac:dyDescent="0.25">
      <c r="A2668">
        <v>2667</v>
      </c>
      <c r="D2668">
        <v>73.304075000000012</v>
      </c>
      <c r="E2668" s="2">
        <v>2</v>
      </c>
      <c r="P2668">
        <v>1</v>
      </c>
      <c r="Q2668" t="str">
        <f t="shared" si="42"/>
        <v>2</v>
      </c>
    </row>
    <row r="2669" spans="1:17" x14ac:dyDescent="0.25">
      <c r="A2669">
        <v>2668</v>
      </c>
      <c r="B2669">
        <v>68.206104000000011</v>
      </c>
      <c r="C2669" s="5">
        <v>1</v>
      </c>
      <c r="D2669">
        <v>73.267087000000004</v>
      </c>
      <c r="E2669" s="2">
        <v>2</v>
      </c>
      <c r="P2669">
        <v>2</v>
      </c>
      <c r="Q2669" t="str">
        <f t="shared" si="42"/>
        <v>12</v>
      </c>
    </row>
    <row r="2670" spans="1:17" x14ac:dyDescent="0.25">
      <c r="A2670">
        <v>2669</v>
      </c>
      <c r="B2670">
        <v>68.16532500000001</v>
      </c>
      <c r="C2670" s="5">
        <v>1</v>
      </c>
      <c r="D2670">
        <v>73.271781000000004</v>
      </c>
      <c r="E2670" s="2">
        <v>2</v>
      </c>
      <c r="P2670">
        <v>2</v>
      </c>
      <c r="Q2670" t="str">
        <f t="shared" si="42"/>
        <v>12</v>
      </c>
    </row>
    <row r="2671" spans="1:17" x14ac:dyDescent="0.25">
      <c r="A2671">
        <v>2670</v>
      </c>
      <c r="B2671">
        <v>68.238754</v>
      </c>
      <c r="C2671" s="5">
        <v>1</v>
      </c>
      <c r="D2671">
        <v>73.299790000000002</v>
      </c>
      <c r="E2671" s="2">
        <v>2</v>
      </c>
      <c r="P2671">
        <v>2</v>
      </c>
      <c r="Q2671" t="str">
        <f t="shared" si="42"/>
        <v>12</v>
      </c>
    </row>
    <row r="2672" spans="1:17" x14ac:dyDescent="0.25">
      <c r="A2672">
        <v>2671</v>
      </c>
      <c r="B2672">
        <v>68.23646500000001</v>
      </c>
      <c r="C2672" s="5">
        <v>1</v>
      </c>
      <c r="D2672">
        <v>73.26173</v>
      </c>
      <c r="E2672" s="2">
        <v>2</v>
      </c>
      <c r="P2672">
        <v>2</v>
      </c>
      <c r="Q2672" t="str">
        <f t="shared" si="42"/>
        <v>12</v>
      </c>
    </row>
    <row r="2673" spans="1:17" x14ac:dyDescent="0.25">
      <c r="A2673">
        <v>2672</v>
      </c>
      <c r="B2673">
        <v>68.253128000000004</v>
      </c>
      <c r="C2673" s="5">
        <v>1</v>
      </c>
      <c r="D2673">
        <v>73.316371000000004</v>
      </c>
      <c r="E2673" s="2">
        <v>2</v>
      </c>
      <c r="P2673">
        <v>2</v>
      </c>
      <c r="Q2673" t="str">
        <f t="shared" si="42"/>
        <v>12</v>
      </c>
    </row>
    <row r="2674" spans="1:17" x14ac:dyDescent="0.25">
      <c r="A2674">
        <v>2673</v>
      </c>
      <c r="B2674">
        <v>68.240215000000006</v>
      </c>
      <c r="C2674" s="5">
        <v>1</v>
      </c>
      <c r="P2674">
        <v>1</v>
      </c>
      <c r="Q2674" t="str">
        <f t="shared" si="42"/>
        <v>1</v>
      </c>
    </row>
    <row r="2675" spans="1:17" x14ac:dyDescent="0.25">
      <c r="A2675">
        <v>2674</v>
      </c>
      <c r="B2675">
        <v>68.206104000000011</v>
      </c>
      <c r="C2675" s="5">
        <v>1</v>
      </c>
      <c r="P2675">
        <v>1</v>
      </c>
      <c r="Q2675" t="str">
        <f t="shared" si="42"/>
        <v>1</v>
      </c>
    </row>
    <row r="2676" spans="1:17" x14ac:dyDescent="0.25">
      <c r="A2676">
        <v>2675</v>
      </c>
      <c r="B2676">
        <v>68.206104000000011</v>
      </c>
      <c r="C2676" s="5">
        <v>1</v>
      </c>
      <c r="P2676">
        <v>1</v>
      </c>
      <c r="Q2676" t="str">
        <f t="shared" si="42"/>
        <v>1</v>
      </c>
    </row>
    <row r="2677" spans="1:17" x14ac:dyDescent="0.25">
      <c r="A2677">
        <v>2676</v>
      </c>
      <c r="F2677">
        <v>66.253498000000008</v>
      </c>
      <c r="G2677" s="3">
        <v>3</v>
      </c>
      <c r="H2677">
        <v>66.254074000000003</v>
      </c>
      <c r="I2677" s="4">
        <v>4</v>
      </c>
      <c r="P2677">
        <v>2</v>
      </c>
      <c r="Q2677" t="str">
        <f t="shared" si="42"/>
        <v>34</v>
      </c>
    </row>
    <row r="2678" spans="1:17" x14ac:dyDescent="0.25">
      <c r="A2678">
        <v>2677</v>
      </c>
      <c r="F2678">
        <v>66.328911000000005</v>
      </c>
      <c r="G2678" s="3">
        <v>3</v>
      </c>
      <c r="H2678">
        <v>66.253654000000012</v>
      </c>
      <c r="I2678" s="4">
        <v>4</v>
      </c>
      <c r="P2678">
        <v>2</v>
      </c>
      <c r="Q2678" t="str">
        <f t="shared" si="42"/>
        <v>34</v>
      </c>
    </row>
    <row r="2679" spans="1:17" x14ac:dyDescent="0.25">
      <c r="A2679">
        <v>2678</v>
      </c>
      <c r="F2679">
        <v>66.295265000000001</v>
      </c>
      <c r="G2679" s="3">
        <v>3</v>
      </c>
      <c r="H2679">
        <v>66.22506700000001</v>
      </c>
      <c r="I2679" s="4">
        <v>4</v>
      </c>
      <c r="P2679">
        <v>2</v>
      </c>
      <c r="Q2679" t="str">
        <f t="shared" si="42"/>
        <v>34</v>
      </c>
    </row>
    <row r="2680" spans="1:17" x14ac:dyDescent="0.25">
      <c r="A2680">
        <v>2679</v>
      </c>
      <c r="F2680">
        <v>66.308807000000002</v>
      </c>
      <c r="G2680" s="3">
        <v>3</v>
      </c>
      <c r="H2680">
        <v>66.237045000000009</v>
      </c>
      <c r="I2680" s="4">
        <v>4</v>
      </c>
      <c r="P2680">
        <v>2</v>
      </c>
      <c r="Q2680" t="str">
        <f t="shared" si="42"/>
        <v>34</v>
      </c>
    </row>
    <row r="2681" spans="1:17" x14ac:dyDescent="0.25">
      <c r="A2681">
        <v>2680</v>
      </c>
      <c r="F2681">
        <v>66.340732000000003</v>
      </c>
      <c r="G2681" s="3">
        <v>3</v>
      </c>
      <c r="H2681">
        <v>66.292194000000009</v>
      </c>
      <c r="I2681" s="4">
        <v>4</v>
      </c>
      <c r="P2681">
        <v>2</v>
      </c>
      <c r="Q2681" t="str">
        <f t="shared" si="42"/>
        <v>34</v>
      </c>
    </row>
    <row r="2682" spans="1:17" x14ac:dyDescent="0.25">
      <c r="A2682">
        <v>2681</v>
      </c>
      <c r="F2682">
        <v>66.325317000000013</v>
      </c>
      <c r="G2682" s="3">
        <v>3</v>
      </c>
      <c r="H2682">
        <v>66.306881000000004</v>
      </c>
      <c r="I2682" s="4">
        <v>4</v>
      </c>
      <c r="P2682">
        <v>2</v>
      </c>
      <c r="Q2682" t="str">
        <f t="shared" si="42"/>
        <v>34</v>
      </c>
    </row>
    <row r="2683" spans="1:17" x14ac:dyDescent="0.25">
      <c r="A2683">
        <v>2682</v>
      </c>
      <c r="F2683">
        <v>66.298079999999999</v>
      </c>
      <c r="G2683" s="3">
        <v>3</v>
      </c>
      <c r="H2683">
        <v>66.274902000000012</v>
      </c>
      <c r="I2683" s="4">
        <v>4</v>
      </c>
      <c r="P2683">
        <v>2</v>
      </c>
      <c r="Q2683" t="str">
        <f t="shared" si="42"/>
        <v>34</v>
      </c>
    </row>
    <row r="2684" spans="1:17" x14ac:dyDescent="0.25">
      <c r="A2684">
        <v>2683</v>
      </c>
      <c r="D2684">
        <v>48.201404000000011</v>
      </c>
      <c r="E2684" s="2">
        <v>2</v>
      </c>
      <c r="F2684">
        <v>66.253498000000008</v>
      </c>
      <c r="G2684" s="3">
        <v>3</v>
      </c>
      <c r="H2684">
        <v>66.254074000000003</v>
      </c>
      <c r="I2684" s="4">
        <v>4</v>
      </c>
      <c r="P2684">
        <v>3</v>
      </c>
      <c r="Q2684" t="str">
        <f t="shared" si="42"/>
        <v>234</v>
      </c>
    </row>
    <row r="2685" spans="1:17" x14ac:dyDescent="0.25">
      <c r="A2685">
        <v>2684</v>
      </c>
      <c r="D2685">
        <v>48.267235000000007</v>
      </c>
      <c r="E2685" s="2">
        <v>2</v>
      </c>
      <c r="F2685">
        <v>66.253498000000008</v>
      </c>
      <c r="G2685" s="3">
        <v>3</v>
      </c>
      <c r="H2685">
        <v>66.254074000000003</v>
      </c>
      <c r="I2685" s="4">
        <v>4</v>
      </c>
      <c r="P2685">
        <v>3</v>
      </c>
      <c r="Q2685" t="str">
        <f t="shared" si="42"/>
        <v>234</v>
      </c>
    </row>
    <row r="2686" spans="1:17" x14ac:dyDescent="0.25">
      <c r="A2686">
        <v>2685</v>
      </c>
      <c r="D2686">
        <v>48.246456000000009</v>
      </c>
      <c r="E2686" s="2">
        <v>2</v>
      </c>
      <c r="P2686">
        <v>1</v>
      </c>
      <c r="Q2686" t="str">
        <f t="shared" si="42"/>
        <v>2</v>
      </c>
    </row>
    <row r="2687" spans="1:17" x14ac:dyDescent="0.25">
      <c r="A2687">
        <v>2686</v>
      </c>
      <c r="D2687">
        <v>48.296192000000012</v>
      </c>
      <c r="E2687" s="2">
        <v>2</v>
      </c>
      <c r="P2687">
        <v>1</v>
      </c>
      <c r="Q2687" t="str">
        <f t="shared" si="42"/>
        <v>2</v>
      </c>
    </row>
    <row r="2688" spans="1:17" x14ac:dyDescent="0.25">
      <c r="A2688">
        <v>2687</v>
      </c>
      <c r="D2688">
        <v>48.275570000000009</v>
      </c>
      <c r="E2688" s="2">
        <v>2</v>
      </c>
      <c r="P2688">
        <v>1</v>
      </c>
      <c r="Q2688" t="str">
        <f t="shared" si="42"/>
        <v>2</v>
      </c>
    </row>
    <row r="2689" spans="1:17" x14ac:dyDescent="0.25">
      <c r="A2689">
        <v>2688</v>
      </c>
      <c r="D2689">
        <v>48.250519000000011</v>
      </c>
      <c r="E2689" s="2">
        <v>2</v>
      </c>
      <c r="P2689">
        <v>1</v>
      </c>
      <c r="Q2689" t="str">
        <f t="shared" si="42"/>
        <v>2</v>
      </c>
    </row>
    <row r="2690" spans="1:17" x14ac:dyDescent="0.25">
      <c r="A2690">
        <v>2689</v>
      </c>
      <c r="D2690">
        <v>48.24010100000001</v>
      </c>
      <c r="E2690" s="2">
        <v>2</v>
      </c>
      <c r="P2690">
        <v>1</v>
      </c>
      <c r="Q2690" t="str">
        <f t="shared" ref="Q2690:Q2753" si="43">CONCATENATE(C2690,E2690,G2690,I2690)</f>
        <v>2</v>
      </c>
    </row>
    <row r="2691" spans="1:17" x14ac:dyDescent="0.25">
      <c r="A2691">
        <v>2690</v>
      </c>
      <c r="D2691">
        <v>48.201042000000008</v>
      </c>
      <c r="E2691" s="2">
        <v>2</v>
      </c>
      <c r="P2691">
        <v>1</v>
      </c>
      <c r="Q2691" t="str">
        <f t="shared" si="43"/>
        <v>2</v>
      </c>
    </row>
    <row r="2692" spans="1:17" x14ac:dyDescent="0.25">
      <c r="A2692">
        <v>2691</v>
      </c>
      <c r="B2692">
        <v>40.72300700000001</v>
      </c>
      <c r="C2692" s="5">
        <v>1</v>
      </c>
      <c r="D2692">
        <v>48.188228000000009</v>
      </c>
      <c r="E2692" s="2">
        <v>2</v>
      </c>
      <c r="P2692">
        <v>2</v>
      </c>
      <c r="Q2692" t="str">
        <f t="shared" si="43"/>
        <v>12</v>
      </c>
    </row>
    <row r="2693" spans="1:17" x14ac:dyDescent="0.25">
      <c r="A2693">
        <v>2692</v>
      </c>
      <c r="B2693">
        <v>40.63489100000001</v>
      </c>
      <c r="C2693" s="5">
        <v>1</v>
      </c>
      <c r="D2693">
        <v>48.201404000000011</v>
      </c>
      <c r="E2693" s="2">
        <v>2</v>
      </c>
      <c r="P2693">
        <v>2</v>
      </c>
      <c r="Q2693" t="str">
        <f t="shared" si="43"/>
        <v>12</v>
      </c>
    </row>
    <row r="2694" spans="1:17" x14ac:dyDescent="0.25">
      <c r="A2694">
        <v>2693</v>
      </c>
      <c r="B2694">
        <v>40.717907000000011</v>
      </c>
      <c r="C2694" s="5">
        <v>1</v>
      </c>
      <c r="P2694">
        <v>1</v>
      </c>
      <c r="Q2694" t="str">
        <f t="shared" si="43"/>
        <v>1</v>
      </c>
    </row>
    <row r="2695" spans="1:17" x14ac:dyDescent="0.25">
      <c r="A2695">
        <v>2694</v>
      </c>
      <c r="B2695">
        <v>40.704208000000008</v>
      </c>
      <c r="C2695" s="5">
        <v>1</v>
      </c>
      <c r="P2695">
        <v>1</v>
      </c>
      <c r="Q2695" t="str">
        <f t="shared" si="43"/>
        <v>1</v>
      </c>
    </row>
    <row r="2696" spans="1:17" x14ac:dyDescent="0.25">
      <c r="A2696">
        <v>2695</v>
      </c>
      <c r="B2696">
        <v>40.730976000000005</v>
      </c>
      <c r="C2696" s="5">
        <v>1</v>
      </c>
      <c r="P2696">
        <v>1</v>
      </c>
      <c r="Q2696" t="str">
        <f t="shared" si="43"/>
        <v>1</v>
      </c>
    </row>
    <row r="2697" spans="1:17" x14ac:dyDescent="0.25">
      <c r="A2697">
        <v>2696</v>
      </c>
      <c r="B2697">
        <v>40.692127000000006</v>
      </c>
      <c r="C2697" s="5">
        <v>1</v>
      </c>
      <c r="H2697">
        <v>42.988201000000011</v>
      </c>
      <c r="I2697" s="4">
        <v>4</v>
      </c>
      <c r="P2697">
        <v>2</v>
      </c>
      <c r="Q2697" t="str">
        <f t="shared" si="43"/>
        <v>14</v>
      </c>
    </row>
    <row r="2698" spans="1:17" x14ac:dyDescent="0.25">
      <c r="A2698">
        <v>2697</v>
      </c>
      <c r="B2698">
        <v>40.72300700000001</v>
      </c>
      <c r="C2698" s="5">
        <v>1</v>
      </c>
      <c r="H2698">
        <v>42.953460000000007</v>
      </c>
      <c r="I2698" s="4">
        <v>4</v>
      </c>
      <c r="P2698">
        <v>2</v>
      </c>
      <c r="Q2698" t="str">
        <f t="shared" si="43"/>
        <v>14</v>
      </c>
    </row>
    <row r="2699" spans="1:17" x14ac:dyDescent="0.25">
      <c r="A2699">
        <v>2698</v>
      </c>
      <c r="B2699">
        <v>40.71426000000001</v>
      </c>
      <c r="C2699" s="5">
        <v>1</v>
      </c>
      <c r="H2699">
        <v>42.971897000000006</v>
      </c>
      <c r="I2699" s="4">
        <v>4</v>
      </c>
      <c r="P2699">
        <v>2</v>
      </c>
      <c r="Q2699" t="str">
        <f t="shared" si="43"/>
        <v>14</v>
      </c>
    </row>
    <row r="2700" spans="1:17" x14ac:dyDescent="0.25">
      <c r="A2700">
        <v>2699</v>
      </c>
      <c r="F2700">
        <v>40.697960000000009</v>
      </c>
      <c r="G2700" s="3">
        <v>3</v>
      </c>
      <c r="H2700">
        <v>42.975178000000007</v>
      </c>
      <c r="I2700" s="4">
        <v>4</v>
      </c>
      <c r="P2700">
        <v>2</v>
      </c>
      <c r="Q2700" t="str">
        <f t="shared" si="43"/>
        <v>34</v>
      </c>
    </row>
    <row r="2701" spans="1:17" x14ac:dyDescent="0.25">
      <c r="A2701">
        <v>2700</v>
      </c>
      <c r="F2701">
        <v>40.627079000000009</v>
      </c>
      <c r="G2701" s="3">
        <v>3</v>
      </c>
      <c r="H2701">
        <v>42.955127000000012</v>
      </c>
      <c r="I2701" s="4">
        <v>4</v>
      </c>
      <c r="P2701">
        <v>2</v>
      </c>
      <c r="Q2701" t="str">
        <f t="shared" si="43"/>
        <v>34</v>
      </c>
    </row>
    <row r="2702" spans="1:17" x14ac:dyDescent="0.25">
      <c r="A2702">
        <v>2701</v>
      </c>
      <c r="F2702">
        <v>40.630462000000009</v>
      </c>
      <c r="G2702" s="3">
        <v>3</v>
      </c>
      <c r="H2702">
        <v>43.001896000000009</v>
      </c>
      <c r="I2702" s="4">
        <v>4</v>
      </c>
      <c r="P2702">
        <v>2</v>
      </c>
      <c r="Q2702" t="str">
        <f t="shared" si="43"/>
        <v>34</v>
      </c>
    </row>
    <row r="2703" spans="1:17" x14ac:dyDescent="0.25">
      <c r="A2703">
        <v>2702</v>
      </c>
      <c r="F2703">
        <v>40.672649000000007</v>
      </c>
      <c r="G2703" s="3">
        <v>3</v>
      </c>
      <c r="H2703">
        <v>42.988353000000011</v>
      </c>
      <c r="I2703" s="4">
        <v>4</v>
      </c>
      <c r="P2703">
        <v>2</v>
      </c>
      <c r="Q2703" t="str">
        <f t="shared" si="43"/>
        <v>34</v>
      </c>
    </row>
    <row r="2704" spans="1:17" x14ac:dyDescent="0.25">
      <c r="A2704">
        <v>2703</v>
      </c>
      <c r="F2704">
        <v>40.716030000000011</v>
      </c>
      <c r="G2704" s="3">
        <v>3</v>
      </c>
      <c r="H2704">
        <v>42.972469000000011</v>
      </c>
      <c r="I2704" s="4">
        <v>4</v>
      </c>
      <c r="P2704">
        <v>2</v>
      </c>
      <c r="Q2704" t="str">
        <f t="shared" si="43"/>
        <v>34</v>
      </c>
    </row>
    <row r="2705" spans="1:17" x14ac:dyDescent="0.25">
      <c r="A2705">
        <v>2704</v>
      </c>
      <c r="D2705">
        <v>24.509931000000009</v>
      </c>
      <c r="E2705" s="2">
        <v>2</v>
      </c>
      <c r="F2705">
        <v>40.684784000000008</v>
      </c>
      <c r="G2705" s="3">
        <v>3</v>
      </c>
      <c r="H2705">
        <v>42.988201000000011</v>
      </c>
      <c r="I2705" s="4">
        <v>4</v>
      </c>
      <c r="P2705">
        <v>3</v>
      </c>
      <c r="Q2705" t="str">
        <f t="shared" si="43"/>
        <v>234</v>
      </c>
    </row>
    <row r="2706" spans="1:17" x14ac:dyDescent="0.25">
      <c r="A2706">
        <v>2705</v>
      </c>
      <c r="D2706">
        <v>24.492641000000006</v>
      </c>
      <c r="E2706" s="2">
        <v>2</v>
      </c>
      <c r="F2706">
        <v>40.692177000000008</v>
      </c>
      <c r="G2706" s="3">
        <v>3</v>
      </c>
      <c r="P2706">
        <v>2</v>
      </c>
      <c r="Q2706" t="str">
        <f t="shared" si="43"/>
        <v>23</v>
      </c>
    </row>
    <row r="2707" spans="1:17" x14ac:dyDescent="0.25">
      <c r="A2707">
        <v>2706</v>
      </c>
      <c r="D2707">
        <v>24.459882000000007</v>
      </c>
      <c r="E2707" s="2">
        <v>2</v>
      </c>
      <c r="F2707">
        <v>40.697960000000009</v>
      </c>
      <c r="G2707" s="3">
        <v>3</v>
      </c>
      <c r="P2707">
        <v>2</v>
      </c>
      <c r="Q2707" t="str">
        <f t="shared" si="43"/>
        <v>23</v>
      </c>
    </row>
    <row r="2708" spans="1:17" x14ac:dyDescent="0.25">
      <c r="A2708">
        <v>2707</v>
      </c>
      <c r="D2708">
        <v>24.493265000000008</v>
      </c>
      <c r="E2708" s="2">
        <v>2</v>
      </c>
      <c r="F2708">
        <v>40.697960000000009</v>
      </c>
      <c r="G2708" s="3">
        <v>3</v>
      </c>
      <c r="P2708">
        <v>2</v>
      </c>
      <c r="Q2708" t="str">
        <f t="shared" si="43"/>
        <v>23</v>
      </c>
    </row>
    <row r="2709" spans="1:17" x14ac:dyDescent="0.25">
      <c r="A2709">
        <v>2708</v>
      </c>
      <c r="D2709">
        <v>24.475662000000007</v>
      </c>
      <c r="E2709" s="2">
        <v>2</v>
      </c>
      <c r="P2709">
        <v>1</v>
      </c>
      <c r="Q2709" t="str">
        <f t="shared" si="43"/>
        <v>2</v>
      </c>
    </row>
    <row r="2710" spans="1:17" x14ac:dyDescent="0.25">
      <c r="A2710">
        <v>2709</v>
      </c>
      <c r="D2710">
        <v>24.476131000000009</v>
      </c>
      <c r="E2710" s="2">
        <v>2</v>
      </c>
      <c r="P2710">
        <v>1</v>
      </c>
      <c r="Q2710" t="str">
        <f t="shared" si="43"/>
        <v>2</v>
      </c>
    </row>
    <row r="2711" spans="1:17" x14ac:dyDescent="0.25">
      <c r="A2711">
        <v>2710</v>
      </c>
      <c r="D2711">
        <v>24.472330000000014</v>
      </c>
      <c r="E2711" s="2">
        <v>2</v>
      </c>
      <c r="P2711">
        <v>1</v>
      </c>
      <c r="Q2711" t="str">
        <f t="shared" si="43"/>
        <v>2</v>
      </c>
    </row>
    <row r="2712" spans="1:17" x14ac:dyDescent="0.25">
      <c r="A2712">
        <v>2711</v>
      </c>
      <c r="B2712">
        <v>18.747380000000007</v>
      </c>
      <c r="C2712" s="5">
        <v>1</v>
      </c>
      <c r="D2712">
        <v>24.467485000000011</v>
      </c>
      <c r="E2712" s="2">
        <v>2</v>
      </c>
      <c r="P2712">
        <v>2</v>
      </c>
      <c r="Q2712" t="str">
        <f t="shared" si="43"/>
        <v>12</v>
      </c>
    </row>
    <row r="2713" spans="1:17" x14ac:dyDescent="0.25">
      <c r="A2713">
        <v>2712</v>
      </c>
      <c r="B2713">
        <v>18.697330000000008</v>
      </c>
      <c r="C2713" s="5">
        <v>1</v>
      </c>
      <c r="D2713">
        <v>24.439674000000011</v>
      </c>
      <c r="E2713" s="2">
        <v>2</v>
      </c>
      <c r="P2713">
        <v>2</v>
      </c>
      <c r="Q2713" t="str">
        <f t="shared" si="43"/>
        <v>12</v>
      </c>
    </row>
    <row r="2714" spans="1:17" x14ac:dyDescent="0.25">
      <c r="A2714">
        <v>2713</v>
      </c>
      <c r="B2714">
        <v>18.697330000000008</v>
      </c>
      <c r="C2714" s="5">
        <v>1</v>
      </c>
      <c r="D2714">
        <v>24.450403000000009</v>
      </c>
      <c r="E2714" s="2">
        <v>2</v>
      </c>
      <c r="P2714">
        <v>2</v>
      </c>
      <c r="Q2714" t="str">
        <f t="shared" si="43"/>
        <v>12</v>
      </c>
    </row>
    <row r="2715" spans="1:17" x14ac:dyDescent="0.25">
      <c r="A2715">
        <v>2714</v>
      </c>
      <c r="B2715">
        <v>18.697330000000008</v>
      </c>
      <c r="C2715" s="5">
        <v>1</v>
      </c>
      <c r="D2715">
        <v>24.509931000000009</v>
      </c>
      <c r="E2715" s="2">
        <v>2</v>
      </c>
      <c r="P2715">
        <v>2</v>
      </c>
      <c r="Q2715" t="str">
        <f t="shared" si="43"/>
        <v>12</v>
      </c>
    </row>
    <row r="2716" spans="1:17" x14ac:dyDescent="0.25">
      <c r="A2716">
        <v>2715</v>
      </c>
      <c r="B2716">
        <v>18.697330000000008</v>
      </c>
      <c r="C2716" s="5">
        <v>1</v>
      </c>
      <c r="D2716">
        <v>24.509931000000009</v>
      </c>
      <c r="E2716" s="2">
        <v>2</v>
      </c>
      <c r="P2716">
        <v>2</v>
      </c>
      <c r="Q2716" t="str">
        <f t="shared" si="43"/>
        <v>12</v>
      </c>
    </row>
    <row r="2717" spans="1:17" x14ac:dyDescent="0.25">
      <c r="A2717">
        <v>2716</v>
      </c>
      <c r="B2717">
        <v>18.697330000000008</v>
      </c>
      <c r="C2717" s="5">
        <v>1</v>
      </c>
      <c r="P2717">
        <v>1</v>
      </c>
      <c r="Q2717" t="str">
        <f t="shared" si="43"/>
        <v>1</v>
      </c>
    </row>
    <row r="2718" spans="1:17" x14ac:dyDescent="0.25">
      <c r="A2718">
        <v>2717</v>
      </c>
      <c r="B2718">
        <v>18.697330000000008</v>
      </c>
      <c r="C2718" s="5">
        <v>1</v>
      </c>
      <c r="J2718">
        <v>39.383758000000007</v>
      </c>
      <c r="K2718" t="s">
        <v>22</v>
      </c>
      <c r="Q2718" t="str">
        <f t="shared" si="43"/>
        <v>1</v>
      </c>
    </row>
    <row r="2719" spans="1:17" x14ac:dyDescent="0.25">
      <c r="A2719">
        <v>2718</v>
      </c>
      <c r="Q2719" t="str">
        <f t="shared" si="43"/>
        <v/>
      </c>
    </row>
    <row r="2720" spans="1:17" x14ac:dyDescent="0.25">
      <c r="A2720">
        <v>2719</v>
      </c>
      <c r="J2720">
        <v>39.26595300000001</v>
      </c>
      <c r="K2720" t="s">
        <v>22</v>
      </c>
      <c r="Q2720" t="str">
        <f t="shared" si="43"/>
        <v/>
      </c>
    </row>
    <row r="2721" spans="1:17" x14ac:dyDescent="0.25">
      <c r="A2721">
        <v>2720</v>
      </c>
      <c r="D2721">
        <v>59.158363000000008</v>
      </c>
      <c r="E2721" s="2">
        <v>2</v>
      </c>
      <c r="P2721">
        <v>1</v>
      </c>
      <c r="Q2721" t="str">
        <f t="shared" si="43"/>
        <v>2</v>
      </c>
    </row>
    <row r="2722" spans="1:17" x14ac:dyDescent="0.25">
      <c r="A2722">
        <v>2721</v>
      </c>
      <c r="D2722">
        <v>59.205394000000005</v>
      </c>
      <c r="E2722" s="2">
        <v>2</v>
      </c>
      <c r="P2722">
        <v>1</v>
      </c>
      <c r="Q2722" t="str">
        <f t="shared" si="43"/>
        <v>2</v>
      </c>
    </row>
    <row r="2723" spans="1:17" x14ac:dyDescent="0.25">
      <c r="A2723">
        <v>2722</v>
      </c>
      <c r="D2723">
        <v>59.181644000000006</v>
      </c>
      <c r="E2723" s="2">
        <v>2</v>
      </c>
      <c r="P2723">
        <v>1</v>
      </c>
      <c r="Q2723" t="str">
        <f t="shared" si="43"/>
        <v>2</v>
      </c>
    </row>
    <row r="2724" spans="1:17" x14ac:dyDescent="0.25">
      <c r="A2724">
        <v>2723</v>
      </c>
      <c r="D2724">
        <v>59.127063000000007</v>
      </c>
      <c r="E2724" s="2">
        <v>2</v>
      </c>
      <c r="P2724">
        <v>1</v>
      </c>
      <c r="Q2724" t="str">
        <f t="shared" si="43"/>
        <v>2</v>
      </c>
    </row>
    <row r="2725" spans="1:17" x14ac:dyDescent="0.25">
      <c r="A2725">
        <v>2724</v>
      </c>
      <c r="B2725">
        <v>62.868370000000006</v>
      </c>
      <c r="C2725" s="5">
        <v>1</v>
      </c>
      <c r="D2725">
        <v>59.161903000000009</v>
      </c>
      <c r="E2725" s="2">
        <v>2</v>
      </c>
      <c r="P2725">
        <v>2</v>
      </c>
      <c r="Q2725" t="str">
        <f t="shared" si="43"/>
        <v>12</v>
      </c>
    </row>
    <row r="2726" spans="1:17" x14ac:dyDescent="0.25">
      <c r="A2726">
        <v>2725</v>
      </c>
      <c r="B2726">
        <v>62.926021000000006</v>
      </c>
      <c r="C2726" s="5">
        <v>1</v>
      </c>
      <c r="D2726">
        <v>59.179142000000006</v>
      </c>
      <c r="E2726" s="2">
        <v>2</v>
      </c>
      <c r="P2726">
        <v>2</v>
      </c>
      <c r="Q2726" t="str">
        <f t="shared" si="43"/>
        <v>12</v>
      </c>
    </row>
    <row r="2727" spans="1:17" x14ac:dyDescent="0.25">
      <c r="A2727">
        <v>2726</v>
      </c>
      <c r="B2727">
        <v>62.90274800000001</v>
      </c>
      <c r="C2727" s="5">
        <v>1</v>
      </c>
      <c r="D2727">
        <v>59.129200000000012</v>
      </c>
      <c r="E2727" s="2">
        <v>2</v>
      </c>
      <c r="P2727">
        <v>2</v>
      </c>
      <c r="Q2727" t="str">
        <f t="shared" si="43"/>
        <v>12</v>
      </c>
    </row>
    <row r="2728" spans="1:17" x14ac:dyDescent="0.25">
      <c r="A2728">
        <v>2727</v>
      </c>
      <c r="B2728">
        <v>62.867328000000008</v>
      </c>
      <c r="C2728" s="5">
        <v>1</v>
      </c>
      <c r="D2728">
        <v>59.158363000000008</v>
      </c>
      <c r="E2728" s="2">
        <v>2</v>
      </c>
      <c r="P2728">
        <v>2</v>
      </c>
      <c r="Q2728" t="str">
        <f t="shared" si="43"/>
        <v>12</v>
      </c>
    </row>
    <row r="2729" spans="1:17" x14ac:dyDescent="0.25">
      <c r="A2729">
        <v>2728</v>
      </c>
      <c r="B2729">
        <v>62.861442000000011</v>
      </c>
      <c r="C2729" s="5">
        <v>1</v>
      </c>
      <c r="D2729">
        <v>59.158363000000008</v>
      </c>
      <c r="E2729" s="2">
        <v>2</v>
      </c>
      <c r="F2729">
        <v>60.40959500000001</v>
      </c>
      <c r="G2729" s="3">
        <v>3</v>
      </c>
      <c r="H2729">
        <v>59.645576000000005</v>
      </c>
      <c r="I2729" s="4">
        <v>4</v>
      </c>
      <c r="P2729">
        <v>4</v>
      </c>
      <c r="Q2729" t="str">
        <f t="shared" si="43"/>
        <v>1234</v>
      </c>
    </row>
    <row r="2730" spans="1:17" x14ac:dyDescent="0.25">
      <c r="A2730">
        <v>2729</v>
      </c>
      <c r="B2730">
        <v>62.868370000000006</v>
      </c>
      <c r="C2730" s="5">
        <v>1</v>
      </c>
      <c r="F2730">
        <v>60.47245800000001</v>
      </c>
      <c r="G2730" s="3">
        <v>3</v>
      </c>
      <c r="H2730">
        <v>59.66073200000001</v>
      </c>
      <c r="I2730" s="4">
        <v>4</v>
      </c>
      <c r="P2730">
        <v>3</v>
      </c>
      <c r="Q2730" t="str">
        <f t="shared" si="43"/>
        <v>134</v>
      </c>
    </row>
    <row r="2731" spans="1:17" x14ac:dyDescent="0.25">
      <c r="A2731">
        <v>2730</v>
      </c>
      <c r="B2731">
        <v>62.868370000000006</v>
      </c>
      <c r="C2731" s="5">
        <v>1</v>
      </c>
      <c r="F2731">
        <v>60.540317000000009</v>
      </c>
      <c r="G2731" s="3">
        <v>3</v>
      </c>
      <c r="H2731">
        <v>59.753277000000011</v>
      </c>
      <c r="I2731" s="4">
        <v>4</v>
      </c>
      <c r="P2731">
        <v>3</v>
      </c>
      <c r="Q2731" t="str">
        <f t="shared" si="43"/>
        <v>134</v>
      </c>
    </row>
    <row r="2732" spans="1:17" x14ac:dyDescent="0.25">
      <c r="A2732">
        <v>2731</v>
      </c>
      <c r="F2732">
        <v>60.471157000000005</v>
      </c>
      <c r="G2732" s="3">
        <v>3</v>
      </c>
      <c r="H2732">
        <v>59.735939000000009</v>
      </c>
      <c r="I2732" s="4">
        <v>4</v>
      </c>
      <c r="P2732">
        <v>2</v>
      </c>
      <c r="Q2732" t="str">
        <f t="shared" si="43"/>
        <v>34</v>
      </c>
    </row>
    <row r="2733" spans="1:17" x14ac:dyDescent="0.25">
      <c r="A2733">
        <v>2732</v>
      </c>
      <c r="F2733">
        <v>60.478809000000005</v>
      </c>
      <c r="G2733" s="3">
        <v>3</v>
      </c>
      <c r="H2733">
        <v>59.683231000000006</v>
      </c>
      <c r="I2733" s="4">
        <v>4</v>
      </c>
      <c r="P2733">
        <v>2</v>
      </c>
      <c r="Q2733" t="str">
        <f t="shared" si="43"/>
        <v>34</v>
      </c>
    </row>
    <row r="2734" spans="1:17" x14ac:dyDescent="0.25">
      <c r="A2734">
        <v>2733</v>
      </c>
      <c r="F2734">
        <v>60.473503000000008</v>
      </c>
      <c r="G2734" s="3">
        <v>3</v>
      </c>
      <c r="H2734">
        <v>59.683490000000006</v>
      </c>
      <c r="I2734" s="4">
        <v>4</v>
      </c>
      <c r="P2734">
        <v>2</v>
      </c>
      <c r="Q2734" t="str">
        <f t="shared" si="43"/>
        <v>34</v>
      </c>
    </row>
    <row r="2735" spans="1:17" x14ac:dyDescent="0.25">
      <c r="A2735">
        <v>2734</v>
      </c>
      <c r="F2735">
        <v>60.491779000000008</v>
      </c>
      <c r="G2735" s="3">
        <v>3</v>
      </c>
      <c r="H2735">
        <v>59.645576000000005</v>
      </c>
      <c r="I2735" s="4">
        <v>4</v>
      </c>
      <c r="P2735">
        <v>2</v>
      </c>
      <c r="Q2735" t="str">
        <f t="shared" si="43"/>
        <v>34</v>
      </c>
    </row>
    <row r="2736" spans="1:17" x14ac:dyDescent="0.25">
      <c r="A2736">
        <v>2735</v>
      </c>
      <c r="F2736">
        <v>60.40959500000001</v>
      </c>
      <c r="G2736" s="3">
        <v>3</v>
      </c>
      <c r="P2736">
        <v>1</v>
      </c>
      <c r="Q2736" t="str">
        <f t="shared" si="43"/>
        <v>3</v>
      </c>
    </row>
    <row r="2737" spans="1:17" x14ac:dyDescent="0.25">
      <c r="A2737">
        <v>2736</v>
      </c>
      <c r="P2737">
        <v>0</v>
      </c>
      <c r="Q2737" t="str">
        <f t="shared" si="43"/>
        <v/>
      </c>
    </row>
    <row r="2738" spans="1:17" x14ac:dyDescent="0.25">
      <c r="A2738">
        <v>2737</v>
      </c>
      <c r="P2738">
        <v>0</v>
      </c>
      <c r="Q2738" t="str">
        <f t="shared" si="43"/>
        <v/>
      </c>
    </row>
    <row r="2739" spans="1:17" x14ac:dyDescent="0.25">
      <c r="A2739">
        <v>2738</v>
      </c>
      <c r="P2739">
        <v>0</v>
      </c>
      <c r="Q2739" t="str">
        <f t="shared" si="43"/>
        <v/>
      </c>
    </row>
    <row r="2740" spans="1:17" x14ac:dyDescent="0.25">
      <c r="A2740">
        <v>2739</v>
      </c>
      <c r="P2740">
        <v>0</v>
      </c>
      <c r="Q2740" t="str">
        <f t="shared" si="43"/>
        <v/>
      </c>
    </row>
    <row r="2741" spans="1:17" x14ac:dyDescent="0.25">
      <c r="A2741">
        <v>2740</v>
      </c>
      <c r="P2741">
        <v>0</v>
      </c>
      <c r="Q2741" t="str">
        <f t="shared" si="43"/>
        <v/>
      </c>
    </row>
    <row r="2742" spans="1:17" x14ac:dyDescent="0.25">
      <c r="A2742">
        <v>2741</v>
      </c>
      <c r="P2742">
        <v>0</v>
      </c>
      <c r="Q2742" t="str">
        <f t="shared" si="43"/>
        <v/>
      </c>
    </row>
    <row r="2743" spans="1:17" x14ac:dyDescent="0.25">
      <c r="A2743">
        <v>2742</v>
      </c>
      <c r="D2743">
        <v>83.41569100000001</v>
      </c>
      <c r="E2743" s="2">
        <v>2</v>
      </c>
      <c r="P2743">
        <v>1</v>
      </c>
      <c r="Q2743" t="str">
        <f t="shared" si="43"/>
        <v>2</v>
      </c>
    </row>
    <row r="2744" spans="1:17" x14ac:dyDescent="0.25">
      <c r="A2744">
        <v>2743</v>
      </c>
      <c r="D2744">
        <v>83.392477000000014</v>
      </c>
      <c r="E2744" s="2">
        <v>2</v>
      </c>
      <c r="P2744">
        <v>1</v>
      </c>
      <c r="Q2744" t="str">
        <f t="shared" si="43"/>
        <v>2</v>
      </c>
    </row>
    <row r="2745" spans="1:17" x14ac:dyDescent="0.25">
      <c r="A2745">
        <v>2744</v>
      </c>
      <c r="D2745">
        <v>83.404671000000008</v>
      </c>
      <c r="E2745" s="2">
        <v>2</v>
      </c>
      <c r="P2745">
        <v>1</v>
      </c>
      <c r="Q2745" t="str">
        <f t="shared" si="43"/>
        <v>2</v>
      </c>
    </row>
    <row r="2746" spans="1:17" x14ac:dyDescent="0.25">
      <c r="A2746">
        <v>2745</v>
      </c>
      <c r="D2746">
        <v>83.422017000000011</v>
      </c>
      <c r="E2746" s="2">
        <v>2</v>
      </c>
      <c r="P2746">
        <v>1</v>
      </c>
      <c r="Q2746" t="str">
        <f t="shared" si="43"/>
        <v>2</v>
      </c>
    </row>
    <row r="2747" spans="1:17" x14ac:dyDescent="0.25">
      <c r="A2747">
        <v>2746</v>
      </c>
      <c r="B2747">
        <v>88.334721000000002</v>
      </c>
      <c r="C2747" s="5">
        <v>1</v>
      </c>
      <c r="D2747">
        <v>83.405539000000005</v>
      </c>
      <c r="E2747" s="2">
        <v>2</v>
      </c>
      <c r="P2747">
        <v>2</v>
      </c>
      <c r="Q2747" t="str">
        <f t="shared" si="43"/>
        <v>12</v>
      </c>
    </row>
    <row r="2748" spans="1:17" x14ac:dyDescent="0.25">
      <c r="A2748">
        <v>2747</v>
      </c>
      <c r="B2748">
        <v>88.297274000000002</v>
      </c>
      <c r="C2748" s="5">
        <v>1</v>
      </c>
      <c r="D2748">
        <v>83.401151000000013</v>
      </c>
      <c r="E2748" s="2">
        <v>2</v>
      </c>
      <c r="P2748">
        <v>2</v>
      </c>
      <c r="Q2748" t="str">
        <f t="shared" si="43"/>
        <v>12</v>
      </c>
    </row>
    <row r="2749" spans="1:17" x14ac:dyDescent="0.25">
      <c r="A2749">
        <v>2748</v>
      </c>
      <c r="B2749">
        <v>88.315335000000005</v>
      </c>
      <c r="C2749" s="5">
        <v>1</v>
      </c>
      <c r="D2749">
        <v>83.409926000000013</v>
      </c>
      <c r="E2749" s="2">
        <v>2</v>
      </c>
      <c r="P2749">
        <v>2</v>
      </c>
      <c r="Q2749" t="str">
        <f t="shared" si="43"/>
        <v>12</v>
      </c>
    </row>
    <row r="2750" spans="1:17" x14ac:dyDescent="0.25">
      <c r="A2750">
        <v>2749</v>
      </c>
      <c r="B2750">
        <v>88.333191000000014</v>
      </c>
      <c r="C2750" s="5">
        <v>1</v>
      </c>
      <c r="D2750">
        <v>83.41569100000001</v>
      </c>
      <c r="E2750" s="2">
        <v>2</v>
      </c>
      <c r="P2750">
        <v>2</v>
      </c>
      <c r="Q2750" t="str">
        <f t="shared" si="43"/>
        <v>12</v>
      </c>
    </row>
    <row r="2751" spans="1:17" x14ac:dyDescent="0.25">
      <c r="A2751">
        <v>2750</v>
      </c>
      <c r="B2751">
        <v>88.296866000000009</v>
      </c>
      <c r="C2751" s="5">
        <v>1</v>
      </c>
      <c r="P2751">
        <v>1</v>
      </c>
      <c r="Q2751" t="str">
        <f t="shared" si="43"/>
        <v>1</v>
      </c>
    </row>
    <row r="2752" spans="1:17" x14ac:dyDescent="0.25">
      <c r="A2752">
        <v>2751</v>
      </c>
      <c r="B2752">
        <v>88.247275000000002</v>
      </c>
      <c r="C2752" s="5">
        <v>1</v>
      </c>
      <c r="P2752">
        <v>1</v>
      </c>
      <c r="Q2752" t="str">
        <f t="shared" si="43"/>
        <v>1</v>
      </c>
    </row>
    <row r="2753" spans="1:17" x14ac:dyDescent="0.25">
      <c r="A2753">
        <v>2752</v>
      </c>
      <c r="B2753">
        <v>88.309313000000003</v>
      </c>
      <c r="C2753" s="5">
        <v>1</v>
      </c>
      <c r="F2753">
        <v>86.827095</v>
      </c>
      <c r="G2753" s="3">
        <v>3</v>
      </c>
      <c r="H2753">
        <v>87.181107000000011</v>
      </c>
      <c r="I2753" s="4">
        <v>4</v>
      </c>
      <c r="P2753">
        <v>3</v>
      </c>
      <c r="Q2753" t="str">
        <f t="shared" si="43"/>
        <v>134</v>
      </c>
    </row>
    <row r="2754" spans="1:17" x14ac:dyDescent="0.25">
      <c r="A2754">
        <v>2753</v>
      </c>
      <c r="B2754">
        <v>88.334721000000002</v>
      </c>
      <c r="C2754" s="5">
        <v>1</v>
      </c>
      <c r="F2754">
        <v>86.91826300000001</v>
      </c>
      <c r="G2754" s="3">
        <v>3</v>
      </c>
      <c r="H2754">
        <v>87.172945000000013</v>
      </c>
      <c r="I2754" s="4">
        <v>4</v>
      </c>
      <c r="P2754">
        <v>3</v>
      </c>
      <c r="Q2754" t="str">
        <f t="shared" ref="Q2754:Q2817" si="44">CONCATENATE(C2754,E2754,G2754,I2754)</f>
        <v>134</v>
      </c>
    </row>
    <row r="2755" spans="1:17" x14ac:dyDescent="0.25">
      <c r="A2755">
        <v>2754</v>
      </c>
      <c r="F2755">
        <v>86.794087000000005</v>
      </c>
      <c r="G2755" s="3">
        <v>3</v>
      </c>
      <c r="H2755">
        <v>87.151364000000001</v>
      </c>
      <c r="I2755" s="4">
        <v>4</v>
      </c>
      <c r="P2755">
        <v>2</v>
      </c>
      <c r="Q2755" t="str">
        <f t="shared" si="44"/>
        <v>34</v>
      </c>
    </row>
    <row r="2756" spans="1:17" x14ac:dyDescent="0.25">
      <c r="A2756">
        <v>2755</v>
      </c>
      <c r="F2756">
        <v>86.730315000000004</v>
      </c>
      <c r="G2756" s="3">
        <v>3</v>
      </c>
      <c r="H2756">
        <v>87.126162000000008</v>
      </c>
      <c r="I2756" s="4">
        <v>4</v>
      </c>
      <c r="P2756">
        <v>2</v>
      </c>
      <c r="Q2756" t="str">
        <f t="shared" si="44"/>
        <v>34</v>
      </c>
    </row>
    <row r="2757" spans="1:17" x14ac:dyDescent="0.25">
      <c r="A2757">
        <v>2756</v>
      </c>
      <c r="F2757">
        <v>86.794239000000005</v>
      </c>
      <c r="G2757" s="3">
        <v>3</v>
      </c>
      <c r="H2757">
        <v>87.077950000000001</v>
      </c>
      <c r="I2757" s="4">
        <v>4</v>
      </c>
      <c r="P2757">
        <v>2</v>
      </c>
      <c r="Q2757" t="str">
        <f t="shared" si="44"/>
        <v>34</v>
      </c>
    </row>
    <row r="2758" spans="1:17" x14ac:dyDescent="0.25">
      <c r="A2758">
        <v>2757</v>
      </c>
      <c r="F2758">
        <v>86.823576000000003</v>
      </c>
      <c r="G2758" s="3">
        <v>3</v>
      </c>
      <c r="H2758">
        <v>87.085398000000012</v>
      </c>
      <c r="I2758" s="4">
        <v>4</v>
      </c>
      <c r="P2758">
        <v>2</v>
      </c>
      <c r="Q2758" t="str">
        <f t="shared" si="44"/>
        <v>34</v>
      </c>
    </row>
    <row r="2759" spans="1:17" x14ac:dyDescent="0.25">
      <c r="A2759">
        <v>2758</v>
      </c>
      <c r="F2759">
        <v>86.827095</v>
      </c>
      <c r="G2759" s="3">
        <v>3</v>
      </c>
      <c r="H2759">
        <v>87.181107000000011</v>
      </c>
      <c r="I2759" s="4">
        <v>4</v>
      </c>
      <c r="P2759">
        <v>2</v>
      </c>
      <c r="Q2759" t="str">
        <f t="shared" si="44"/>
        <v>34</v>
      </c>
    </row>
    <row r="2760" spans="1:17" x14ac:dyDescent="0.25">
      <c r="A2760">
        <v>2759</v>
      </c>
      <c r="P2760">
        <v>0</v>
      </c>
      <c r="Q2760" t="str">
        <f t="shared" si="44"/>
        <v/>
      </c>
    </row>
    <row r="2761" spans="1:17" x14ac:dyDescent="0.25">
      <c r="A2761">
        <v>2760</v>
      </c>
      <c r="P2761">
        <v>0</v>
      </c>
      <c r="Q2761" t="str">
        <f t="shared" si="44"/>
        <v/>
      </c>
    </row>
    <row r="2762" spans="1:17" x14ac:dyDescent="0.25">
      <c r="A2762">
        <v>2761</v>
      </c>
      <c r="P2762">
        <v>0</v>
      </c>
      <c r="Q2762" t="str">
        <f t="shared" si="44"/>
        <v/>
      </c>
    </row>
    <row r="2763" spans="1:17" x14ac:dyDescent="0.25">
      <c r="A2763">
        <v>2762</v>
      </c>
      <c r="D2763">
        <v>109.53815700000001</v>
      </c>
      <c r="E2763" s="2">
        <v>2</v>
      </c>
      <c r="P2763">
        <v>1</v>
      </c>
      <c r="Q2763" t="str">
        <f t="shared" si="44"/>
        <v>2</v>
      </c>
    </row>
    <row r="2764" spans="1:17" x14ac:dyDescent="0.25">
      <c r="A2764">
        <v>2763</v>
      </c>
      <c r="D2764">
        <v>109.630854</v>
      </c>
      <c r="E2764" s="2">
        <v>2</v>
      </c>
      <c r="P2764">
        <v>1</v>
      </c>
      <c r="Q2764" t="str">
        <f t="shared" si="44"/>
        <v>2</v>
      </c>
    </row>
    <row r="2765" spans="1:17" x14ac:dyDescent="0.25">
      <c r="A2765">
        <v>2764</v>
      </c>
      <c r="D2765">
        <v>109.60182400000001</v>
      </c>
      <c r="E2765" s="2">
        <v>2</v>
      </c>
      <c r="P2765">
        <v>1</v>
      </c>
      <c r="Q2765" t="str">
        <f t="shared" si="44"/>
        <v>2</v>
      </c>
    </row>
    <row r="2766" spans="1:17" x14ac:dyDescent="0.25">
      <c r="A2766">
        <v>2765</v>
      </c>
      <c r="D2766">
        <v>109.59994</v>
      </c>
      <c r="E2766" s="2">
        <v>2</v>
      </c>
      <c r="P2766">
        <v>1</v>
      </c>
      <c r="Q2766" t="str">
        <f t="shared" si="44"/>
        <v>2</v>
      </c>
    </row>
    <row r="2767" spans="1:17" x14ac:dyDescent="0.25">
      <c r="A2767">
        <v>2766</v>
      </c>
      <c r="B2767">
        <v>115.48948100000001</v>
      </c>
      <c r="C2767" s="5">
        <v>1</v>
      </c>
      <c r="D2767">
        <v>109.569174</v>
      </c>
      <c r="E2767" s="2">
        <v>2</v>
      </c>
      <c r="P2767">
        <v>2</v>
      </c>
      <c r="Q2767" t="str">
        <f t="shared" si="44"/>
        <v>12</v>
      </c>
    </row>
    <row r="2768" spans="1:17" x14ac:dyDescent="0.25">
      <c r="A2768">
        <v>2767</v>
      </c>
      <c r="B2768">
        <v>115.56616000000001</v>
      </c>
      <c r="C2768" s="5">
        <v>1</v>
      </c>
      <c r="D2768">
        <v>109.58728600000001</v>
      </c>
      <c r="E2768" s="2">
        <v>2</v>
      </c>
      <c r="P2768">
        <v>2</v>
      </c>
      <c r="Q2768" t="str">
        <f t="shared" si="44"/>
        <v>12</v>
      </c>
    </row>
    <row r="2769" spans="1:17" x14ac:dyDescent="0.25">
      <c r="A2769">
        <v>2768</v>
      </c>
      <c r="B2769">
        <v>115.555701</v>
      </c>
      <c r="C2769" s="5">
        <v>1</v>
      </c>
      <c r="D2769">
        <v>109.53815700000001</v>
      </c>
      <c r="E2769" s="2">
        <v>2</v>
      </c>
      <c r="P2769">
        <v>2</v>
      </c>
      <c r="Q2769" t="str">
        <f t="shared" si="44"/>
        <v>12</v>
      </c>
    </row>
    <row r="2770" spans="1:17" x14ac:dyDescent="0.25">
      <c r="A2770">
        <v>2769</v>
      </c>
      <c r="B2770">
        <v>115.53427300000001</v>
      </c>
      <c r="C2770" s="5">
        <v>1</v>
      </c>
      <c r="D2770">
        <v>109.53815700000001</v>
      </c>
      <c r="E2770" s="2">
        <v>2</v>
      </c>
      <c r="P2770">
        <v>2</v>
      </c>
      <c r="Q2770" t="str">
        <f t="shared" si="44"/>
        <v>12</v>
      </c>
    </row>
    <row r="2771" spans="1:17" x14ac:dyDescent="0.25">
      <c r="A2771">
        <v>2770</v>
      </c>
      <c r="B2771">
        <v>115.50223400000002</v>
      </c>
      <c r="C2771" s="5">
        <v>1</v>
      </c>
      <c r="P2771">
        <v>1</v>
      </c>
      <c r="Q2771" t="str">
        <f t="shared" si="44"/>
        <v>1</v>
      </c>
    </row>
    <row r="2772" spans="1:17" x14ac:dyDescent="0.25">
      <c r="A2772">
        <v>2771</v>
      </c>
      <c r="B2772">
        <v>115.50774200000001</v>
      </c>
      <c r="C2772" s="5">
        <v>1</v>
      </c>
      <c r="P2772">
        <v>1</v>
      </c>
      <c r="Q2772" t="str">
        <f t="shared" si="44"/>
        <v>1</v>
      </c>
    </row>
    <row r="2773" spans="1:17" x14ac:dyDescent="0.25">
      <c r="A2773">
        <v>2772</v>
      </c>
      <c r="B2773">
        <v>115.51514300000001</v>
      </c>
      <c r="C2773" s="5">
        <v>1</v>
      </c>
      <c r="P2773">
        <v>1</v>
      </c>
      <c r="Q2773" t="str">
        <f t="shared" si="44"/>
        <v>1</v>
      </c>
    </row>
    <row r="2774" spans="1:17" x14ac:dyDescent="0.25">
      <c r="A2774">
        <v>2773</v>
      </c>
      <c r="B2774">
        <v>115.56610700000002</v>
      </c>
      <c r="C2774" s="5">
        <v>1</v>
      </c>
      <c r="F2774">
        <v>113.913184</v>
      </c>
      <c r="G2774" s="3">
        <v>3</v>
      </c>
      <c r="H2774">
        <v>114.52381400000002</v>
      </c>
      <c r="I2774" s="4">
        <v>4</v>
      </c>
      <c r="P2774">
        <v>3</v>
      </c>
      <c r="Q2774" t="str">
        <f t="shared" si="44"/>
        <v>134</v>
      </c>
    </row>
    <row r="2775" spans="1:17" x14ac:dyDescent="0.25">
      <c r="A2775">
        <v>2774</v>
      </c>
      <c r="B2775">
        <v>115.48948100000001</v>
      </c>
      <c r="C2775" s="5">
        <v>1</v>
      </c>
      <c r="F2775">
        <v>113.97338300000001</v>
      </c>
      <c r="G2775" s="3">
        <v>3</v>
      </c>
      <c r="H2775">
        <v>114.50743700000001</v>
      </c>
      <c r="I2775" s="4">
        <v>4</v>
      </c>
      <c r="P2775">
        <v>3</v>
      </c>
      <c r="Q2775" t="str">
        <f t="shared" si="44"/>
        <v>134</v>
      </c>
    </row>
    <row r="2776" spans="1:17" x14ac:dyDescent="0.25">
      <c r="A2776">
        <v>2775</v>
      </c>
      <c r="F2776">
        <v>113.951651</v>
      </c>
      <c r="G2776" s="3">
        <v>3</v>
      </c>
      <c r="H2776">
        <v>114.513712</v>
      </c>
      <c r="I2776" s="4">
        <v>4</v>
      </c>
      <c r="P2776">
        <v>2</v>
      </c>
      <c r="Q2776" t="str">
        <f t="shared" si="44"/>
        <v>34</v>
      </c>
    </row>
    <row r="2777" spans="1:17" x14ac:dyDescent="0.25">
      <c r="A2777">
        <v>2776</v>
      </c>
      <c r="F2777">
        <v>113.96818000000002</v>
      </c>
      <c r="G2777" s="3">
        <v>3</v>
      </c>
      <c r="H2777">
        <v>114.49029800000001</v>
      </c>
      <c r="I2777" s="4">
        <v>4</v>
      </c>
      <c r="P2777">
        <v>2</v>
      </c>
      <c r="Q2777" t="str">
        <f t="shared" si="44"/>
        <v>34</v>
      </c>
    </row>
    <row r="2778" spans="1:17" x14ac:dyDescent="0.25">
      <c r="A2778">
        <v>2777</v>
      </c>
      <c r="F2778">
        <v>113.93777300000001</v>
      </c>
      <c r="G2778" s="3">
        <v>3</v>
      </c>
      <c r="H2778">
        <v>114.50075800000002</v>
      </c>
      <c r="I2778" s="4">
        <v>4</v>
      </c>
      <c r="P2778">
        <v>2</v>
      </c>
      <c r="Q2778" t="str">
        <f t="shared" si="44"/>
        <v>34</v>
      </c>
    </row>
    <row r="2779" spans="1:17" x14ac:dyDescent="0.25">
      <c r="A2779">
        <v>2778</v>
      </c>
      <c r="F2779">
        <v>113.936037</v>
      </c>
      <c r="G2779" s="3">
        <v>3</v>
      </c>
      <c r="H2779">
        <v>114.496622</v>
      </c>
      <c r="I2779" s="4">
        <v>4</v>
      </c>
      <c r="P2779">
        <v>2</v>
      </c>
      <c r="Q2779" t="str">
        <f t="shared" si="44"/>
        <v>34</v>
      </c>
    </row>
    <row r="2780" spans="1:17" x14ac:dyDescent="0.25">
      <c r="A2780">
        <v>2779</v>
      </c>
      <c r="F2780">
        <v>113.92991900000001</v>
      </c>
      <c r="G2780" s="3">
        <v>3</v>
      </c>
      <c r="H2780">
        <v>114.51412000000001</v>
      </c>
      <c r="I2780" s="4">
        <v>4</v>
      </c>
      <c r="P2780">
        <v>2</v>
      </c>
      <c r="Q2780" t="str">
        <f t="shared" si="44"/>
        <v>34</v>
      </c>
    </row>
    <row r="2781" spans="1:17" x14ac:dyDescent="0.25">
      <c r="A2781">
        <v>2780</v>
      </c>
      <c r="F2781">
        <v>113.913184</v>
      </c>
      <c r="G2781" s="3">
        <v>3</v>
      </c>
      <c r="H2781">
        <v>114.52381400000002</v>
      </c>
      <c r="I2781" s="4">
        <v>4</v>
      </c>
      <c r="P2781">
        <v>2</v>
      </c>
      <c r="Q2781" t="str">
        <f t="shared" si="44"/>
        <v>34</v>
      </c>
    </row>
    <row r="2782" spans="1:17" x14ac:dyDescent="0.25">
      <c r="A2782">
        <v>2781</v>
      </c>
      <c r="P2782">
        <v>0</v>
      </c>
      <c r="Q2782" t="str">
        <f t="shared" si="44"/>
        <v/>
      </c>
    </row>
    <row r="2783" spans="1:17" x14ac:dyDescent="0.25">
      <c r="A2783">
        <v>2782</v>
      </c>
      <c r="P2783">
        <v>0</v>
      </c>
      <c r="Q2783" t="str">
        <f t="shared" si="44"/>
        <v/>
      </c>
    </row>
    <row r="2784" spans="1:17" x14ac:dyDescent="0.25">
      <c r="A2784">
        <v>2783</v>
      </c>
      <c r="P2784">
        <v>0</v>
      </c>
      <c r="Q2784" t="str">
        <f t="shared" si="44"/>
        <v/>
      </c>
    </row>
    <row r="2785" spans="1:17" x14ac:dyDescent="0.25">
      <c r="A2785">
        <v>2784</v>
      </c>
      <c r="D2785">
        <v>135.41334000000001</v>
      </c>
      <c r="E2785" s="2">
        <v>2</v>
      </c>
      <c r="P2785">
        <v>1</v>
      </c>
      <c r="Q2785" t="str">
        <f t="shared" si="44"/>
        <v>2</v>
      </c>
    </row>
    <row r="2786" spans="1:17" x14ac:dyDescent="0.25">
      <c r="A2786">
        <v>2785</v>
      </c>
      <c r="D2786">
        <v>135.39676100000003</v>
      </c>
      <c r="E2786" s="2">
        <v>2</v>
      </c>
      <c r="P2786">
        <v>1</v>
      </c>
      <c r="Q2786" t="str">
        <f t="shared" si="44"/>
        <v>2</v>
      </c>
    </row>
    <row r="2787" spans="1:17" x14ac:dyDescent="0.25">
      <c r="A2787">
        <v>2786</v>
      </c>
      <c r="D2787">
        <v>135.37768</v>
      </c>
      <c r="E2787" s="2">
        <v>2</v>
      </c>
      <c r="P2787">
        <v>1</v>
      </c>
      <c r="Q2787" t="str">
        <f t="shared" si="44"/>
        <v>2</v>
      </c>
    </row>
    <row r="2788" spans="1:17" x14ac:dyDescent="0.25">
      <c r="A2788">
        <v>2787</v>
      </c>
      <c r="D2788">
        <v>135.46246600000001</v>
      </c>
      <c r="E2788" s="2">
        <v>2</v>
      </c>
      <c r="P2788">
        <v>1</v>
      </c>
      <c r="Q2788" t="str">
        <f t="shared" si="44"/>
        <v>2</v>
      </c>
    </row>
    <row r="2789" spans="1:17" x14ac:dyDescent="0.25">
      <c r="A2789">
        <v>2788</v>
      </c>
      <c r="D2789">
        <v>135.44170600000001</v>
      </c>
      <c r="E2789" s="2">
        <v>2</v>
      </c>
      <c r="P2789">
        <v>1</v>
      </c>
      <c r="Q2789" t="str">
        <f t="shared" si="44"/>
        <v>2</v>
      </c>
    </row>
    <row r="2790" spans="1:17" x14ac:dyDescent="0.25">
      <c r="A2790">
        <v>2789</v>
      </c>
      <c r="D2790">
        <v>135.47812900000002</v>
      </c>
      <c r="E2790" s="2">
        <v>2</v>
      </c>
      <c r="P2790">
        <v>1</v>
      </c>
      <c r="Q2790" t="str">
        <f t="shared" si="44"/>
        <v>2</v>
      </c>
    </row>
    <row r="2791" spans="1:17" x14ac:dyDescent="0.25">
      <c r="A2791">
        <v>2790</v>
      </c>
      <c r="B2791">
        <v>150.751912</v>
      </c>
      <c r="C2791" s="5">
        <v>1</v>
      </c>
      <c r="D2791">
        <v>135.47706099999999</v>
      </c>
      <c r="E2791" s="2">
        <v>2</v>
      </c>
      <c r="P2791">
        <v>2</v>
      </c>
      <c r="Q2791" t="str">
        <f t="shared" si="44"/>
        <v>12</v>
      </c>
    </row>
    <row r="2792" spans="1:17" x14ac:dyDescent="0.25">
      <c r="A2792">
        <v>2791</v>
      </c>
      <c r="B2792">
        <v>150.62943799999999</v>
      </c>
      <c r="C2792" s="5">
        <v>1</v>
      </c>
      <c r="D2792">
        <v>135.53425100000001</v>
      </c>
      <c r="E2792" s="2">
        <v>2</v>
      </c>
      <c r="P2792">
        <v>2</v>
      </c>
      <c r="Q2792" t="str">
        <f t="shared" si="44"/>
        <v>12</v>
      </c>
    </row>
    <row r="2793" spans="1:17" x14ac:dyDescent="0.25">
      <c r="A2793">
        <v>2792</v>
      </c>
      <c r="B2793">
        <v>150.73309800000001</v>
      </c>
      <c r="C2793" s="5">
        <v>1</v>
      </c>
      <c r="D2793">
        <v>135.41334000000001</v>
      </c>
      <c r="E2793" s="2">
        <v>2</v>
      </c>
      <c r="P2793">
        <v>2</v>
      </c>
      <c r="Q2793" t="str">
        <f t="shared" si="44"/>
        <v>12</v>
      </c>
    </row>
    <row r="2794" spans="1:17" x14ac:dyDescent="0.25">
      <c r="A2794">
        <v>2793</v>
      </c>
      <c r="B2794">
        <v>150.72010800000001</v>
      </c>
      <c r="C2794" s="5">
        <v>1</v>
      </c>
      <c r="D2794">
        <v>135.41334000000001</v>
      </c>
      <c r="E2794" s="2">
        <v>2</v>
      </c>
      <c r="P2794">
        <v>2</v>
      </c>
      <c r="Q2794" t="str">
        <f t="shared" si="44"/>
        <v>12</v>
      </c>
    </row>
    <row r="2795" spans="1:17" x14ac:dyDescent="0.25">
      <c r="A2795">
        <v>2794</v>
      </c>
      <c r="B2795">
        <v>150.636706</v>
      </c>
      <c r="C2795" s="5">
        <v>1</v>
      </c>
      <c r="P2795">
        <v>1</v>
      </c>
      <c r="Q2795" t="str">
        <f t="shared" si="44"/>
        <v>1</v>
      </c>
    </row>
    <row r="2796" spans="1:17" x14ac:dyDescent="0.25">
      <c r="A2796">
        <v>2795</v>
      </c>
      <c r="B2796">
        <v>150.751912</v>
      </c>
      <c r="C2796" s="5">
        <v>1</v>
      </c>
      <c r="P2796">
        <v>1</v>
      </c>
      <c r="Q2796" t="str">
        <f t="shared" si="44"/>
        <v>1</v>
      </c>
    </row>
    <row r="2797" spans="1:17" x14ac:dyDescent="0.25">
      <c r="A2797">
        <v>2796</v>
      </c>
      <c r="B2797">
        <v>150.751912</v>
      </c>
      <c r="C2797" s="5">
        <v>1</v>
      </c>
      <c r="H2797">
        <v>150.17155100000002</v>
      </c>
      <c r="I2797" s="4">
        <v>4</v>
      </c>
      <c r="P2797">
        <v>2</v>
      </c>
      <c r="Q2797" t="str">
        <f t="shared" si="44"/>
        <v>14</v>
      </c>
    </row>
    <row r="2798" spans="1:17" x14ac:dyDescent="0.25">
      <c r="A2798">
        <v>2797</v>
      </c>
      <c r="F2798">
        <v>150.861088</v>
      </c>
      <c r="G2798" s="3">
        <v>3</v>
      </c>
      <c r="H2798">
        <v>150.17155100000002</v>
      </c>
      <c r="I2798" s="4">
        <v>4</v>
      </c>
      <c r="P2798">
        <v>2</v>
      </c>
      <c r="Q2798" t="str">
        <f t="shared" si="44"/>
        <v>34</v>
      </c>
    </row>
    <row r="2799" spans="1:17" x14ac:dyDescent="0.25">
      <c r="A2799">
        <v>2798</v>
      </c>
      <c r="F2799">
        <v>150.861088</v>
      </c>
      <c r="G2799" s="3">
        <v>3</v>
      </c>
      <c r="H2799">
        <v>150.17155100000002</v>
      </c>
      <c r="I2799" s="4">
        <v>4</v>
      </c>
      <c r="P2799">
        <v>2</v>
      </c>
      <c r="Q2799" t="str">
        <f t="shared" si="44"/>
        <v>34</v>
      </c>
    </row>
    <row r="2800" spans="1:17" x14ac:dyDescent="0.25">
      <c r="A2800">
        <v>2799</v>
      </c>
      <c r="F2800">
        <v>150.861088</v>
      </c>
      <c r="G2800" s="3">
        <v>3</v>
      </c>
      <c r="H2800">
        <v>150.17155100000002</v>
      </c>
      <c r="I2800" s="4">
        <v>4</v>
      </c>
      <c r="P2800">
        <v>2</v>
      </c>
      <c r="Q2800" t="str">
        <f t="shared" si="44"/>
        <v>34</v>
      </c>
    </row>
    <row r="2801" spans="1:17" x14ac:dyDescent="0.25">
      <c r="A2801">
        <v>2800</v>
      </c>
      <c r="F2801">
        <v>150.861088</v>
      </c>
      <c r="G2801" s="3">
        <v>3</v>
      </c>
      <c r="H2801">
        <v>150.17155100000002</v>
      </c>
      <c r="I2801" s="4">
        <v>4</v>
      </c>
      <c r="P2801">
        <v>2</v>
      </c>
      <c r="Q2801" t="str">
        <f t="shared" si="44"/>
        <v>34</v>
      </c>
    </row>
    <row r="2802" spans="1:17" x14ac:dyDescent="0.25">
      <c r="A2802">
        <v>2801</v>
      </c>
      <c r="F2802">
        <v>150.861088</v>
      </c>
      <c r="G2802" s="3">
        <v>3</v>
      </c>
      <c r="H2802">
        <v>150.17155100000002</v>
      </c>
      <c r="I2802" s="4">
        <v>4</v>
      </c>
      <c r="P2802">
        <v>2</v>
      </c>
      <c r="Q2802" t="str">
        <f t="shared" si="44"/>
        <v>34</v>
      </c>
    </row>
    <row r="2803" spans="1:17" x14ac:dyDescent="0.25">
      <c r="A2803">
        <v>2802</v>
      </c>
      <c r="F2803">
        <v>150.861088</v>
      </c>
      <c r="G2803" s="3">
        <v>3</v>
      </c>
      <c r="H2803">
        <v>150.17155100000002</v>
      </c>
      <c r="I2803" s="4">
        <v>4</v>
      </c>
      <c r="P2803">
        <v>2</v>
      </c>
      <c r="Q2803" t="str">
        <f t="shared" si="44"/>
        <v>34</v>
      </c>
    </row>
    <row r="2804" spans="1:17" x14ac:dyDescent="0.25">
      <c r="A2804">
        <v>2803</v>
      </c>
      <c r="F2804">
        <v>150.861088</v>
      </c>
      <c r="G2804" s="3">
        <v>3</v>
      </c>
      <c r="P2804">
        <v>1</v>
      </c>
      <c r="Q2804" t="str">
        <f t="shared" si="44"/>
        <v>3</v>
      </c>
    </row>
    <row r="2805" spans="1:17" x14ac:dyDescent="0.25">
      <c r="A2805">
        <v>2804</v>
      </c>
      <c r="P2805">
        <v>0</v>
      </c>
      <c r="Q2805" t="str">
        <f t="shared" si="44"/>
        <v/>
      </c>
    </row>
    <row r="2806" spans="1:17" x14ac:dyDescent="0.25">
      <c r="A2806">
        <v>2805</v>
      </c>
      <c r="D2806">
        <v>165.85155</v>
      </c>
      <c r="E2806" s="2">
        <v>2</v>
      </c>
      <c r="P2806">
        <v>1</v>
      </c>
      <c r="Q2806" t="str">
        <f t="shared" si="44"/>
        <v>2</v>
      </c>
    </row>
    <row r="2807" spans="1:17" x14ac:dyDescent="0.25">
      <c r="A2807">
        <v>2806</v>
      </c>
      <c r="D2807">
        <v>165.85897299999999</v>
      </c>
      <c r="E2807" s="2">
        <v>2</v>
      </c>
      <c r="P2807">
        <v>1</v>
      </c>
      <c r="Q2807" t="str">
        <f t="shared" si="44"/>
        <v>2</v>
      </c>
    </row>
    <row r="2808" spans="1:17" x14ac:dyDescent="0.25">
      <c r="A2808">
        <v>2807</v>
      </c>
      <c r="D2808">
        <v>165.810261</v>
      </c>
      <c r="E2808" s="2">
        <v>2</v>
      </c>
      <c r="P2808">
        <v>1</v>
      </c>
      <c r="Q2808" t="str">
        <f t="shared" si="44"/>
        <v>2</v>
      </c>
    </row>
    <row r="2809" spans="1:17" x14ac:dyDescent="0.25">
      <c r="A2809">
        <v>2808</v>
      </c>
      <c r="D2809">
        <v>165.888768</v>
      </c>
      <c r="E2809" s="2">
        <v>2</v>
      </c>
      <c r="P2809">
        <v>1</v>
      </c>
      <c r="Q2809" t="str">
        <f t="shared" si="44"/>
        <v>2</v>
      </c>
    </row>
    <row r="2810" spans="1:17" x14ac:dyDescent="0.25">
      <c r="A2810">
        <v>2809</v>
      </c>
      <c r="D2810">
        <v>165.86825199999998</v>
      </c>
      <c r="E2810" s="2">
        <v>2</v>
      </c>
      <c r="P2810">
        <v>1</v>
      </c>
      <c r="Q2810" t="str">
        <f t="shared" si="44"/>
        <v>2</v>
      </c>
    </row>
    <row r="2811" spans="1:17" x14ac:dyDescent="0.25">
      <c r="A2811">
        <v>2810</v>
      </c>
      <c r="D2811">
        <v>165.85253</v>
      </c>
      <c r="E2811" s="2">
        <v>2</v>
      </c>
      <c r="P2811">
        <v>1</v>
      </c>
      <c r="Q2811" t="str">
        <f t="shared" si="44"/>
        <v>2</v>
      </c>
    </row>
    <row r="2812" spans="1:17" x14ac:dyDescent="0.25">
      <c r="A2812">
        <v>2811</v>
      </c>
      <c r="B2812">
        <v>171.54459300000002</v>
      </c>
      <c r="C2812" s="5">
        <v>1</v>
      </c>
      <c r="D2812">
        <v>165.846036</v>
      </c>
      <c r="E2812" s="2">
        <v>2</v>
      </c>
      <c r="P2812">
        <v>2</v>
      </c>
      <c r="Q2812" t="str">
        <f t="shared" si="44"/>
        <v>12</v>
      </c>
    </row>
    <row r="2813" spans="1:17" x14ac:dyDescent="0.25">
      <c r="A2813">
        <v>2812</v>
      </c>
      <c r="B2813">
        <v>171.53474700000001</v>
      </c>
      <c r="C2813" s="5">
        <v>1</v>
      </c>
      <c r="D2813">
        <v>165.89505600000001</v>
      </c>
      <c r="E2813" s="2">
        <v>2</v>
      </c>
      <c r="P2813">
        <v>2</v>
      </c>
      <c r="Q2813" t="str">
        <f t="shared" si="44"/>
        <v>12</v>
      </c>
    </row>
    <row r="2814" spans="1:17" x14ac:dyDescent="0.25">
      <c r="A2814">
        <v>2813</v>
      </c>
      <c r="B2814">
        <v>171.53031200000001</v>
      </c>
      <c r="C2814" s="5">
        <v>1</v>
      </c>
      <c r="D2814">
        <v>166.07773700000001</v>
      </c>
      <c r="E2814" s="2">
        <v>2</v>
      </c>
      <c r="P2814">
        <v>2</v>
      </c>
      <c r="Q2814" t="str">
        <f t="shared" si="44"/>
        <v>12</v>
      </c>
    </row>
    <row r="2815" spans="1:17" x14ac:dyDescent="0.25">
      <c r="A2815">
        <v>2814</v>
      </c>
      <c r="B2815">
        <v>171.537272</v>
      </c>
      <c r="C2815" s="5">
        <v>1</v>
      </c>
      <c r="D2815">
        <v>165.85155</v>
      </c>
      <c r="E2815" s="2">
        <v>2</v>
      </c>
      <c r="P2815">
        <v>2</v>
      </c>
      <c r="Q2815" t="str">
        <f t="shared" si="44"/>
        <v>12</v>
      </c>
    </row>
    <row r="2816" spans="1:17" x14ac:dyDescent="0.25">
      <c r="A2816">
        <v>2815</v>
      </c>
      <c r="B2816">
        <v>171.557118</v>
      </c>
      <c r="C2816" s="5">
        <v>1</v>
      </c>
      <c r="P2816">
        <v>1</v>
      </c>
      <c r="Q2816" t="str">
        <f t="shared" si="44"/>
        <v>1</v>
      </c>
    </row>
    <row r="2817" spans="1:17" x14ac:dyDescent="0.25">
      <c r="A2817">
        <v>2816</v>
      </c>
      <c r="B2817">
        <v>171.57820000000001</v>
      </c>
      <c r="C2817" s="5">
        <v>1</v>
      </c>
      <c r="P2817">
        <v>1</v>
      </c>
      <c r="Q2817" t="str">
        <f t="shared" si="44"/>
        <v>1</v>
      </c>
    </row>
    <row r="2818" spans="1:17" x14ac:dyDescent="0.25">
      <c r="A2818">
        <v>2817</v>
      </c>
      <c r="B2818">
        <v>171.51036500000001</v>
      </c>
      <c r="C2818" s="5">
        <v>1</v>
      </c>
      <c r="P2818">
        <v>1</v>
      </c>
      <c r="Q2818" t="str">
        <f t="shared" ref="Q2818:Q2881" si="45">CONCATENATE(C2818,E2818,G2818,I2818)</f>
        <v>1</v>
      </c>
    </row>
    <row r="2819" spans="1:17" x14ac:dyDescent="0.25">
      <c r="A2819">
        <v>2818</v>
      </c>
      <c r="B2819">
        <v>171.463097</v>
      </c>
      <c r="C2819" s="5">
        <v>1</v>
      </c>
      <c r="F2819">
        <v>170.81634600000001</v>
      </c>
      <c r="G2819" s="3">
        <v>3</v>
      </c>
      <c r="H2819">
        <v>170.172324</v>
      </c>
      <c r="I2819" s="4">
        <v>4</v>
      </c>
      <c r="P2819">
        <v>3</v>
      </c>
      <c r="Q2819" t="str">
        <f t="shared" si="45"/>
        <v>134</v>
      </c>
    </row>
    <row r="2820" spans="1:17" x14ac:dyDescent="0.25">
      <c r="A2820">
        <v>2819</v>
      </c>
      <c r="B2820">
        <v>171.54459300000002</v>
      </c>
      <c r="C2820" s="5">
        <v>1</v>
      </c>
      <c r="F2820">
        <v>170.81634600000001</v>
      </c>
      <c r="G2820" s="3">
        <v>3</v>
      </c>
      <c r="H2820">
        <v>170.21804700000001</v>
      </c>
      <c r="I2820" s="4">
        <v>4</v>
      </c>
      <c r="P2820">
        <v>3</v>
      </c>
      <c r="Q2820" t="str">
        <f t="shared" si="45"/>
        <v>134</v>
      </c>
    </row>
    <row r="2821" spans="1:17" x14ac:dyDescent="0.25">
      <c r="A2821">
        <v>2820</v>
      </c>
      <c r="F2821">
        <v>170.93170600000002</v>
      </c>
      <c r="G2821" s="3">
        <v>3</v>
      </c>
      <c r="H2821">
        <v>170.21340800000002</v>
      </c>
      <c r="I2821" s="4">
        <v>4</v>
      </c>
      <c r="P2821">
        <v>2</v>
      </c>
      <c r="Q2821" t="str">
        <f t="shared" si="45"/>
        <v>34</v>
      </c>
    </row>
    <row r="2822" spans="1:17" x14ac:dyDescent="0.25">
      <c r="A2822">
        <v>2821</v>
      </c>
      <c r="F2822">
        <v>170.88804500000001</v>
      </c>
      <c r="G2822" s="3">
        <v>3</v>
      </c>
      <c r="H2822">
        <v>170.15350999999998</v>
      </c>
      <c r="I2822" s="4">
        <v>4</v>
      </c>
      <c r="P2822">
        <v>2</v>
      </c>
      <c r="Q2822" t="str">
        <f t="shared" si="45"/>
        <v>34</v>
      </c>
    </row>
    <row r="2823" spans="1:17" x14ac:dyDescent="0.25">
      <c r="A2823">
        <v>2822</v>
      </c>
      <c r="F2823">
        <v>170.89515900000001</v>
      </c>
      <c r="G2823" s="3">
        <v>3</v>
      </c>
      <c r="H2823">
        <v>170.21562499999999</v>
      </c>
      <c r="I2823" s="4">
        <v>4</v>
      </c>
      <c r="P2823">
        <v>2</v>
      </c>
      <c r="Q2823" t="str">
        <f t="shared" si="45"/>
        <v>34</v>
      </c>
    </row>
    <row r="2824" spans="1:17" x14ac:dyDescent="0.25">
      <c r="A2824">
        <v>2823</v>
      </c>
      <c r="F2824">
        <v>170.90340700000002</v>
      </c>
      <c r="G2824" s="3">
        <v>3</v>
      </c>
      <c r="H2824">
        <v>170.07655</v>
      </c>
      <c r="I2824" s="4">
        <v>4</v>
      </c>
      <c r="P2824">
        <v>2</v>
      </c>
      <c r="Q2824" t="str">
        <f t="shared" si="45"/>
        <v>34</v>
      </c>
    </row>
    <row r="2825" spans="1:17" x14ac:dyDescent="0.25">
      <c r="A2825">
        <v>2824</v>
      </c>
      <c r="F2825">
        <v>170.825211</v>
      </c>
      <c r="G2825" s="3">
        <v>3</v>
      </c>
      <c r="H2825">
        <v>170.12866500000001</v>
      </c>
      <c r="I2825" s="4">
        <v>4</v>
      </c>
      <c r="P2825">
        <v>2</v>
      </c>
      <c r="Q2825" t="str">
        <f t="shared" si="45"/>
        <v>34</v>
      </c>
    </row>
    <row r="2826" spans="1:17" x14ac:dyDescent="0.25">
      <c r="A2826">
        <v>2825</v>
      </c>
      <c r="F2826">
        <v>170.84634499999999</v>
      </c>
      <c r="G2826" s="3">
        <v>3</v>
      </c>
      <c r="H2826">
        <v>170.172324</v>
      </c>
      <c r="I2826" s="4">
        <v>4</v>
      </c>
      <c r="P2826">
        <v>2</v>
      </c>
      <c r="Q2826" t="str">
        <f t="shared" si="45"/>
        <v>34</v>
      </c>
    </row>
    <row r="2827" spans="1:17" x14ac:dyDescent="0.25">
      <c r="A2827">
        <v>2826</v>
      </c>
      <c r="F2827">
        <v>170.81634600000001</v>
      </c>
      <c r="G2827" s="3">
        <v>3</v>
      </c>
      <c r="P2827">
        <v>1</v>
      </c>
      <c r="Q2827" t="str">
        <f t="shared" si="45"/>
        <v>3</v>
      </c>
    </row>
    <row r="2828" spans="1:17" x14ac:dyDescent="0.25">
      <c r="A2828">
        <v>2827</v>
      </c>
      <c r="P2828">
        <v>0</v>
      </c>
      <c r="Q2828" t="str">
        <f t="shared" si="45"/>
        <v/>
      </c>
    </row>
    <row r="2829" spans="1:17" x14ac:dyDescent="0.25">
      <c r="A2829">
        <v>2828</v>
      </c>
      <c r="P2829">
        <v>0</v>
      </c>
      <c r="Q2829" t="str">
        <f t="shared" si="45"/>
        <v/>
      </c>
    </row>
    <row r="2830" spans="1:17" x14ac:dyDescent="0.25">
      <c r="A2830">
        <v>2829</v>
      </c>
      <c r="P2830">
        <v>0</v>
      </c>
      <c r="Q2830" t="str">
        <f t="shared" si="45"/>
        <v/>
      </c>
    </row>
    <row r="2831" spans="1:17" x14ac:dyDescent="0.25">
      <c r="A2831">
        <v>2830</v>
      </c>
      <c r="D2831">
        <v>192.89021200000002</v>
      </c>
      <c r="E2831" s="2">
        <v>2</v>
      </c>
      <c r="P2831">
        <v>1</v>
      </c>
      <c r="Q2831" t="str">
        <f t="shared" si="45"/>
        <v>2</v>
      </c>
    </row>
    <row r="2832" spans="1:17" x14ac:dyDescent="0.25">
      <c r="A2832">
        <v>2831</v>
      </c>
      <c r="D2832">
        <v>192.91268400000001</v>
      </c>
      <c r="E2832" s="2">
        <v>2</v>
      </c>
      <c r="P2832">
        <v>1</v>
      </c>
      <c r="Q2832" t="str">
        <f t="shared" si="45"/>
        <v>2</v>
      </c>
    </row>
    <row r="2833" spans="1:17" x14ac:dyDescent="0.25">
      <c r="A2833">
        <v>2832</v>
      </c>
      <c r="D2833">
        <v>192.91799399999999</v>
      </c>
      <c r="E2833" s="2">
        <v>2</v>
      </c>
      <c r="P2833">
        <v>1</v>
      </c>
      <c r="Q2833" t="str">
        <f t="shared" si="45"/>
        <v>2</v>
      </c>
    </row>
    <row r="2834" spans="1:17" x14ac:dyDescent="0.25">
      <c r="A2834">
        <v>2833</v>
      </c>
      <c r="D2834">
        <v>192.88964300000001</v>
      </c>
      <c r="E2834" s="2">
        <v>2</v>
      </c>
      <c r="P2834">
        <v>1</v>
      </c>
      <c r="Q2834" t="str">
        <f t="shared" si="45"/>
        <v>2</v>
      </c>
    </row>
    <row r="2835" spans="1:17" x14ac:dyDescent="0.25">
      <c r="A2835">
        <v>2834</v>
      </c>
      <c r="D2835">
        <v>192.910056</v>
      </c>
      <c r="E2835" s="2">
        <v>2</v>
      </c>
      <c r="P2835">
        <v>1</v>
      </c>
      <c r="Q2835" t="str">
        <f t="shared" si="45"/>
        <v>2</v>
      </c>
    </row>
    <row r="2836" spans="1:17" x14ac:dyDescent="0.25">
      <c r="A2836">
        <v>2835</v>
      </c>
      <c r="D2836">
        <v>192.91185999999999</v>
      </c>
      <c r="E2836" s="2">
        <v>2</v>
      </c>
      <c r="P2836">
        <v>1</v>
      </c>
      <c r="Q2836" t="str">
        <f t="shared" si="45"/>
        <v>2</v>
      </c>
    </row>
    <row r="2837" spans="1:17" x14ac:dyDescent="0.25">
      <c r="A2837">
        <v>2836</v>
      </c>
      <c r="B2837">
        <v>198.82933300000002</v>
      </c>
      <c r="C2837" s="5">
        <v>1</v>
      </c>
      <c r="D2837">
        <v>192.931498</v>
      </c>
      <c r="E2837" s="2">
        <v>2</v>
      </c>
      <c r="P2837">
        <v>2</v>
      </c>
      <c r="Q2837" t="str">
        <f t="shared" si="45"/>
        <v>12</v>
      </c>
    </row>
    <row r="2838" spans="1:17" x14ac:dyDescent="0.25">
      <c r="A2838">
        <v>2837</v>
      </c>
      <c r="B2838">
        <v>198.89623900000001</v>
      </c>
      <c r="C2838" s="5">
        <v>1</v>
      </c>
      <c r="D2838">
        <v>192.995982</v>
      </c>
      <c r="E2838" s="2">
        <v>2</v>
      </c>
      <c r="P2838">
        <v>2</v>
      </c>
      <c r="Q2838" t="str">
        <f t="shared" si="45"/>
        <v>12</v>
      </c>
    </row>
    <row r="2839" spans="1:17" x14ac:dyDescent="0.25">
      <c r="A2839">
        <v>2838</v>
      </c>
      <c r="B2839">
        <v>198.88170500000001</v>
      </c>
      <c r="C2839" s="5">
        <v>1</v>
      </c>
      <c r="D2839">
        <v>192.89021200000002</v>
      </c>
      <c r="E2839" s="2">
        <v>2</v>
      </c>
      <c r="P2839">
        <v>2</v>
      </c>
      <c r="Q2839" t="str">
        <f t="shared" si="45"/>
        <v>12</v>
      </c>
    </row>
    <row r="2840" spans="1:17" x14ac:dyDescent="0.25">
      <c r="A2840">
        <v>2839</v>
      </c>
      <c r="B2840">
        <v>198.858046</v>
      </c>
      <c r="C2840" s="5">
        <v>1</v>
      </c>
      <c r="D2840">
        <v>192.89021200000002</v>
      </c>
      <c r="E2840" s="2">
        <v>2</v>
      </c>
      <c r="P2840">
        <v>2</v>
      </c>
      <c r="Q2840" t="str">
        <f t="shared" si="45"/>
        <v>12</v>
      </c>
    </row>
    <row r="2841" spans="1:17" x14ac:dyDescent="0.25">
      <c r="A2841">
        <v>2840</v>
      </c>
      <c r="B2841">
        <v>198.84850900000001</v>
      </c>
      <c r="C2841" s="5">
        <v>1</v>
      </c>
      <c r="P2841">
        <v>1</v>
      </c>
      <c r="Q2841" t="str">
        <f t="shared" si="45"/>
        <v>1</v>
      </c>
    </row>
    <row r="2842" spans="1:17" x14ac:dyDescent="0.25">
      <c r="A2842">
        <v>2841</v>
      </c>
      <c r="B2842">
        <v>198.88340600000001</v>
      </c>
      <c r="C2842" s="5">
        <v>1</v>
      </c>
      <c r="P2842">
        <v>1</v>
      </c>
      <c r="Q2842" t="str">
        <f t="shared" si="45"/>
        <v>1</v>
      </c>
    </row>
    <row r="2843" spans="1:17" x14ac:dyDescent="0.25">
      <c r="A2843">
        <v>2842</v>
      </c>
      <c r="B2843">
        <v>198.87804700000001</v>
      </c>
      <c r="C2843" s="5">
        <v>1</v>
      </c>
      <c r="H2843">
        <v>197.37588</v>
      </c>
      <c r="I2843" s="4">
        <v>4</v>
      </c>
      <c r="P2843">
        <v>2</v>
      </c>
      <c r="Q2843" t="str">
        <f t="shared" si="45"/>
        <v>14</v>
      </c>
    </row>
    <row r="2844" spans="1:17" x14ac:dyDescent="0.25">
      <c r="A2844">
        <v>2843</v>
      </c>
      <c r="B2844">
        <v>198.75304700000001</v>
      </c>
      <c r="C2844" s="5">
        <v>1</v>
      </c>
      <c r="H2844">
        <v>197.38252900000001</v>
      </c>
      <c r="I2844" s="4">
        <v>4</v>
      </c>
      <c r="P2844">
        <v>2</v>
      </c>
      <c r="Q2844" t="str">
        <f t="shared" si="45"/>
        <v>14</v>
      </c>
    </row>
    <row r="2845" spans="1:17" x14ac:dyDescent="0.25">
      <c r="A2845">
        <v>2844</v>
      </c>
      <c r="B2845">
        <v>198.82933300000002</v>
      </c>
      <c r="C2845" s="5">
        <v>1</v>
      </c>
      <c r="F2845">
        <v>197.968356</v>
      </c>
      <c r="G2845" s="3">
        <v>3</v>
      </c>
      <c r="H2845">
        <v>197.41696000000002</v>
      </c>
      <c r="I2845" s="4">
        <v>4</v>
      </c>
      <c r="P2845">
        <v>3</v>
      </c>
      <c r="Q2845" t="str">
        <f t="shared" si="45"/>
        <v>134</v>
      </c>
    </row>
    <row r="2846" spans="1:17" x14ac:dyDescent="0.25">
      <c r="A2846">
        <v>2845</v>
      </c>
      <c r="F2846">
        <v>198.062476</v>
      </c>
      <c r="G2846" s="3">
        <v>3</v>
      </c>
      <c r="H2846">
        <v>197.41293999999999</v>
      </c>
      <c r="I2846" s="4">
        <v>4</v>
      </c>
      <c r="P2846">
        <v>2</v>
      </c>
      <c r="Q2846" t="str">
        <f t="shared" si="45"/>
        <v>34</v>
      </c>
    </row>
    <row r="2847" spans="1:17" x14ac:dyDescent="0.25">
      <c r="A2847">
        <v>2846</v>
      </c>
      <c r="F2847">
        <v>198.07443499999999</v>
      </c>
      <c r="G2847" s="3">
        <v>3</v>
      </c>
      <c r="H2847">
        <v>197.40938399999999</v>
      </c>
      <c r="I2847" s="4">
        <v>4</v>
      </c>
      <c r="P2847">
        <v>2</v>
      </c>
      <c r="Q2847" t="str">
        <f t="shared" si="45"/>
        <v>34</v>
      </c>
    </row>
    <row r="2848" spans="1:17" x14ac:dyDescent="0.25">
      <c r="A2848">
        <v>2847</v>
      </c>
      <c r="F2848">
        <v>198.07366400000001</v>
      </c>
      <c r="G2848" s="3">
        <v>3</v>
      </c>
      <c r="H2848">
        <v>197.42711500000001</v>
      </c>
      <c r="I2848" s="4">
        <v>4</v>
      </c>
      <c r="P2848">
        <v>2</v>
      </c>
      <c r="Q2848" t="str">
        <f t="shared" si="45"/>
        <v>34</v>
      </c>
    </row>
    <row r="2849" spans="1:17" x14ac:dyDescent="0.25">
      <c r="A2849">
        <v>2848</v>
      </c>
      <c r="F2849">
        <v>198.09201300000001</v>
      </c>
      <c r="G2849" s="3">
        <v>3</v>
      </c>
      <c r="H2849">
        <v>197.43897100000001</v>
      </c>
      <c r="I2849" s="4">
        <v>4</v>
      </c>
      <c r="P2849">
        <v>2</v>
      </c>
      <c r="Q2849" t="str">
        <f t="shared" si="45"/>
        <v>34</v>
      </c>
    </row>
    <row r="2850" spans="1:17" x14ac:dyDescent="0.25">
      <c r="A2850">
        <v>2849</v>
      </c>
      <c r="F2850">
        <v>198.060778</v>
      </c>
      <c r="G2850" s="3">
        <v>3</v>
      </c>
      <c r="H2850">
        <v>197.41902400000001</v>
      </c>
      <c r="I2850" s="4">
        <v>4</v>
      </c>
      <c r="P2850">
        <v>2</v>
      </c>
      <c r="Q2850" t="str">
        <f t="shared" si="45"/>
        <v>34</v>
      </c>
    </row>
    <row r="2851" spans="1:17" x14ac:dyDescent="0.25">
      <c r="A2851">
        <v>2850</v>
      </c>
      <c r="F2851">
        <v>198.06186200000002</v>
      </c>
      <c r="G2851" s="3">
        <v>3</v>
      </c>
      <c r="H2851">
        <v>197.37588</v>
      </c>
      <c r="I2851" s="4">
        <v>4</v>
      </c>
      <c r="P2851">
        <v>2</v>
      </c>
      <c r="Q2851" t="str">
        <f t="shared" si="45"/>
        <v>34</v>
      </c>
    </row>
    <row r="2852" spans="1:17" x14ac:dyDescent="0.25">
      <c r="A2852">
        <v>2851</v>
      </c>
      <c r="D2852">
        <v>214.936914</v>
      </c>
      <c r="E2852" s="2">
        <v>2</v>
      </c>
      <c r="F2852">
        <v>198.05319900000001</v>
      </c>
      <c r="G2852" s="3">
        <v>3</v>
      </c>
      <c r="H2852">
        <v>197.37588</v>
      </c>
      <c r="I2852" s="4">
        <v>4</v>
      </c>
      <c r="P2852">
        <v>3</v>
      </c>
      <c r="Q2852" t="str">
        <f t="shared" si="45"/>
        <v>234</v>
      </c>
    </row>
    <row r="2853" spans="1:17" x14ac:dyDescent="0.25">
      <c r="A2853">
        <v>2852</v>
      </c>
      <c r="D2853">
        <v>214.95614799999998</v>
      </c>
      <c r="E2853" s="2">
        <v>2</v>
      </c>
      <c r="F2853">
        <v>198.05201199999999</v>
      </c>
      <c r="G2853" s="3">
        <v>3</v>
      </c>
      <c r="P2853">
        <v>2</v>
      </c>
      <c r="Q2853" t="str">
        <f t="shared" si="45"/>
        <v>23</v>
      </c>
    </row>
    <row r="2854" spans="1:17" x14ac:dyDescent="0.25">
      <c r="A2854">
        <v>2853</v>
      </c>
      <c r="D2854">
        <v>214.90145699999999</v>
      </c>
      <c r="E2854" s="2">
        <v>2</v>
      </c>
      <c r="P2854">
        <v>1</v>
      </c>
      <c r="Q2854" t="str">
        <f t="shared" si="45"/>
        <v>2</v>
      </c>
    </row>
    <row r="2855" spans="1:17" x14ac:dyDescent="0.25">
      <c r="A2855">
        <v>2854</v>
      </c>
      <c r="D2855">
        <v>214.925997</v>
      </c>
      <c r="E2855" s="2">
        <v>2</v>
      </c>
      <c r="P2855">
        <v>1</v>
      </c>
      <c r="Q2855" t="str">
        <f t="shared" si="45"/>
        <v>2</v>
      </c>
    </row>
    <row r="2856" spans="1:17" x14ac:dyDescent="0.25">
      <c r="A2856">
        <v>2855</v>
      </c>
      <c r="D2856">
        <v>214.907375</v>
      </c>
      <c r="E2856" s="2">
        <v>2</v>
      </c>
      <c r="P2856">
        <v>1</v>
      </c>
      <c r="Q2856" t="str">
        <f t="shared" si="45"/>
        <v>2</v>
      </c>
    </row>
    <row r="2857" spans="1:17" x14ac:dyDescent="0.25">
      <c r="A2857">
        <v>2856</v>
      </c>
      <c r="D2857">
        <v>214.88406000000001</v>
      </c>
      <c r="E2857" s="2">
        <v>2</v>
      </c>
      <c r="P2857">
        <v>1</v>
      </c>
      <c r="Q2857" t="str">
        <f t="shared" si="45"/>
        <v>2</v>
      </c>
    </row>
    <row r="2858" spans="1:17" x14ac:dyDescent="0.25">
      <c r="A2858">
        <v>2857</v>
      </c>
      <c r="D2858">
        <v>214.91048699999999</v>
      </c>
      <c r="E2858" s="2">
        <v>2</v>
      </c>
      <c r="P2858">
        <v>1</v>
      </c>
      <c r="Q2858" t="str">
        <f t="shared" si="45"/>
        <v>2</v>
      </c>
    </row>
    <row r="2859" spans="1:17" x14ac:dyDescent="0.25">
      <c r="A2859">
        <v>2858</v>
      </c>
      <c r="B2859">
        <v>220.58141599999999</v>
      </c>
      <c r="C2859" s="5">
        <v>1</v>
      </c>
      <c r="D2859">
        <v>214.94426100000001</v>
      </c>
      <c r="E2859" s="2">
        <v>2</v>
      </c>
      <c r="P2859">
        <v>2</v>
      </c>
      <c r="Q2859" t="str">
        <f t="shared" si="45"/>
        <v>12</v>
      </c>
    </row>
    <row r="2860" spans="1:17" x14ac:dyDescent="0.25">
      <c r="A2860">
        <v>2859</v>
      </c>
      <c r="B2860">
        <v>220.52907099999999</v>
      </c>
      <c r="C2860" s="5">
        <v>1</v>
      </c>
      <c r="D2860">
        <v>214.957322</v>
      </c>
      <c r="E2860" s="2">
        <v>2</v>
      </c>
      <c r="P2860">
        <v>2</v>
      </c>
      <c r="Q2860" t="str">
        <f t="shared" si="45"/>
        <v>12</v>
      </c>
    </row>
    <row r="2861" spans="1:17" x14ac:dyDescent="0.25">
      <c r="A2861">
        <v>2860</v>
      </c>
      <c r="B2861">
        <v>220.54759200000001</v>
      </c>
      <c r="C2861" s="5">
        <v>1</v>
      </c>
      <c r="D2861">
        <v>214.95614799999998</v>
      </c>
      <c r="E2861" s="2">
        <v>2</v>
      </c>
      <c r="P2861">
        <v>2</v>
      </c>
      <c r="Q2861" t="str">
        <f t="shared" si="45"/>
        <v>12</v>
      </c>
    </row>
    <row r="2862" spans="1:17" x14ac:dyDescent="0.25">
      <c r="A2862">
        <v>2861</v>
      </c>
      <c r="B2862">
        <v>220.57575399999999</v>
      </c>
      <c r="C2862" s="5">
        <v>1</v>
      </c>
      <c r="D2862">
        <v>214.95614799999998</v>
      </c>
      <c r="E2862" s="2">
        <v>2</v>
      </c>
      <c r="P2862">
        <v>2</v>
      </c>
      <c r="Q2862" t="str">
        <f t="shared" si="45"/>
        <v>12</v>
      </c>
    </row>
    <row r="2863" spans="1:17" x14ac:dyDescent="0.25">
      <c r="A2863">
        <v>2862</v>
      </c>
      <c r="B2863">
        <v>220.56039699999999</v>
      </c>
      <c r="C2863" s="5">
        <v>1</v>
      </c>
      <c r="P2863">
        <v>1</v>
      </c>
      <c r="Q2863" t="str">
        <f t="shared" si="45"/>
        <v>1</v>
      </c>
    </row>
    <row r="2864" spans="1:17" x14ac:dyDescent="0.25">
      <c r="A2864">
        <v>2863</v>
      </c>
      <c r="B2864">
        <v>220.55993799999999</v>
      </c>
      <c r="C2864" s="5">
        <v>1</v>
      </c>
      <c r="P2864">
        <v>1</v>
      </c>
      <c r="Q2864" t="str">
        <f t="shared" si="45"/>
        <v>1</v>
      </c>
    </row>
    <row r="2865" spans="1:17" x14ac:dyDescent="0.25">
      <c r="A2865">
        <v>2864</v>
      </c>
      <c r="B2865">
        <v>220.53463299999999</v>
      </c>
      <c r="C2865" s="5">
        <v>1</v>
      </c>
      <c r="P2865">
        <v>1</v>
      </c>
      <c r="Q2865" t="str">
        <f t="shared" si="45"/>
        <v>1</v>
      </c>
    </row>
    <row r="2866" spans="1:17" x14ac:dyDescent="0.25">
      <c r="A2866">
        <v>2865</v>
      </c>
      <c r="B2866">
        <v>220.54534699999999</v>
      </c>
      <c r="C2866" s="5">
        <v>1</v>
      </c>
      <c r="H2866">
        <v>217.707178</v>
      </c>
      <c r="I2866" s="4">
        <v>4</v>
      </c>
      <c r="P2866">
        <v>2</v>
      </c>
      <c r="Q2866" t="str">
        <f t="shared" si="45"/>
        <v>14</v>
      </c>
    </row>
    <row r="2867" spans="1:17" x14ac:dyDescent="0.25">
      <c r="A2867">
        <v>2866</v>
      </c>
      <c r="B2867">
        <v>220.48667699999999</v>
      </c>
      <c r="C2867" s="5">
        <v>1</v>
      </c>
      <c r="H2867">
        <v>217.764726</v>
      </c>
      <c r="I2867" s="4">
        <v>4</v>
      </c>
      <c r="P2867">
        <v>2</v>
      </c>
      <c r="Q2867" t="str">
        <f t="shared" si="45"/>
        <v>14</v>
      </c>
    </row>
    <row r="2868" spans="1:17" x14ac:dyDescent="0.25">
      <c r="A2868">
        <v>2867</v>
      </c>
      <c r="B2868">
        <v>220.58141599999999</v>
      </c>
      <c r="C2868" s="5">
        <v>1</v>
      </c>
      <c r="F2868">
        <v>220.22883300000001</v>
      </c>
      <c r="G2868" s="3">
        <v>3</v>
      </c>
      <c r="H2868">
        <v>217.76084900000001</v>
      </c>
      <c r="I2868" s="4">
        <v>4</v>
      </c>
      <c r="P2868">
        <v>3</v>
      </c>
      <c r="Q2868" t="str">
        <f t="shared" si="45"/>
        <v>134</v>
      </c>
    </row>
    <row r="2869" spans="1:17" x14ac:dyDescent="0.25">
      <c r="A2869">
        <v>2868</v>
      </c>
      <c r="B2869">
        <v>220.58141599999999</v>
      </c>
      <c r="C2869" s="5">
        <v>1</v>
      </c>
      <c r="F2869">
        <v>220.20980299999999</v>
      </c>
      <c r="G2869" s="3">
        <v>3</v>
      </c>
      <c r="H2869">
        <v>217.75768600000001</v>
      </c>
      <c r="I2869" s="4">
        <v>4</v>
      </c>
      <c r="P2869">
        <v>3</v>
      </c>
      <c r="Q2869" t="str">
        <f t="shared" si="45"/>
        <v>134</v>
      </c>
    </row>
    <row r="2870" spans="1:17" x14ac:dyDescent="0.25">
      <c r="A2870">
        <v>2869</v>
      </c>
      <c r="F2870">
        <v>220.246026</v>
      </c>
      <c r="G2870" s="3">
        <v>3</v>
      </c>
      <c r="H2870">
        <v>217.70692299999999</v>
      </c>
      <c r="I2870" s="4">
        <v>4</v>
      </c>
      <c r="P2870">
        <v>2</v>
      </c>
      <c r="Q2870" t="str">
        <f t="shared" si="45"/>
        <v>34</v>
      </c>
    </row>
    <row r="2871" spans="1:17" x14ac:dyDescent="0.25">
      <c r="A2871">
        <v>2870</v>
      </c>
      <c r="F2871">
        <v>220.25204600000001</v>
      </c>
      <c r="G2871" s="3">
        <v>3</v>
      </c>
      <c r="H2871">
        <v>217.696822</v>
      </c>
      <c r="I2871" s="4">
        <v>4</v>
      </c>
      <c r="P2871">
        <v>2</v>
      </c>
      <c r="Q2871" t="str">
        <f t="shared" si="45"/>
        <v>34</v>
      </c>
    </row>
    <row r="2872" spans="1:17" x14ac:dyDescent="0.25">
      <c r="A2872">
        <v>2871</v>
      </c>
      <c r="F2872">
        <v>220.252657</v>
      </c>
      <c r="G2872" s="3">
        <v>3</v>
      </c>
      <c r="H2872">
        <v>217.67978099999999</v>
      </c>
      <c r="I2872" s="4">
        <v>4</v>
      </c>
      <c r="P2872">
        <v>2</v>
      </c>
      <c r="Q2872" t="str">
        <f t="shared" si="45"/>
        <v>34</v>
      </c>
    </row>
    <row r="2873" spans="1:17" x14ac:dyDescent="0.25">
      <c r="A2873">
        <v>2872</v>
      </c>
      <c r="F2873">
        <v>220.23286300000001</v>
      </c>
      <c r="G2873" s="3">
        <v>3</v>
      </c>
      <c r="H2873">
        <v>217.73079899999999</v>
      </c>
      <c r="I2873" s="4">
        <v>4</v>
      </c>
      <c r="P2873">
        <v>2</v>
      </c>
      <c r="Q2873" t="str">
        <f t="shared" si="45"/>
        <v>34</v>
      </c>
    </row>
    <row r="2874" spans="1:17" x14ac:dyDescent="0.25">
      <c r="A2874">
        <v>2873</v>
      </c>
      <c r="F2874">
        <v>220.180162</v>
      </c>
      <c r="G2874" s="3">
        <v>3</v>
      </c>
      <c r="H2874">
        <v>217.764726</v>
      </c>
      <c r="I2874" s="4">
        <v>4</v>
      </c>
      <c r="P2874">
        <v>2</v>
      </c>
      <c r="Q2874" t="str">
        <f t="shared" si="45"/>
        <v>34</v>
      </c>
    </row>
    <row r="2875" spans="1:17" x14ac:dyDescent="0.25">
      <c r="A2875">
        <v>2874</v>
      </c>
      <c r="F2875">
        <v>220.11077699999998</v>
      </c>
      <c r="G2875" s="3">
        <v>3</v>
      </c>
      <c r="P2875">
        <v>1</v>
      </c>
      <c r="Q2875" t="str">
        <f t="shared" si="45"/>
        <v>3</v>
      </c>
    </row>
    <row r="2876" spans="1:17" x14ac:dyDescent="0.25">
      <c r="A2876">
        <v>2875</v>
      </c>
      <c r="D2876">
        <v>235.1403</v>
      </c>
      <c r="E2876" s="2">
        <v>2</v>
      </c>
      <c r="F2876">
        <v>220.10241099999999</v>
      </c>
      <c r="G2876" s="3">
        <v>3</v>
      </c>
      <c r="P2876">
        <v>2</v>
      </c>
      <c r="Q2876" t="str">
        <f t="shared" si="45"/>
        <v>23</v>
      </c>
    </row>
    <row r="2877" spans="1:17" x14ac:dyDescent="0.25">
      <c r="A2877">
        <v>2876</v>
      </c>
      <c r="D2877">
        <v>235.17611500000001</v>
      </c>
      <c r="E2877" s="2">
        <v>2</v>
      </c>
      <c r="F2877">
        <v>220.00971200000001</v>
      </c>
      <c r="G2877" s="3">
        <v>3</v>
      </c>
      <c r="P2877">
        <v>2</v>
      </c>
      <c r="Q2877" t="str">
        <f t="shared" si="45"/>
        <v>23</v>
      </c>
    </row>
    <row r="2878" spans="1:17" x14ac:dyDescent="0.25">
      <c r="A2878">
        <v>2877</v>
      </c>
      <c r="D2878">
        <v>235.15060600000001</v>
      </c>
      <c r="E2878" s="2">
        <v>2</v>
      </c>
      <c r="F2878">
        <v>220.22883300000001</v>
      </c>
      <c r="G2878" s="3">
        <v>3</v>
      </c>
      <c r="P2878">
        <v>2</v>
      </c>
      <c r="Q2878" t="str">
        <f t="shared" si="45"/>
        <v>23</v>
      </c>
    </row>
    <row r="2879" spans="1:17" x14ac:dyDescent="0.25">
      <c r="A2879">
        <v>2878</v>
      </c>
      <c r="D2879">
        <v>235.17080999999999</v>
      </c>
      <c r="E2879" s="2">
        <v>2</v>
      </c>
      <c r="F2879">
        <v>220.22883300000001</v>
      </c>
      <c r="G2879" s="3">
        <v>3</v>
      </c>
      <c r="P2879">
        <v>2</v>
      </c>
      <c r="Q2879" t="str">
        <f t="shared" si="45"/>
        <v>23</v>
      </c>
    </row>
    <row r="2880" spans="1:17" x14ac:dyDescent="0.25">
      <c r="A2880">
        <v>2879</v>
      </c>
      <c r="D2880">
        <v>235.173461</v>
      </c>
      <c r="E2880" s="2">
        <v>2</v>
      </c>
      <c r="P2880">
        <v>1</v>
      </c>
      <c r="Q2880" t="str">
        <f t="shared" si="45"/>
        <v>2</v>
      </c>
    </row>
    <row r="2881" spans="1:17" x14ac:dyDescent="0.25">
      <c r="A2881">
        <v>2880</v>
      </c>
      <c r="D2881">
        <v>235.16841099999999</v>
      </c>
      <c r="E2881" s="2">
        <v>2</v>
      </c>
      <c r="P2881">
        <v>1</v>
      </c>
      <c r="Q2881" t="str">
        <f t="shared" si="45"/>
        <v>2</v>
      </c>
    </row>
    <row r="2882" spans="1:17" x14ac:dyDescent="0.25">
      <c r="A2882">
        <v>2881</v>
      </c>
      <c r="D2882">
        <v>235.16784999999999</v>
      </c>
      <c r="E2882" s="2">
        <v>2</v>
      </c>
      <c r="P2882">
        <v>1</v>
      </c>
      <c r="Q2882" t="str">
        <f t="shared" ref="Q2882:Q2945" si="46">CONCATENATE(C2882,E2882,G2882,I2882)</f>
        <v>2</v>
      </c>
    </row>
    <row r="2883" spans="1:17" x14ac:dyDescent="0.25">
      <c r="A2883">
        <v>2882</v>
      </c>
      <c r="D2883">
        <v>235.15407500000001</v>
      </c>
      <c r="E2883" s="2">
        <v>2</v>
      </c>
      <c r="P2883">
        <v>1</v>
      </c>
      <c r="Q2883" t="str">
        <f t="shared" si="46"/>
        <v>2</v>
      </c>
    </row>
    <row r="2884" spans="1:17" x14ac:dyDescent="0.25">
      <c r="A2884">
        <v>2883</v>
      </c>
      <c r="B2884">
        <v>242.585014</v>
      </c>
      <c r="C2884" s="5">
        <v>1</v>
      </c>
      <c r="D2884">
        <v>235.17754300000001</v>
      </c>
      <c r="E2884" s="2">
        <v>2</v>
      </c>
      <c r="P2884">
        <v>2</v>
      </c>
      <c r="Q2884" t="str">
        <f t="shared" si="46"/>
        <v>12</v>
      </c>
    </row>
    <row r="2885" spans="1:17" x14ac:dyDescent="0.25">
      <c r="A2885">
        <v>2884</v>
      </c>
      <c r="B2885">
        <v>242.58256700000001</v>
      </c>
      <c r="C2885" s="5">
        <v>1</v>
      </c>
      <c r="D2885">
        <v>235.1403</v>
      </c>
      <c r="E2885" s="2">
        <v>2</v>
      </c>
      <c r="P2885">
        <v>2</v>
      </c>
      <c r="Q2885" t="str">
        <f t="shared" si="46"/>
        <v>12</v>
      </c>
    </row>
    <row r="2886" spans="1:17" x14ac:dyDescent="0.25">
      <c r="A2886">
        <v>2885</v>
      </c>
      <c r="B2886">
        <v>242.58919900000001</v>
      </c>
      <c r="C2886" s="5">
        <v>1</v>
      </c>
      <c r="D2886">
        <v>235.1403</v>
      </c>
      <c r="E2886" s="2">
        <v>2</v>
      </c>
      <c r="P2886">
        <v>2</v>
      </c>
      <c r="Q2886" t="str">
        <f t="shared" si="46"/>
        <v>12</v>
      </c>
    </row>
    <row r="2887" spans="1:17" x14ac:dyDescent="0.25">
      <c r="A2887">
        <v>2886</v>
      </c>
      <c r="B2887">
        <v>242.561241</v>
      </c>
      <c r="C2887" s="5">
        <v>1</v>
      </c>
      <c r="D2887">
        <v>235.1403</v>
      </c>
      <c r="E2887" s="2">
        <v>2</v>
      </c>
      <c r="P2887">
        <v>2</v>
      </c>
      <c r="Q2887" t="str">
        <f t="shared" si="46"/>
        <v>12</v>
      </c>
    </row>
    <row r="2888" spans="1:17" x14ac:dyDescent="0.25">
      <c r="A2888">
        <v>2887</v>
      </c>
      <c r="B2888">
        <v>242.587873</v>
      </c>
      <c r="C2888" s="5">
        <v>1</v>
      </c>
      <c r="P2888">
        <v>1</v>
      </c>
      <c r="Q2888" t="str">
        <f t="shared" si="46"/>
        <v>1</v>
      </c>
    </row>
    <row r="2889" spans="1:17" x14ac:dyDescent="0.25">
      <c r="A2889">
        <v>2888</v>
      </c>
      <c r="B2889">
        <v>242.569198</v>
      </c>
      <c r="C2889" s="5">
        <v>1</v>
      </c>
      <c r="P2889">
        <v>1</v>
      </c>
      <c r="Q2889" t="str">
        <f t="shared" si="46"/>
        <v>1</v>
      </c>
    </row>
    <row r="2890" spans="1:17" x14ac:dyDescent="0.25">
      <c r="A2890">
        <v>2889</v>
      </c>
      <c r="B2890">
        <v>242.57287400000001</v>
      </c>
      <c r="C2890" s="5">
        <v>1</v>
      </c>
      <c r="P2890">
        <v>1</v>
      </c>
      <c r="Q2890" t="str">
        <f t="shared" si="46"/>
        <v>1</v>
      </c>
    </row>
    <row r="2891" spans="1:17" x14ac:dyDescent="0.25">
      <c r="A2891">
        <v>2890</v>
      </c>
      <c r="B2891">
        <v>242.56261599999999</v>
      </c>
      <c r="C2891" s="5">
        <v>1</v>
      </c>
      <c r="H2891">
        <v>238.31477899999999</v>
      </c>
      <c r="I2891" s="4">
        <v>4</v>
      </c>
      <c r="P2891">
        <v>2</v>
      </c>
      <c r="Q2891" t="str">
        <f t="shared" si="46"/>
        <v>14</v>
      </c>
    </row>
    <row r="2892" spans="1:17" x14ac:dyDescent="0.25">
      <c r="A2892">
        <v>2891</v>
      </c>
      <c r="B2892">
        <v>242.54833400000001</v>
      </c>
      <c r="C2892" s="5">
        <v>1</v>
      </c>
      <c r="H2892">
        <v>238.313962</v>
      </c>
      <c r="I2892" s="4">
        <v>4</v>
      </c>
      <c r="P2892">
        <v>2</v>
      </c>
      <c r="Q2892" t="str">
        <f t="shared" si="46"/>
        <v>14</v>
      </c>
    </row>
    <row r="2893" spans="1:17" x14ac:dyDescent="0.25">
      <c r="A2893">
        <v>2892</v>
      </c>
      <c r="B2893">
        <v>242.548892</v>
      </c>
      <c r="C2893" s="5">
        <v>1</v>
      </c>
      <c r="H2893">
        <v>238.31748099999999</v>
      </c>
      <c r="I2893" s="4">
        <v>4</v>
      </c>
      <c r="P2893">
        <v>2</v>
      </c>
      <c r="Q2893" t="str">
        <f t="shared" si="46"/>
        <v>14</v>
      </c>
    </row>
    <row r="2894" spans="1:17" x14ac:dyDescent="0.25">
      <c r="A2894">
        <v>2893</v>
      </c>
      <c r="B2894">
        <v>242.585014</v>
      </c>
      <c r="C2894" s="5">
        <v>1</v>
      </c>
      <c r="H2894">
        <v>238.29457600000001</v>
      </c>
      <c r="I2894" s="4">
        <v>4</v>
      </c>
      <c r="P2894">
        <v>2</v>
      </c>
      <c r="Q2894" t="str">
        <f t="shared" si="46"/>
        <v>14</v>
      </c>
    </row>
    <row r="2895" spans="1:17" x14ac:dyDescent="0.25">
      <c r="A2895">
        <v>2894</v>
      </c>
      <c r="B2895">
        <v>242.585014</v>
      </c>
      <c r="C2895" s="5">
        <v>1</v>
      </c>
      <c r="F2895">
        <v>242.24513400000001</v>
      </c>
      <c r="G2895" s="3">
        <v>3</v>
      </c>
      <c r="H2895">
        <v>238.31477899999999</v>
      </c>
      <c r="I2895" s="4">
        <v>4</v>
      </c>
      <c r="P2895">
        <v>3</v>
      </c>
      <c r="Q2895" t="str">
        <f t="shared" si="46"/>
        <v>134</v>
      </c>
    </row>
    <row r="2896" spans="1:17" x14ac:dyDescent="0.25">
      <c r="A2896">
        <v>2895</v>
      </c>
      <c r="F2896">
        <v>242.24513400000001</v>
      </c>
      <c r="G2896" s="3">
        <v>3</v>
      </c>
      <c r="H2896">
        <v>238.31477899999999</v>
      </c>
      <c r="I2896" s="4">
        <v>4</v>
      </c>
      <c r="P2896">
        <v>2</v>
      </c>
      <c r="Q2896" t="str">
        <f t="shared" si="46"/>
        <v>34</v>
      </c>
    </row>
    <row r="2897" spans="1:17" x14ac:dyDescent="0.25">
      <c r="A2897">
        <v>2896</v>
      </c>
      <c r="F2897">
        <v>242.24513400000001</v>
      </c>
      <c r="G2897" s="3">
        <v>3</v>
      </c>
      <c r="H2897">
        <v>238.31477899999999</v>
      </c>
      <c r="I2897" s="4">
        <v>4</v>
      </c>
      <c r="J2897">
        <v>235.83536699999999</v>
      </c>
      <c r="K2897" t="s">
        <v>22</v>
      </c>
      <c r="Q2897" t="str">
        <f t="shared" si="46"/>
        <v>34</v>
      </c>
    </row>
    <row r="2898" spans="1:17" x14ac:dyDescent="0.25">
      <c r="A2898">
        <v>2897</v>
      </c>
      <c r="Q2898" t="str">
        <f t="shared" si="46"/>
        <v/>
      </c>
    </row>
    <row r="2899" spans="1:17" x14ac:dyDescent="0.25">
      <c r="A2899">
        <v>2898</v>
      </c>
      <c r="J2899">
        <v>236.10417899999999</v>
      </c>
      <c r="K2899" t="s">
        <v>22</v>
      </c>
      <c r="Q2899" t="str">
        <f t="shared" si="46"/>
        <v/>
      </c>
    </row>
    <row r="2900" spans="1:17" x14ac:dyDescent="0.25">
      <c r="A2900">
        <v>2899</v>
      </c>
      <c r="D2900">
        <v>232.664817</v>
      </c>
      <c r="E2900" s="2">
        <v>2</v>
      </c>
      <c r="P2900">
        <v>1</v>
      </c>
      <c r="Q2900" t="str">
        <f t="shared" si="46"/>
        <v>2</v>
      </c>
    </row>
    <row r="2901" spans="1:17" x14ac:dyDescent="0.25">
      <c r="A2901">
        <v>2900</v>
      </c>
      <c r="D2901">
        <v>232.63971699999999</v>
      </c>
      <c r="E2901" s="2">
        <v>2</v>
      </c>
      <c r="P2901">
        <v>1</v>
      </c>
      <c r="Q2901" t="str">
        <f t="shared" si="46"/>
        <v>2</v>
      </c>
    </row>
    <row r="2902" spans="1:17" x14ac:dyDescent="0.25">
      <c r="A2902">
        <v>2901</v>
      </c>
      <c r="D2902">
        <v>232.620126</v>
      </c>
      <c r="E2902" s="2">
        <v>2</v>
      </c>
      <c r="P2902">
        <v>1</v>
      </c>
      <c r="Q2902" t="str">
        <f t="shared" si="46"/>
        <v>2</v>
      </c>
    </row>
    <row r="2903" spans="1:17" x14ac:dyDescent="0.25">
      <c r="A2903">
        <v>2902</v>
      </c>
      <c r="D2903">
        <v>232.617626</v>
      </c>
      <c r="E2903" s="2">
        <v>2</v>
      </c>
      <c r="P2903">
        <v>1</v>
      </c>
      <c r="Q2903" t="str">
        <f t="shared" si="46"/>
        <v>2</v>
      </c>
    </row>
    <row r="2904" spans="1:17" x14ac:dyDescent="0.25">
      <c r="A2904">
        <v>2903</v>
      </c>
      <c r="B2904">
        <v>228.26657599999999</v>
      </c>
      <c r="C2904" s="5">
        <v>1</v>
      </c>
      <c r="D2904">
        <v>232.60390200000001</v>
      </c>
      <c r="E2904" s="2">
        <v>2</v>
      </c>
      <c r="P2904">
        <v>2</v>
      </c>
      <c r="Q2904" t="str">
        <f t="shared" si="46"/>
        <v>12</v>
      </c>
    </row>
    <row r="2905" spans="1:17" x14ac:dyDescent="0.25">
      <c r="A2905">
        <v>2904</v>
      </c>
      <c r="B2905">
        <v>228.26724000000002</v>
      </c>
      <c r="C2905" s="5">
        <v>1</v>
      </c>
      <c r="D2905">
        <v>232.648797</v>
      </c>
      <c r="E2905" s="2">
        <v>2</v>
      </c>
      <c r="P2905">
        <v>2</v>
      </c>
      <c r="Q2905" t="str">
        <f t="shared" si="46"/>
        <v>12</v>
      </c>
    </row>
    <row r="2906" spans="1:17" x14ac:dyDescent="0.25">
      <c r="A2906">
        <v>2905</v>
      </c>
      <c r="B2906">
        <v>228.31540100000001</v>
      </c>
      <c r="C2906" s="5">
        <v>1</v>
      </c>
      <c r="D2906">
        <v>232.63543100000001</v>
      </c>
      <c r="E2906" s="2">
        <v>2</v>
      </c>
      <c r="P2906">
        <v>2</v>
      </c>
      <c r="Q2906" t="str">
        <f t="shared" si="46"/>
        <v>12</v>
      </c>
    </row>
    <row r="2907" spans="1:17" x14ac:dyDescent="0.25">
      <c r="A2907">
        <v>2906</v>
      </c>
      <c r="B2907">
        <v>228.25994399999999</v>
      </c>
      <c r="C2907" s="5">
        <v>1</v>
      </c>
      <c r="D2907">
        <v>232.664817</v>
      </c>
      <c r="E2907" s="2">
        <v>2</v>
      </c>
      <c r="P2907">
        <v>2</v>
      </c>
      <c r="Q2907" t="str">
        <f t="shared" si="46"/>
        <v>12</v>
      </c>
    </row>
    <row r="2908" spans="1:17" x14ac:dyDescent="0.25">
      <c r="A2908">
        <v>2907</v>
      </c>
      <c r="B2908">
        <v>228.28096299999999</v>
      </c>
      <c r="C2908" s="5">
        <v>1</v>
      </c>
      <c r="F2908">
        <v>230.55130500000001</v>
      </c>
      <c r="G2908" s="3">
        <v>3</v>
      </c>
      <c r="H2908">
        <v>230.28943200000001</v>
      </c>
      <c r="I2908" s="4">
        <v>4</v>
      </c>
      <c r="P2908">
        <v>3</v>
      </c>
      <c r="Q2908" t="str">
        <f t="shared" si="46"/>
        <v>134</v>
      </c>
    </row>
    <row r="2909" spans="1:17" x14ac:dyDescent="0.25">
      <c r="A2909">
        <v>2908</v>
      </c>
      <c r="B2909">
        <v>228.20642799999999</v>
      </c>
      <c r="C2909" s="5">
        <v>1</v>
      </c>
      <c r="F2909">
        <v>230.522581</v>
      </c>
      <c r="G2909" s="3">
        <v>3</v>
      </c>
      <c r="H2909">
        <v>230.25045299999999</v>
      </c>
      <c r="I2909" s="4">
        <v>4</v>
      </c>
      <c r="P2909">
        <v>3</v>
      </c>
      <c r="Q2909" t="str">
        <f t="shared" si="46"/>
        <v>134</v>
      </c>
    </row>
    <row r="2910" spans="1:17" x14ac:dyDescent="0.25">
      <c r="A2910">
        <v>2909</v>
      </c>
      <c r="B2910">
        <v>228.26657599999999</v>
      </c>
      <c r="C2910" s="5">
        <v>1</v>
      </c>
      <c r="F2910">
        <v>230.59222199999999</v>
      </c>
      <c r="G2910" s="3">
        <v>3</v>
      </c>
      <c r="H2910">
        <v>230.261167</v>
      </c>
      <c r="I2910" s="4">
        <v>4</v>
      </c>
      <c r="P2910">
        <v>3</v>
      </c>
      <c r="Q2910" t="str">
        <f t="shared" si="46"/>
        <v>134</v>
      </c>
    </row>
    <row r="2911" spans="1:17" x14ac:dyDescent="0.25">
      <c r="A2911">
        <v>2910</v>
      </c>
      <c r="F2911">
        <v>230.657014</v>
      </c>
      <c r="G2911" s="3">
        <v>3</v>
      </c>
      <c r="H2911">
        <v>230.22305599999999</v>
      </c>
      <c r="I2911" s="4">
        <v>4</v>
      </c>
      <c r="P2911">
        <v>2</v>
      </c>
      <c r="Q2911" t="str">
        <f t="shared" si="46"/>
        <v>34</v>
      </c>
    </row>
    <row r="2912" spans="1:17" x14ac:dyDescent="0.25">
      <c r="A2912">
        <v>2911</v>
      </c>
      <c r="F2912">
        <v>230.56849600000001</v>
      </c>
      <c r="G2912" s="3">
        <v>3</v>
      </c>
      <c r="H2912">
        <v>230.257442</v>
      </c>
      <c r="I2912" s="4">
        <v>4</v>
      </c>
      <c r="P2912">
        <v>2</v>
      </c>
      <c r="Q2912" t="str">
        <f t="shared" si="46"/>
        <v>34</v>
      </c>
    </row>
    <row r="2913" spans="1:17" x14ac:dyDescent="0.25">
      <c r="A2913">
        <v>2912</v>
      </c>
      <c r="F2913">
        <v>230.56747799999999</v>
      </c>
      <c r="G2913" s="3">
        <v>3</v>
      </c>
      <c r="H2913">
        <v>230.27096299999999</v>
      </c>
      <c r="I2913" s="4">
        <v>4</v>
      </c>
      <c r="P2913">
        <v>2</v>
      </c>
      <c r="Q2913" t="str">
        <f t="shared" si="46"/>
        <v>34</v>
      </c>
    </row>
    <row r="2914" spans="1:17" x14ac:dyDescent="0.25">
      <c r="A2914">
        <v>2913</v>
      </c>
      <c r="F2914">
        <v>230.516716</v>
      </c>
      <c r="G2914" s="3">
        <v>3</v>
      </c>
      <c r="H2914">
        <v>230.255605</v>
      </c>
      <c r="I2914" s="4">
        <v>4</v>
      </c>
      <c r="P2914">
        <v>2</v>
      </c>
      <c r="Q2914" t="str">
        <f t="shared" si="46"/>
        <v>34</v>
      </c>
    </row>
    <row r="2915" spans="1:17" x14ac:dyDescent="0.25">
      <c r="A2915">
        <v>2914</v>
      </c>
      <c r="F2915">
        <v>230.45228</v>
      </c>
      <c r="G2915" s="3">
        <v>3</v>
      </c>
      <c r="H2915">
        <v>230.236423</v>
      </c>
      <c r="I2915" s="4">
        <v>4</v>
      </c>
      <c r="P2915">
        <v>2</v>
      </c>
      <c r="Q2915" t="str">
        <f t="shared" si="46"/>
        <v>34</v>
      </c>
    </row>
    <row r="2916" spans="1:17" x14ac:dyDescent="0.25">
      <c r="A2916">
        <v>2915</v>
      </c>
      <c r="F2916">
        <v>230.55130500000001</v>
      </c>
      <c r="G2916" s="3">
        <v>3</v>
      </c>
      <c r="H2916">
        <v>230.28943200000001</v>
      </c>
      <c r="I2916" s="4">
        <v>4</v>
      </c>
      <c r="P2916">
        <v>2</v>
      </c>
      <c r="Q2916" t="str">
        <f t="shared" si="46"/>
        <v>34</v>
      </c>
    </row>
    <row r="2917" spans="1:17" x14ac:dyDescent="0.25">
      <c r="A2917">
        <v>2916</v>
      </c>
      <c r="P2917">
        <v>0</v>
      </c>
      <c r="Q2917" t="str">
        <f t="shared" si="46"/>
        <v/>
      </c>
    </row>
    <row r="2918" spans="1:17" x14ac:dyDescent="0.25">
      <c r="A2918">
        <v>2917</v>
      </c>
      <c r="P2918">
        <v>0</v>
      </c>
      <c r="Q2918" t="str">
        <f t="shared" si="46"/>
        <v/>
      </c>
    </row>
    <row r="2919" spans="1:17" x14ac:dyDescent="0.25">
      <c r="A2919">
        <v>2918</v>
      </c>
      <c r="P2919">
        <v>0</v>
      </c>
      <c r="Q2919" t="str">
        <f t="shared" si="46"/>
        <v/>
      </c>
    </row>
    <row r="2920" spans="1:17" x14ac:dyDescent="0.25">
      <c r="A2920">
        <v>2919</v>
      </c>
      <c r="P2920">
        <v>0</v>
      </c>
      <c r="Q2920" t="str">
        <f t="shared" si="46"/>
        <v/>
      </c>
    </row>
    <row r="2921" spans="1:17" x14ac:dyDescent="0.25">
      <c r="A2921">
        <v>2920</v>
      </c>
      <c r="D2921">
        <v>207.863764</v>
      </c>
      <c r="E2921" s="2">
        <v>2</v>
      </c>
      <c r="P2921">
        <v>1</v>
      </c>
      <c r="Q2921" t="str">
        <f t="shared" si="46"/>
        <v>2</v>
      </c>
    </row>
    <row r="2922" spans="1:17" x14ac:dyDescent="0.25">
      <c r="A2922">
        <v>2921</v>
      </c>
      <c r="D2922">
        <v>207.91010499999999</v>
      </c>
      <c r="E2922" s="2">
        <v>2</v>
      </c>
      <c r="P2922">
        <v>1</v>
      </c>
      <c r="Q2922" t="str">
        <f t="shared" si="46"/>
        <v>2</v>
      </c>
    </row>
    <row r="2923" spans="1:17" x14ac:dyDescent="0.25">
      <c r="A2923">
        <v>2922</v>
      </c>
      <c r="D2923">
        <v>207.89304200000001</v>
      </c>
      <c r="E2923" s="2">
        <v>2</v>
      </c>
      <c r="P2923">
        <v>1</v>
      </c>
      <c r="Q2923" t="str">
        <f t="shared" si="46"/>
        <v>2</v>
      </c>
    </row>
    <row r="2924" spans="1:17" x14ac:dyDescent="0.25">
      <c r="A2924">
        <v>2923</v>
      </c>
      <c r="B2924">
        <v>204.546088</v>
      </c>
      <c r="C2924" s="5">
        <v>1</v>
      </c>
      <c r="D2924">
        <v>207.91525899999999</v>
      </c>
      <c r="E2924" s="2">
        <v>2</v>
      </c>
      <c r="P2924">
        <v>2</v>
      </c>
      <c r="Q2924" t="str">
        <f t="shared" si="46"/>
        <v>12</v>
      </c>
    </row>
    <row r="2925" spans="1:17" x14ac:dyDescent="0.25">
      <c r="A2925">
        <v>2924</v>
      </c>
      <c r="B2925">
        <v>204.57918000000001</v>
      </c>
      <c r="C2925" s="5">
        <v>1</v>
      </c>
      <c r="D2925">
        <v>207.91052100000002</v>
      </c>
      <c r="E2925" s="2">
        <v>2</v>
      </c>
      <c r="P2925">
        <v>2</v>
      </c>
      <c r="Q2925" t="str">
        <f t="shared" si="46"/>
        <v>12</v>
      </c>
    </row>
    <row r="2926" spans="1:17" x14ac:dyDescent="0.25">
      <c r="A2926">
        <v>2925</v>
      </c>
      <c r="B2926">
        <v>204.54309699999999</v>
      </c>
      <c r="C2926" s="5">
        <v>1</v>
      </c>
      <c r="D2926">
        <v>207.93428299999999</v>
      </c>
      <c r="E2926" s="2">
        <v>2</v>
      </c>
      <c r="P2926">
        <v>2</v>
      </c>
      <c r="Q2926" t="str">
        <f t="shared" si="46"/>
        <v>12</v>
      </c>
    </row>
    <row r="2927" spans="1:17" x14ac:dyDescent="0.25">
      <c r="A2927">
        <v>2926</v>
      </c>
      <c r="B2927">
        <v>204.53907699999999</v>
      </c>
      <c r="C2927" s="5">
        <v>1</v>
      </c>
      <c r="D2927">
        <v>207.863764</v>
      </c>
      <c r="E2927" s="2">
        <v>2</v>
      </c>
      <c r="P2927">
        <v>2</v>
      </c>
      <c r="Q2927" t="str">
        <f t="shared" si="46"/>
        <v>12</v>
      </c>
    </row>
    <row r="2928" spans="1:17" x14ac:dyDescent="0.25">
      <c r="A2928">
        <v>2927</v>
      </c>
      <c r="B2928">
        <v>204.542067</v>
      </c>
      <c r="C2928" s="5">
        <v>1</v>
      </c>
      <c r="P2928">
        <v>1</v>
      </c>
      <c r="Q2928" t="str">
        <f t="shared" si="46"/>
        <v>1</v>
      </c>
    </row>
    <row r="2929" spans="1:17" x14ac:dyDescent="0.25">
      <c r="A2929">
        <v>2928</v>
      </c>
      <c r="B2929">
        <v>204.70809400000002</v>
      </c>
      <c r="C2929" s="5">
        <v>1</v>
      </c>
      <c r="F2929">
        <v>204.90206799999999</v>
      </c>
      <c r="G2929" s="3">
        <v>3</v>
      </c>
      <c r="P2929">
        <v>2</v>
      </c>
      <c r="Q2929" t="str">
        <f t="shared" si="46"/>
        <v>13</v>
      </c>
    </row>
    <row r="2930" spans="1:17" x14ac:dyDescent="0.25">
      <c r="A2930">
        <v>2929</v>
      </c>
      <c r="B2930">
        <v>204.546088</v>
      </c>
      <c r="C2930" s="5">
        <v>1</v>
      </c>
      <c r="F2930">
        <v>204.90206799999999</v>
      </c>
      <c r="G2930" s="3">
        <v>3</v>
      </c>
      <c r="H2930">
        <v>204.470259</v>
      </c>
      <c r="I2930" s="4">
        <v>4</v>
      </c>
      <c r="P2930">
        <v>3</v>
      </c>
      <c r="Q2930" t="str">
        <f t="shared" si="46"/>
        <v>134</v>
      </c>
    </row>
    <row r="2931" spans="1:17" x14ac:dyDescent="0.25">
      <c r="A2931">
        <v>2930</v>
      </c>
      <c r="F2931">
        <v>204.86762899999999</v>
      </c>
      <c r="G2931" s="3">
        <v>3</v>
      </c>
      <c r="H2931">
        <v>204.43345500000001</v>
      </c>
      <c r="I2931" s="4">
        <v>4</v>
      </c>
      <c r="P2931">
        <v>2</v>
      </c>
      <c r="Q2931" t="str">
        <f t="shared" si="46"/>
        <v>34</v>
      </c>
    </row>
    <row r="2932" spans="1:17" x14ac:dyDescent="0.25">
      <c r="A2932">
        <v>2931</v>
      </c>
      <c r="F2932">
        <v>204.88097999999999</v>
      </c>
      <c r="G2932" s="3">
        <v>3</v>
      </c>
      <c r="H2932">
        <v>204.45459199999999</v>
      </c>
      <c r="I2932" s="4">
        <v>4</v>
      </c>
      <c r="P2932">
        <v>2</v>
      </c>
      <c r="Q2932" t="str">
        <f t="shared" si="46"/>
        <v>34</v>
      </c>
    </row>
    <row r="2933" spans="1:17" x14ac:dyDescent="0.25">
      <c r="A2933">
        <v>2932</v>
      </c>
      <c r="F2933">
        <v>204.912734</v>
      </c>
      <c r="G2933" s="3">
        <v>3</v>
      </c>
      <c r="H2933">
        <v>204.491343</v>
      </c>
      <c r="I2933" s="4">
        <v>4</v>
      </c>
      <c r="P2933">
        <v>2</v>
      </c>
      <c r="Q2933" t="str">
        <f t="shared" si="46"/>
        <v>34</v>
      </c>
    </row>
    <row r="2934" spans="1:17" x14ac:dyDescent="0.25">
      <c r="A2934">
        <v>2933</v>
      </c>
      <c r="F2934">
        <v>204.914073</v>
      </c>
      <c r="G2934" s="3">
        <v>3</v>
      </c>
      <c r="H2934">
        <v>204.49443300000001</v>
      </c>
      <c r="I2934" s="4">
        <v>4</v>
      </c>
      <c r="P2934">
        <v>2</v>
      </c>
      <c r="Q2934" t="str">
        <f t="shared" si="46"/>
        <v>34</v>
      </c>
    </row>
    <row r="2935" spans="1:17" x14ac:dyDescent="0.25">
      <c r="A2935">
        <v>2934</v>
      </c>
      <c r="F2935">
        <v>204.90788900000001</v>
      </c>
      <c r="G2935" s="3">
        <v>3</v>
      </c>
      <c r="H2935">
        <v>204.50526300000001</v>
      </c>
      <c r="I2935" s="4">
        <v>4</v>
      </c>
      <c r="P2935">
        <v>2</v>
      </c>
      <c r="Q2935" t="str">
        <f t="shared" si="46"/>
        <v>34</v>
      </c>
    </row>
    <row r="2936" spans="1:17" x14ac:dyDescent="0.25">
      <c r="A2936">
        <v>2935</v>
      </c>
      <c r="F2936">
        <v>204.921706</v>
      </c>
      <c r="G2936" s="3">
        <v>3</v>
      </c>
      <c r="H2936">
        <v>204.45500100000001</v>
      </c>
      <c r="I2936" s="4">
        <v>4</v>
      </c>
      <c r="P2936">
        <v>2</v>
      </c>
      <c r="Q2936" t="str">
        <f t="shared" si="46"/>
        <v>34</v>
      </c>
    </row>
    <row r="2937" spans="1:17" x14ac:dyDescent="0.25">
      <c r="A2937">
        <v>2936</v>
      </c>
      <c r="F2937">
        <v>204.90206799999999</v>
      </c>
      <c r="G2937" s="3">
        <v>3</v>
      </c>
      <c r="H2937">
        <v>204.470259</v>
      </c>
      <c r="I2937" s="4">
        <v>4</v>
      </c>
      <c r="P2937">
        <v>2</v>
      </c>
      <c r="Q2937" t="str">
        <f t="shared" si="46"/>
        <v>34</v>
      </c>
    </row>
    <row r="2938" spans="1:17" x14ac:dyDescent="0.25">
      <c r="A2938">
        <v>2937</v>
      </c>
      <c r="P2938">
        <v>0</v>
      </c>
      <c r="Q2938" t="str">
        <f t="shared" si="46"/>
        <v/>
      </c>
    </row>
    <row r="2939" spans="1:17" x14ac:dyDescent="0.25">
      <c r="A2939">
        <v>2938</v>
      </c>
      <c r="P2939">
        <v>0</v>
      </c>
      <c r="Q2939" t="str">
        <f t="shared" si="46"/>
        <v/>
      </c>
    </row>
    <row r="2940" spans="1:17" x14ac:dyDescent="0.25">
      <c r="A2940">
        <v>2939</v>
      </c>
      <c r="P2940">
        <v>0</v>
      </c>
      <c r="Q2940" t="str">
        <f t="shared" si="46"/>
        <v/>
      </c>
    </row>
    <row r="2941" spans="1:17" x14ac:dyDescent="0.25">
      <c r="A2941">
        <v>2940</v>
      </c>
      <c r="P2941">
        <v>0</v>
      </c>
      <c r="Q2941" t="str">
        <f t="shared" si="46"/>
        <v/>
      </c>
    </row>
    <row r="2942" spans="1:17" x14ac:dyDescent="0.25">
      <c r="A2942">
        <v>2941</v>
      </c>
      <c r="P2942">
        <v>0</v>
      </c>
      <c r="Q2942" t="str">
        <f t="shared" si="46"/>
        <v/>
      </c>
    </row>
    <row r="2943" spans="1:17" x14ac:dyDescent="0.25">
      <c r="A2943">
        <v>2942</v>
      </c>
      <c r="D2943">
        <v>178.144126</v>
      </c>
      <c r="E2943" s="2">
        <v>2</v>
      </c>
      <c r="P2943">
        <v>1</v>
      </c>
      <c r="Q2943" t="str">
        <f t="shared" si="46"/>
        <v>2</v>
      </c>
    </row>
    <row r="2944" spans="1:17" x14ac:dyDescent="0.25">
      <c r="A2944">
        <v>2943</v>
      </c>
      <c r="D2944">
        <v>178.145882</v>
      </c>
      <c r="E2944" s="2">
        <v>2</v>
      </c>
      <c r="P2944">
        <v>1</v>
      </c>
      <c r="Q2944" t="str">
        <f t="shared" si="46"/>
        <v>2</v>
      </c>
    </row>
    <row r="2945" spans="1:17" x14ac:dyDescent="0.25">
      <c r="A2945">
        <v>2944</v>
      </c>
      <c r="B2945">
        <v>173.691292</v>
      </c>
      <c r="C2945" s="5">
        <v>1</v>
      </c>
      <c r="D2945">
        <v>178.12526200000002</v>
      </c>
      <c r="E2945" s="2">
        <v>2</v>
      </c>
      <c r="P2945">
        <v>2</v>
      </c>
      <c r="Q2945" t="str">
        <f t="shared" si="46"/>
        <v>12</v>
      </c>
    </row>
    <row r="2946" spans="1:17" x14ac:dyDescent="0.25">
      <c r="A2946">
        <v>2945</v>
      </c>
      <c r="B2946">
        <v>173.70479800000001</v>
      </c>
      <c r="C2946" s="5">
        <v>1</v>
      </c>
      <c r="D2946">
        <v>178.14345600000001</v>
      </c>
      <c r="E2946" s="2">
        <v>2</v>
      </c>
      <c r="P2946">
        <v>2</v>
      </c>
      <c r="Q2946" t="str">
        <f t="shared" ref="Q2946:Q3009" si="47">CONCATENATE(C2946,E2946,G2946,I2946)</f>
        <v>12</v>
      </c>
    </row>
    <row r="2947" spans="1:17" x14ac:dyDescent="0.25">
      <c r="A2947">
        <v>2946</v>
      </c>
      <c r="B2947">
        <v>173.730571</v>
      </c>
      <c r="C2947" s="5">
        <v>1</v>
      </c>
      <c r="D2947">
        <v>178.134232</v>
      </c>
      <c r="E2947" s="2">
        <v>2</v>
      </c>
      <c r="P2947">
        <v>2</v>
      </c>
      <c r="Q2947" t="str">
        <f t="shared" si="47"/>
        <v>12</v>
      </c>
    </row>
    <row r="2948" spans="1:17" x14ac:dyDescent="0.25">
      <c r="A2948">
        <v>2947</v>
      </c>
      <c r="B2948">
        <v>173.70933400000001</v>
      </c>
      <c r="C2948" s="5">
        <v>1</v>
      </c>
      <c r="D2948">
        <v>178.144126</v>
      </c>
      <c r="E2948" s="2">
        <v>2</v>
      </c>
      <c r="P2948">
        <v>2</v>
      </c>
      <c r="Q2948" t="str">
        <f t="shared" si="47"/>
        <v>12</v>
      </c>
    </row>
    <row r="2949" spans="1:17" x14ac:dyDescent="0.25">
      <c r="A2949">
        <v>2948</v>
      </c>
      <c r="B2949">
        <v>173.73505499999999</v>
      </c>
      <c r="C2949" s="5">
        <v>1</v>
      </c>
      <c r="D2949">
        <v>178.144126</v>
      </c>
      <c r="E2949" s="2">
        <v>2</v>
      </c>
      <c r="P2949">
        <v>2</v>
      </c>
      <c r="Q2949" t="str">
        <f t="shared" si="47"/>
        <v>12</v>
      </c>
    </row>
    <row r="2950" spans="1:17" x14ac:dyDescent="0.25">
      <c r="A2950">
        <v>2949</v>
      </c>
      <c r="B2950">
        <v>173.66881799999999</v>
      </c>
      <c r="C2950" s="5">
        <v>1</v>
      </c>
      <c r="P2950">
        <v>1</v>
      </c>
      <c r="Q2950" t="str">
        <f t="shared" si="47"/>
        <v>1</v>
      </c>
    </row>
    <row r="2951" spans="1:17" x14ac:dyDescent="0.25">
      <c r="A2951">
        <v>2950</v>
      </c>
      <c r="B2951">
        <v>173.691292</v>
      </c>
      <c r="C2951" s="5">
        <v>1</v>
      </c>
      <c r="P2951">
        <v>1</v>
      </c>
      <c r="Q2951" t="str">
        <f t="shared" si="47"/>
        <v>1</v>
      </c>
    </row>
    <row r="2952" spans="1:17" x14ac:dyDescent="0.25">
      <c r="A2952">
        <v>2951</v>
      </c>
      <c r="F2952">
        <v>174.09871699999999</v>
      </c>
      <c r="G2952" s="3">
        <v>3</v>
      </c>
      <c r="H2952">
        <v>172.900519</v>
      </c>
      <c r="I2952" s="4">
        <v>4</v>
      </c>
      <c r="P2952">
        <v>2</v>
      </c>
      <c r="Q2952" t="str">
        <f t="shared" si="47"/>
        <v>34</v>
      </c>
    </row>
    <row r="2953" spans="1:17" x14ac:dyDescent="0.25">
      <c r="A2953">
        <v>2952</v>
      </c>
      <c r="F2953">
        <v>174.120881</v>
      </c>
      <c r="G2953" s="3">
        <v>3</v>
      </c>
      <c r="H2953">
        <v>172.906138</v>
      </c>
      <c r="I2953" s="4">
        <v>4</v>
      </c>
      <c r="P2953">
        <v>2</v>
      </c>
      <c r="Q2953" t="str">
        <f t="shared" si="47"/>
        <v>34</v>
      </c>
    </row>
    <row r="2954" spans="1:17" x14ac:dyDescent="0.25">
      <c r="A2954">
        <v>2953</v>
      </c>
      <c r="F2954">
        <v>174.09974700000001</v>
      </c>
      <c r="G2954" s="3">
        <v>3</v>
      </c>
      <c r="H2954">
        <v>172.895365</v>
      </c>
      <c r="I2954" s="4">
        <v>4</v>
      </c>
      <c r="P2954">
        <v>2</v>
      </c>
      <c r="Q2954" t="str">
        <f t="shared" si="47"/>
        <v>34</v>
      </c>
    </row>
    <row r="2955" spans="1:17" x14ac:dyDescent="0.25">
      <c r="A2955">
        <v>2954</v>
      </c>
      <c r="F2955">
        <v>174.112324</v>
      </c>
      <c r="G2955" s="3">
        <v>3</v>
      </c>
      <c r="H2955">
        <v>172.910313</v>
      </c>
      <c r="I2955" s="4">
        <v>4</v>
      </c>
      <c r="P2955">
        <v>2</v>
      </c>
      <c r="Q2955" t="str">
        <f t="shared" si="47"/>
        <v>34</v>
      </c>
    </row>
    <row r="2956" spans="1:17" x14ac:dyDescent="0.25">
      <c r="A2956">
        <v>2955</v>
      </c>
      <c r="F2956">
        <v>174.201346</v>
      </c>
      <c r="G2956" s="3">
        <v>3</v>
      </c>
      <c r="H2956">
        <v>172.94438600000001</v>
      </c>
      <c r="I2956" s="4">
        <v>4</v>
      </c>
      <c r="P2956">
        <v>2</v>
      </c>
      <c r="Q2956" t="str">
        <f t="shared" si="47"/>
        <v>34</v>
      </c>
    </row>
    <row r="2957" spans="1:17" x14ac:dyDescent="0.25">
      <c r="A2957">
        <v>2956</v>
      </c>
      <c r="F2957">
        <v>174.14778799999999</v>
      </c>
      <c r="G2957" s="3">
        <v>3</v>
      </c>
      <c r="H2957">
        <v>172.909695</v>
      </c>
      <c r="I2957" s="4">
        <v>4</v>
      </c>
      <c r="P2957">
        <v>2</v>
      </c>
      <c r="Q2957" t="str">
        <f t="shared" si="47"/>
        <v>34</v>
      </c>
    </row>
    <row r="2958" spans="1:17" x14ac:dyDescent="0.25">
      <c r="A2958">
        <v>2957</v>
      </c>
      <c r="F2958">
        <v>174.079386</v>
      </c>
      <c r="G2958" s="3">
        <v>3</v>
      </c>
      <c r="H2958">
        <v>172.900519</v>
      </c>
      <c r="I2958" s="4">
        <v>4</v>
      </c>
      <c r="P2958">
        <v>2</v>
      </c>
      <c r="Q2958" t="str">
        <f t="shared" si="47"/>
        <v>34</v>
      </c>
    </row>
    <row r="2959" spans="1:17" x14ac:dyDescent="0.25">
      <c r="A2959">
        <v>2958</v>
      </c>
      <c r="P2959">
        <v>0</v>
      </c>
      <c r="Q2959" t="str">
        <f t="shared" si="47"/>
        <v/>
      </c>
    </row>
    <row r="2960" spans="1:17" x14ac:dyDescent="0.25">
      <c r="A2960">
        <v>2959</v>
      </c>
      <c r="P2960">
        <v>0</v>
      </c>
      <c r="Q2960" t="str">
        <f t="shared" si="47"/>
        <v/>
      </c>
    </row>
    <row r="2961" spans="1:17" x14ac:dyDescent="0.25">
      <c r="A2961">
        <v>2960</v>
      </c>
      <c r="P2961">
        <v>0</v>
      </c>
      <c r="Q2961" t="str">
        <f t="shared" si="47"/>
        <v/>
      </c>
    </row>
    <row r="2962" spans="1:17" x14ac:dyDescent="0.25">
      <c r="A2962">
        <v>2961</v>
      </c>
      <c r="P2962">
        <v>0</v>
      </c>
      <c r="Q2962" t="str">
        <f t="shared" si="47"/>
        <v/>
      </c>
    </row>
    <row r="2963" spans="1:17" x14ac:dyDescent="0.25">
      <c r="A2963">
        <v>2962</v>
      </c>
      <c r="P2963">
        <v>0</v>
      </c>
      <c r="Q2963" t="str">
        <f t="shared" si="47"/>
        <v/>
      </c>
    </row>
    <row r="2964" spans="1:17" x14ac:dyDescent="0.25">
      <c r="A2964">
        <v>2963</v>
      </c>
      <c r="D2964">
        <v>151.06180900000001</v>
      </c>
      <c r="E2964" s="2">
        <v>2</v>
      </c>
      <c r="P2964">
        <v>1</v>
      </c>
      <c r="Q2964" t="str">
        <f t="shared" si="47"/>
        <v>2</v>
      </c>
    </row>
    <row r="2965" spans="1:17" x14ac:dyDescent="0.25">
      <c r="A2965">
        <v>2964</v>
      </c>
      <c r="D2965">
        <v>151.06180900000001</v>
      </c>
      <c r="E2965" s="2">
        <v>2</v>
      </c>
      <c r="P2965">
        <v>1</v>
      </c>
      <c r="Q2965" t="str">
        <f t="shared" si="47"/>
        <v>2</v>
      </c>
    </row>
    <row r="2966" spans="1:17" x14ac:dyDescent="0.25">
      <c r="A2966">
        <v>2965</v>
      </c>
      <c r="D2966">
        <v>151.06180900000001</v>
      </c>
      <c r="E2966" s="2">
        <v>2</v>
      </c>
      <c r="P2966">
        <v>1</v>
      </c>
      <c r="Q2966" t="str">
        <f t="shared" si="47"/>
        <v>2</v>
      </c>
    </row>
    <row r="2967" spans="1:17" x14ac:dyDescent="0.25">
      <c r="A2967">
        <v>2966</v>
      </c>
      <c r="B2967">
        <v>135.81311300000002</v>
      </c>
      <c r="C2967" s="5">
        <v>1</v>
      </c>
      <c r="D2967">
        <v>151.06180900000001</v>
      </c>
      <c r="E2967" s="2">
        <v>2</v>
      </c>
      <c r="P2967">
        <v>2</v>
      </c>
      <c r="Q2967" t="str">
        <f t="shared" si="47"/>
        <v>12</v>
      </c>
    </row>
    <row r="2968" spans="1:17" x14ac:dyDescent="0.25">
      <c r="A2968">
        <v>2967</v>
      </c>
      <c r="B2968">
        <v>135.77826900000002</v>
      </c>
      <c r="C2968" s="5">
        <v>1</v>
      </c>
      <c r="D2968">
        <v>151.06180900000001</v>
      </c>
      <c r="E2968" s="2">
        <v>2</v>
      </c>
      <c r="P2968">
        <v>2</v>
      </c>
      <c r="Q2968" t="str">
        <f t="shared" si="47"/>
        <v>12</v>
      </c>
    </row>
    <row r="2969" spans="1:17" x14ac:dyDescent="0.25">
      <c r="A2969">
        <v>2968</v>
      </c>
      <c r="B2969">
        <v>135.83101900000003</v>
      </c>
      <c r="C2969" s="5">
        <v>1</v>
      </c>
      <c r="D2969">
        <v>151.06180900000001</v>
      </c>
      <c r="E2969" s="2">
        <v>2</v>
      </c>
      <c r="P2969">
        <v>2</v>
      </c>
      <c r="Q2969" t="str">
        <f t="shared" si="47"/>
        <v>12</v>
      </c>
    </row>
    <row r="2970" spans="1:17" x14ac:dyDescent="0.25">
      <c r="A2970">
        <v>2969</v>
      </c>
      <c r="B2970">
        <v>135.79423700000001</v>
      </c>
      <c r="C2970" s="5">
        <v>1</v>
      </c>
      <c r="D2970">
        <v>151.06180900000001</v>
      </c>
      <c r="E2970" s="2">
        <v>2</v>
      </c>
      <c r="P2970">
        <v>2</v>
      </c>
      <c r="Q2970" t="str">
        <f t="shared" si="47"/>
        <v>12</v>
      </c>
    </row>
    <row r="2971" spans="1:17" x14ac:dyDescent="0.25">
      <c r="A2971">
        <v>2970</v>
      </c>
      <c r="B2971">
        <v>135.803675</v>
      </c>
      <c r="C2971" s="5">
        <v>1</v>
      </c>
      <c r="P2971">
        <v>1</v>
      </c>
      <c r="Q2971" t="str">
        <f t="shared" si="47"/>
        <v>1</v>
      </c>
    </row>
    <row r="2972" spans="1:17" x14ac:dyDescent="0.25">
      <c r="A2972">
        <v>2971</v>
      </c>
      <c r="B2972">
        <v>135.81311300000002</v>
      </c>
      <c r="C2972" s="5">
        <v>1</v>
      </c>
      <c r="P2972">
        <v>1</v>
      </c>
      <c r="Q2972" t="str">
        <f t="shared" si="47"/>
        <v>1</v>
      </c>
    </row>
    <row r="2973" spans="1:17" x14ac:dyDescent="0.25">
      <c r="A2973">
        <v>2972</v>
      </c>
      <c r="F2973">
        <v>135.20456899999999</v>
      </c>
      <c r="G2973" s="3">
        <v>3</v>
      </c>
      <c r="H2973">
        <v>134.505427</v>
      </c>
      <c r="I2973" s="4">
        <v>4</v>
      </c>
      <c r="P2973">
        <v>2</v>
      </c>
      <c r="Q2973" t="str">
        <f t="shared" si="47"/>
        <v>34</v>
      </c>
    </row>
    <row r="2974" spans="1:17" x14ac:dyDescent="0.25">
      <c r="A2974">
        <v>2973</v>
      </c>
      <c r="F2974">
        <v>135.25155900000001</v>
      </c>
      <c r="G2974" s="3">
        <v>3</v>
      </c>
      <c r="H2974">
        <v>134.56909400000001</v>
      </c>
      <c r="I2974" s="4">
        <v>4</v>
      </c>
      <c r="P2974">
        <v>2</v>
      </c>
      <c r="Q2974" t="str">
        <f t="shared" si="47"/>
        <v>34</v>
      </c>
    </row>
    <row r="2975" spans="1:17" x14ac:dyDescent="0.25">
      <c r="A2975">
        <v>2974</v>
      </c>
      <c r="F2975">
        <v>135.23809299999999</v>
      </c>
      <c r="G2975" s="3">
        <v>3</v>
      </c>
      <c r="H2975">
        <v>134.57368700000001</v>
      </c>
      <c r="I2975" s="4">
        <v>4</v>
      </c>
      <c r="P2975">
        <v>2</v>
      </c>
      <c r="Q2975" t="str">
        <f t="shared" si="47"/>
        <v>34</v>
      </c>
    </row>
    <row r="2976" spans="1:17" x14ac:dyDescent="0.25">
      <c r="A2976">
        <v>2975</v>
      </c>
      <c r="F2976">
        <v>135.18473299999999</v>
      </c>
      <c r="G2976" s="3">
        <v>3</v>
      </c>
      <c r="H2976">
        <v>134.66292000000001</v>
      </c>
      <c r="I2976" s="4">
        <v>4</v>
      </c>
      <c r="P2976">
        <v>2</v>
      </c>
      <c r="Q2976" t="str">
        <f t="shared" si="47"/>
        <v>34</v>
      </c>
    </row>
    <row r="2977" spans="1:17" x14ac:dyDescent="0.25">
      <c r="A2977">
        <v>2976</v>
      </c>
      <c r="F2977">
        <v>135.25972200000001</v>
      </c>
      <c r="G2977" s="3">
        <v>3</v>
      </c>
      <c r="H2977">
        <v>134.72199499999999</v>
      </c>
      <c r="I2977" s="4">
        <v>4</v>
      </c>
      <c r="P2977">
        <v>2</v>
      </c>
      <c r="Q2977" t="str">
        <f t="shared" si="47"/>
        <v>34</v>
      </c>
    </row>
    <row r="2978" spans="1:17" x14ac:dyDescent="0.25">
      <c r="A2978">
        <v>2977</v>
      </c>
      <c r="F2978">
        <v>135.20456899999999</v>
      </c>
      <c r="G2978" s="3">
        <v>3</v>
      </c>
      <c r="H2978">
        <v>134.713885</v>
      </c>
      <c r="I2978" s="4">
        <v>4</v>
      </c>
      <c r="P2978">
        <v>2</v>
      </c>
      <c r="Q2978" t="str">
        <f t="shared" si="47"/>
        <v>34</v>
      </c>
    </row>
    <row r="2979" spans="1:17" x14ac:dyDescent="0.25">
      <c r="A2979">
        <v>2978</v>
      </c>
      <c r="H2979">
        <v>134.505427</v>
      </c>
      <c r="I2979" s="4">
        <v>4</v>
      </c>
      <c r="P2979">
        <v>1</v>
      </c>
      <c r="Q2979" t="str">
        <f t="shared" si="47"/>
        <v>4</v>
      </c>
    </row>
    <row r="2980" spans="1:17" x14ac:dyDescent="0.25">
      <c r="A2980">
        <v>2979</v>
      </c>
      <c r="P2980">
        <v>0</v>
      </c>
      <c r="Q2980" t="str">
        <f t="shared" si="47"/>
        <v/>
      </c>
    </row>
    <row r="2981" spans="1:17" x14ac:dyDescent="0.25">
      <c r="A2981">
        <v>2980</v>
      </c>
      <c r="P2981">
        <v>0</v>
      </c>
      <c r="Q2981" t="str">
        <f t="shared" si="47"/>
        <v/>
      </c>
    </row>
    <row r="2982" spans="1:17" x14ac:dyDescent="0.25">
      <c r="A2982">
        <v>2981</v>
      </c>
      <c r="P2982">
        <v>0</v>
      </c>
      <c r="Q2982" t="str">
        <f t="shared" si="47"/>
        <v/>
      </c>
    </row>
    <row r="2983" spans="1:17" x14ac:dyDescent="0.25">
      <c r="A2983">
        <v>2982</v>
      </c>
      <c r="P2983">
        <v>0</v>
      </c>
      <c r="Q2983" t="str">
        <f t="shared" si="47"/>
        <v/>
      </c>
    </row>
    <row r="2984" spans="1:17" x14ac:dyDescent="0.25">
      <c r="A2984">
        <v>2983</v>
      </c>
      <c r="P2984">
        <v>0</v>
      </c>
      <c r="Q2984" t="str">
        <f t="shared" si="47"/>
        <v/>
      </c>
    </row>
    <row r="2985" spans="1:17" x14ac:dyDescent="0.25">
      <c r="A2985">
        <v>2984</v>
      </c>
      <c r="D2985">
        <v>109.173224</v>
      </c>
      <c r="E2985" s="2">
        <v>2</v>
      </c>
      <c r="P2985">
        <v>1</v>
      </c>
      <c r="Q2985" t="str">
        <f t="shared" si="47"/>
        <v>2</v>
      </c>
    </row>
    <row r="2986" spans="1:17" x14ac:dyDescent="0.25">
      <c r="A2986">
        <v>2985</v>
      </c>
      <c r="D2986">
        <v>109.13261600000001</v>
      </c>
      <c r="E2986" s="2">
        <v>2</v>
      </c>
      <c r="P2986">
        <v>1</v>
      </c>
      <c r="Q2986" t="str">
        <f t="shared" si="47"/>
        <v>2</v>
      </c>
    </row>
    <row r="2987" spans="1:17" x14ac:dyDescent="0.25">
      <c r="A2987">
        <v>2986</v>
      </c>
      <c r="D2987">
        <v>109.13802200000001</v>
      </c>
      <c r="E2987" s="2">
        <v>2</v>
      </c>
      <c r="P2987">
        <v>1</v>
      </c>
      <c r="Q2987" t="str">
        <f t="shared" si="47"/>
        <v>2</v>
      </c>
    </row>
    <row r="2988" spans="1:17" x14ac:dyDescent="0.25">
      <c r="A2988">
        <v>2987</v>
      </c>
      <c r="B2988">
        <v>104.315111</v>
      </c>
      <c r="C2988" s="5">
        <v>1</v>
      </c>
      <c r="D2988">
        <v>109.160933</v>
      </c>
      <c r="E2988" s="2">
        <v>2</v>
      </c>
      <c r="P2988">
        <v>2</v>
      </c>
      <c r="Q2988" t="str">
        <f t="shared" si="47"/>
        <v>12</v>
      </c>
    </row>
    <row r="2989" spans="1:17" x14ac:dyDescent="0.25">
      <c r="A2989">
        <v>2988</v>
      </c>
      <c r="B2989">
        <v>104.328326</v>
      </c>
      <c r="C2989" s="5">
        <v>1</v>
      </c>
      <c r="D2989">
        <v>109.15634</v>
      </c>
      <c r="E2989" s="2">
        <v>2</v>
      </c>
      <c r="P2989">
        <v>2</v>
      </c>
      <c r="Q2989" t="str">
        <f t="shared" si="47"/>
        <v>12</v>
      </c>
    </row>
    <row r="2990" spans="1:17" x14ac:dyDescent="0.25">
      <c r="A2990">
        <v>2989</v>
      </c>
      <c r="B2990">
        <v>104.30353000000001</v>
      </c>
      <c r="C2990" s="5">
        <v>1</v>
      </c>
      <c r="D2990">
        <v>109.11251300000001</v>
      </c>
      <c r="E2990" s="2">
        <v>2</v>
      </c>
      <c r="P2990">
        <v>2</v>
      </c>
      <c r="Q2990" t="str">
        <f t="shared" si="47"/>
        <v>12</v>
      </c>
    </row>
    <row r="2991" spans="1:17" x14ac:dyDescent="0.25">
      <c r="A2991">
        <v>2990</v>
      </c>
      <c r="B2991">
        <v>104.29592700000001</v>
      </c>
      <c r="C2991" s="5">
        <v>1</v>
      </c>
      <c r="D2991">
        <v>109.173224</v>
      </c>
      <c r="E2991" s="2">
        <v>2</v>
      </c>
      <c r="P2991">
        <v>2</v>
      </c>
      <c r="Q2991" t="str">
        <f t="shared" si="47"/>
        <v>12</v>
      </c>
    </row>
    <row r="2992" spans="1:17" x14ac:dyDescent="0.25">
      <c r="A2992">
        <v>2991</v>
      </c>
      <c r="B2992">
        <v>104.27368800000001</v>
      </c>
      <c r="C2992" s="5">
        <v>1</v>
      </c>
      <c r="P2992">
        <v>1</v>
      </c>
      <c r="Q2992" t="str">
        <f t="shared" si="47"/>
        <v>1</v>
      </c>
    </row>
    <row r="2993" spans="1:17" x14ac:dyDescent="0.25">
      <c r="A2993">
        <v>2992</v>
      </c>
      <c r="B2993">
        <v>104.315111</v>
      </c>
      <c r="C2993" s="5">
        <v>1</v>
      </c>
      <c r="P2993">
        <v>1</v>
      </c>
      <c r="Q2993" t="str">
        <f t="shared" si="47"/>
        <v>1</v>
      </c>
    </row>
    <row r="2994" spans="1:17" x14ac:dyDescent="0.25">
      <c r="A2994">
        <v>2993</v>
      </c>
      <c r="H2994">
        <v>102.46393400000001</v>
      </c>
      <c r="I2994" s="4">
        <v>4</v>
      </c>
      <c r="P2994">
        <v>1</v>
      </c>
      <c r="Q2994" t="str">
        <f t="shared" si="47"/>
        <v>4</v>
      </c>
    </row>
    <row r="2995" spans="1:17" x14ac:dyDescent="0.25">
      <c r="A2995">
        <v>2994</v>
      </c>
      <c r="F2995">
        <v>102.239046</v>
      </c>
      <c r="G2995" s="3">
        <v>3</v>
      </c>
      <c r="H2995">
        <v>102.314654</v>
      </c>
      <c r="I2995" s="4">
        <v>4</v>
      </c>
      <c r="P2995">
        <v>2</v>
      </c>
      <c r="Q2995" t="str">
        <f t="shared" si="47"/>
        <v>34</v>
      </c>
    </row>
    <row r="2996" spans="1:17" x14ac:dyDescent="0.25">
      <c r="A2996">
        <v>2995</v>
      </c>
      <c r="F2996">
        <v>102.38603000000001</v>
      </c>
      <c r="G2996" s="3">
        <v>3</v>
      </c>
      <c r="H2996">
        <v>102.40230400000002</v>
      </c>
      <c r="I2996" s="4">
        <v>4</v>
      </c>
      <c r="P2996">
        <v>2</v>
      </c>
      <c r="Q2996" t="str">
        <f t="shared" si="47"/>
        <v>34</v>
      </c>
    </row>
    <row r="2997" spans="1:17" x14ac:dyDescent="0.25">
      <c r="A2997">
        <v>2996</v>
      </c>
      <c r="F2997">
        <v>102.34613300000001</v>
      </c>
      <c r="G2997" s="3">
        <v>3</v>
      </c>
      <c r="H2997">
        <v>102.36649</v>
      </c>
      <c r="I2997" s="4">
        <v>4</v>
      </c>
      <c r="P2997">
        <v>2</v>
      </c>
      <c r="Q2997" t="str">
        <f t="shared" si="47"/>
        <v>34</v>
      </c>
    </row>
    <row r="2998" spans="1:17" x14ac:dyDescent="0.25">
      <c r="A2998">
        <v>2997</v>
      </c>
      <c r="F2998">
        <v>102.296288</v>
      </c>
      <c r="G2998" s="3">
        <v>3</v>
      </c>
      <c r="H2998">
        <v>102.399393</v>
      </c>
      <c r="I2998" s="4">
        <v>4</v>
      </c>
      <c r="P2998">
        <v>2</v>
      </c>
      <c r="Q2998" t="str">
        <f t="shared" si="47"/>
        <v>34</v>
      </c>
    </row>
    <row r="2999" spans="1:17" x14ac:dyDescent="0.25">
      <c r="A2999">
        <v>2998</v>
      </c>
      <c r="F2999">
        <v>102.28884000000001</v>
      </c>
      <c r="G2999" s="3">
        <v>3</v>
      </c>
      <c r="H2999">
        <v>102.40827400000001</v>
      </c>
      <c r="I2999" s="4">
        <v>4</v>
      </c>
      <c r="P2999">
        <v>2</v>
      </c>
      <c r="Q2999" t="str">
        <f t="shared" si="47"/>
        <v>34</v>
      </c>
    </row>
    <row r="3000" spans="1:17" x14ac:dyDescent="0.25">
      <c r="A3000">
        <v>2999</v>
      </c>
      <c r="F3000">
        <v>102.28016700000001</v>
      </c>
      <c r="G3000" s="3">
        <v>3</v>
      </c>
      <c r="H3000">
        <v>102.343479</v>
      </c>
      <c r="I3000" s="4">
        <v>4</v>
      </c>
      <c r="P3000">
        <v>2</v>
      </c>
      <c r="Q3000" t="str">
        <f t="shared" si="47"/>
        <v>34</v>
      </c>
    </row>
    <row r="3001" spans="1:17" x14ac:dyDescent="0.25">
      <c r="A3001">
        <v>3000</v>
      </c>
      <c r="F3001">
        <v>102.239046</v>
      </c>
      <c r="G3001" s="3">
        <v>3</v>
      </c>
      <c r="H3001">
        <v>102.46393400000001</v>
      </c>
      <c r="I3001" s="4">
        <v>4</v>
      </c>
      <c r="P3001">
        <v>2</v>
      </c>
      <c r="Q3001" t="str">
        <f t="shared" si="47"/>
        <v>34</v>
      </c>
    </row>
    <row r="3002" spans="1:17" x14ac:dyDescent="0.25">
      <c r="A3002">
        <v>3001</v>
      </c>
      <c r="P3002">
        <v>0</v>
      </c>
      <c r="Q3002" t="str">
        <f t="shared" si="47"/>
        <v/>
      </c>
    </row>
    <row r="3003" spans="1:17" x14ac:dyDescent="0.25">
      <c r="A3003">
        <v>3002</v>
      </c>
      <c r="P3003">
        <v>0</v>
      </c>
      <c r="Q3003" t="str">
        <f t="shared" si="47"/>
        <v/>
      </c>
    </row>
    <row r="3004" spans="1:17" x14ac:dyDescent="0.25">
      <c r="A3004">
        <v>3003</v>
      </c>
      <c r="P3004">
        <v>0</v>
      </c>
      <c r="Q3004" t="str">
        <f t="shared" si="47"/>
        <v/>
      </c>
    </row>
    <row r="3005" spans="1:17" x14ac:dyDescent="0.25">
      <c r="A3005">
        <v>3004</v>
      </c>
      <c r="D3005">
        <v>79.096937000000011</v>
      </c>
      <c r="E3005" s="2">
        <v>2</v>
      </c>
      <c r="P3005">
        <v>1</v>
      </c>
      <c r="Q3005" t="str">
        <f t="shared" si="47"/>
        <v>2</v>
      </c>
    </row>
    <row r="3006" spans="1:17" x14ac:dyDescent="0.25">
      <c r="A3006">
        <v>3005</v>
      </c>
      <c r="D3006">
        <v>79.035053000000005</v>
      </c>
      <c r="E3006" s="2">
        <v>2</v>
      </c>
      <c r="P3006">
        <v>1</v>
      </c>
      <c r="Q3006" t="str">
        <f t="shared" si="47"/>
        <v>2</v>
      </c>
    </row>
    <row r="3007" spans="1:17" x14ac:dyDescent="0.25">
      <c r="A3007">
        <v>3006</v>
      </c>
      <c r="D3007">
        <v>79.097752000000014</v>
      </c>
      <c r="E3007" s="2">
        <v>2</v>
      </c>
      <c r="P3007">
        <v>1</v>
      </c>
      <c r="Q3007" t="str">
        <f t="shared" si="47"/>
        <v>2</v>
      </c>
    </row>
    <row r="3008" spans="1:17" x14ac:dyDescent="0.25">
      <c r="A3008">
        <v>3007</v>
      </c>
      <c r="D3008">
        <v>79.079489000000009</v>
      </c>
      <c r="E3008" s="2">
        <v>2</v>
      </c>
      <c r="P3008">
        <v>1</v>
      </c>
      <c r="Q3008" t="str">
        <f t="shared" si="47"/>
        <v>2</v>
      </c>
    </row>
    <row r="3009" spans="1:17" x14ac:dyDescent="0.25">
      <c r="A3009">
        <v>3008</v>
      </c>
      <c r="B3009">
        <v>74.967662000000004</v>
      </c>
      <c r="C3009" s="5">
        <v>1</v>
      </c>
      <c r="D3009">
        <v>79.073366000000007</v>
      </c>
      <c r="E3009" s="2">
        <v>2</v>
      </c>
      <c r="P3009">
        <v>2</v>
      </c>
      <c r="Q3009" t="str">
        <f t="shared" si="47"/>
        <v>12</v>
      </c>
    </row>
    <row r="3010" spans="1:17" x14ac:dyDescent="0.25">
      <c r="A3010">
        <v>3009</v>
      </c>
      <c r="B3010">
        <v>74.927970000000002</v>
      </c>
      <c r="C3010" s="5">
        <v>1</v>
      </c>
      <c r="D3010">
        <v>79.092905999999999</v>
      </c>
      <c r="E3010" s="2">
        <v>2</v>
      </c>
      <c r="P3010">
        <v>2</v>
      </c>
      <c r="Q3010" t="str">
        <f t="shared" ref="Q3010:Q3073" si="48">CONCATENATE(C3010,E3010,G3010,I3010)</f>
        <v>12</v>
      </c>
    </row>
    <row r="3011" spans="1:17" x14ac:dyDescent="0.25">
      <c r="A3011">
        <v>3010</v>
      </c>
      <c r="B3011">
        <v>74.986130000000003</v>
      </c>
      <c r="C3011" s="5">
        <v>1</v>
      </c>
      <c r="D3011">
        <v>79.031277000000003</v>
      </c>
      <c r="E3011" s="2">
        <v>2</v>
      </c>
      <c r="P3011">
        <v>2</v>
      </c>
      <c r="Q3011" t="str">
        <f t="shared" si="48"/>
        <v>12</v>
      </c>
    </row>
    <row r="3012" spans="1:17" x14ac:dyDescent="0.25">
      <c r="A3012">
        <v>3011</v>
      </c>
      <c r="B3012">
        <v>74.981028000000009</v>
      </c>
      <c r="C3012" s="5">
        <v>1</v>
      </c>
      <c r="D3012">
        <v>79.096937000000011</v>
      </c>
      <c r="E3012" s="2">
        <v>2</v>
      </c>
      <c r="P3012">
        <v>2</v>
      </c>
      <c r="Q3012" t="str">
        <f t="shared" si="48"/>
        <v>12</v>
      </c>
    </row>
    <row r="3013" spans="1:17" x14ac:dyDescent="0.25">
      <c r="A3013">
        <v>3012</v>
      </c>
      <c r="B3013">
        <v>74.959805000000003</v>
      </c>
      <c r="C3013" s="5">
        <v>1</v>
      </c>
      <c r="P3013">
        <v>1</v>
      </c>
      <c r="Q3013" t="str">
        <f t="shared" si="48"/>
        <v>1</v>
      </c>
    </row>
    <row r="3014" spans="1:17" x14ac:dyDescent="0.25">
      <c r="A3014">
        <v>3013</v>
      </c>
      <c r="B3014">
        <v>74.955315000000013</v>
      </c>
      <c r="C3014" s="5">
        <v>1</v>
      </c>
      <c r="P3014">
        <v>1</v>
      </c>
      <c r="Q3014" t="str">
        <f t="shared" si="48"/>
        <v>1</v>
      </c>
    </row>
    <row r="3015" spans="1:17" x14ac:dyDescent="0.25">
      <c r="A3015">
        <v>3014</v>
      </c>
      <c r="B3015">
        <v>74.967662000000004</v>
      </c>
      <c r="C3015" s="5">
        <v>1</v>
      </c>
      <c r="P3015">
        <v>1</v>
      </c>
      <c r="Q3015" t="str">
        <f t="shared" si="48"/>
        <v>1</v>
      </c>
    </row>
    <row r="3016" spans="1:17" x14ac:dyDescent="0.25">
      <c r="A3016">
        <v>3015</v>
      </c>
      <c r="H3016">
        <v>73.130513000000008</v>
      </c>
      <c r="I3016" s="4">
        <v>4</v>
      </c>
      <c r="P3016">
        <v>1</v>
      </c>
      <c r="Q3016" t="str">
        <f t="shared" si="48"/>
        <v>4</v>
      </c>
    </row>
    <row r="3017" spans="1:17" x14ac:dyDescent="0.25">
      <c r="A3017">
        <v>3016</v>
      </c>
      <c r="F3017">
        <v>72.996744000000007</v>
      </c>
      <c r="G3017" s="3">
        <v>3</v>
      </c>
      <c r="H3017">
        <v>73.106177000000002</v>
      </c>
      <c r="I3017" s="4">
        <v>4</v>
      </c>
      <c r="P3017">
        <v>2</v>
      </c>
      <c r="Q3017" t="str">
        <f t="shared" si="48"/>
        <v>34</v>
      </c>
    </row>
    <row r="3018" spans="1:17" x14ac:dyDescent="0.25">
      <c r="A3018">
        <v>3017</v>
      </c>
      <c r="F3018">
        <v>73.003887000000006</v>
      </c>
      <c r="G3018" s="3">
        <v>3</v>
      </c>
      <c r="H3018">
        <v>73.095004000000003</v>
      </c>
      <c r="I3018" s="4">
        <v>4</v>
      </c>
      <c r="P3018">
        <v>2</v>
      </c>
      <c r="Q3018" t="str">
        <f t="shared" si="48"/>
        <v>34</v>
      </c>
    </row>
    <row r="3019" spans="1:17" x14ac:dyDescent="0.25">
      <c r="A3019">
        <v>3018</v>
      </c>
      <c r="F3019">
        <v>72.948430000000002</v>
      </c>
      <c r="G3019" s="3">
        <v>3</v>
      </c>
      <c r="H3019">
        <v>73.072403000000008</v>
      </c>
      <c r="I3019" s="4">
        <v>4</v>
      </c>
      <c r="P3019">
        <v>2</v>
      </c>
      <c r="Q3019" t="str">
        <f t="shared" si="48"/>
        <v>34</v>
      </c>
    </row>
    <row r="3020" spans="1:17" x14ac:dyDescent="0.25">
      <c r="A3020">
        <v>3019</v>
      </c>
      <c r="F3020">
        <v>72.94322600000001</v>
      </c>
      <c r="G3020" s="3">
        <v>3</v>
      </c>
      <c r="H3020">
        <v>73.087556000000006</v>
      </c>
      <c r="I3020" s="4">
        <v>4</v>
      </c>
      <c r="P3020">
        <v>2</v>
      </c>
      <c r="Q3020" t="str">
        <f t="shared" si="48"/>
        <v>34</v>
      </c>
    </row>
    <row r="3021" spans="1:17" x14ac:dyDescent="0.25">
      <c r="A3021">
        <v>3020</v>
      </c>
      <c r="F3021">
        <v>72.993173000000013</v>
      </c>
      <c r="G3021" s="3">
        <v>3</v>
      </c>
      <c r="H3021">
        <v>73.087250000000012</v>
      </c>
      <c r="I3021" s="4">
        <v>4</v>
      </c>
      <c r="P3021">
        <v>2</v>
      </c>
      <c r="Q3021" t="str">
        <f t="shared" si="48"/>
        <v>34</v>
      </c>
    </row>
    <row r="3022" spans="1:17" x14ac:dyDescent="0.25">
      <c r="A3022">
        <v>3021</v>
      </c>
      <c r="F3022">
        <v>72.999805000000009</v>
      </c>
      <c r="G3022" s="3">
        <v>3</v>
      </c>
      <c r="H3022">
        <v>73.054496</v>
      </c>
      <c r="I3022" s="4">
        <v>4</v>
      </c>
      <c r="P3022">
        <v>2</v>
      </c>
      <c r="Q3022" t="str">
        <f t="shared" si="48"/>
        <v>34</v>
      </c>
    </row>
    <row r="3023" spans="1:17" x14ac:dyDescent="0.25">
      <c r="A3023">
        <v>3022</v>
      </c>
      <c r="F3023">
        <v>72.996744000000007</v>
      </c>
      <c r="G3023" s="3">
        <v>3</v>
      </c>
      <c r="H3023">
        <v>73.130513000000008</v>
      </c>
      <c r="I3023" s="4">
        <v>4</v>
      </c>
      <c r="P3023">
        <v>2</v>
      </c>
      <c r="Q3023" t="str">
        <f t="shared" si="48"/>
        <v>34</v>
      </c>
    </row>
    <row r="3024" spans="1:17" x14ac:dyDescent="0.25">
      <c r="A3024">
        <v>3023</v>
      </c>
      <c r="F3024">
        <v>72.996744000000007</v>
      </c>
      <c r="G3024" s="3">
        <v>3</v>
      </c>
      <c r="H3024">
        <v>73.130513000000008</v>
      </c>
      <c r="I3024" s="4">
        <v>4</v>
      </c>
      <c r="P3024">
        <v>2</v>
      </c>
      <c r="Q3024" t="str">
        <f t="shared" si="48"/>
        <v>34</v>
      </c>
    </row>
    <row r="3025" spans="1:17" x14ac:dyDescent="0.25">
      <c r="A3025">
        <v>3024</v>
      </c>
      <c r="P3025">
        <v>0</v>
      </c>
      <c r="Q3025" t="str">
        <f t="shared" si="48"/>
        <v/>
      </c>
    </row>
    <row r="3026" spans="1:17" x14ac:dyDescent="0.25">
      <c r="A3026">
        <v>3025</v>
      </c>
      <c r="D3026">
        <v>53.332950000000011</v>
      </c>
      <c r="E3026" s="2">
        <v>2</v>
      </c>
      <c r="P3026">
        <v>1</v>
      </c>
      <c r="Q3026" t="str">
        <f t="shared" si="48"/>
        <v>2</v>
      </c>
    </row>
    <row r="3027" spans="1:17" x14ac:dyDescent="0.25">
      <c r="A3027">
        <v>3026</v>
      </c>
      <c r="D3027">
        <v>53.312744000000009</v>
      </c>
      <c r="E3027" s="2">
        <v>2</v>
      </c>
      <c r="P3027">
        <v>1</v>
      </c>
      <c r="Q3027" t="str">
        <f t="shared" si="48"/>
        <v>2</v>
      </c>
    </row>
    <row r="3028" spans="1:17" x14ac:dyDescent="0.25">
      <c r="A3028">
        <v>3027</v>
      </c>
      <c r="D3028">
        <v>53.316963000000008</v>
      </c>
      <c r="E3028" s="2">
        <v>2</v>
      </c>
      <c r="P3028">
        <v>1</v>
      </c>
      <c r="Q3028" t="str">
        <f t="shared" si="48"/>
        <v>2</v>
      </c>
    </row>
    <row r="3029" spans="1:17" x14ac:dyDescent="0.25">
      <c r="A3029">
        <v>3028</v>
      </c>
      <c r="D3029">
        <v>53.31175600000001</v>
      </c>
      <c r="E3029" s="2">
        <v>2</v>
      </c>
      <c r="P3029">
        <v>1</v>
      </c>
      <c r="Q3029" t="str">
        <f t="shared" si="48"/>
        <v>2</v>
      </c>
    </row>
    <row r="3030" spans="1:17" x14ac:dyDescent="0.25">
      <c r="A3030">
        <v>3029</v>
      </c>
      <c r="D3030">
        <v>53.297691000000007</v>
      </c>
      <c r="E3030" s="2">
        <v>2</v>
      </c>
      <c r="P3030">
        <v>1</v>
      </c>
      <c r="Q3030" t="str">
        <f t="shared" si="48"/>
        <v>2</v>
      </c>
    </row>
    <row r="3031" spans="1:17" x14ac:dyDescent="0.25">
      <c r="A3031">
        <v>3030</v>
      </c>
      <c r="D3031">
        <v>53.277069000000012</v>
      </c>
      <c r="E3031" s="2">
        <v>2</v>
      </c>
      <c r="P3031">
        <v>1</v>
      </c>
      <c r="Q3031" t="str">
        <f t="shared" si="48"/>
        <v>2</v>
      </c>
    </row>
    <row r="3032" spans="1:17" x14ac:dyDescent="0.25">
      <c r="A3032">
        <v>3031</v>
      </c>
      <c r="B3032">
        <v>46.431556000000008</v>
      </c>
      <c r="C3032" s="5">
        <v>1</v>
      </c>
      <c r="D3032">
        <v>53.247902000000011</v>
      </c>
      <c r="E3032" s="2">
        <v>2</v>
      </c>
      <c r="P3032">
        <v>2</v>
      </c>
      <c r="Q3032" t="str">
        <f t="shared" si="48"/>
        <v>12</v>
      </c>
    </row>
    <row r="3033" spans="1:17" x14ac:dyDescent="0.25">
      <c r="A3033">
        <v>3032</v>
      </c>
      <c r="B3033">
        <v>46.431293000000011</v>
      </c>
      <c r="C3033" s="5">
        <v>1</v>
      </c>
      <c r="D3033">
        <v>53.332950000000011</v>
      </c>
      <c r="E3033" s="2">
        <v>2</v>
      </c>
      <c r="P3033">
        <v>2</v>
      </c>
      <c r="Q3033" t="str">
        <f t="shared" si="48"/>
        <v>12</v>
      </c>
    </row>
    <row r="3034" spans="1:17" x14ac:dyDescent="0.25">
      <c r="A3034">
        <v>3033</v>
      </c>
      <c r="B3034">
        <v>46.444782000000011</v>
      </c>
      <c r="C3034" s="5">
        <v>1</v>
      </c>
      <c r="D3034">
        <v>53.332950000000011</v>
      </c>
      <c r="E3034" s="2">
        <v>2</v>
      </c>
      <c r="P3034">
        <v>2</v>
      </c>
      <c r="Q3034" t="str">
        <f t="shared" si="48"/>
        <v>12</v>
      </c>
    </row>
    <row r="3035" spans="1:17" x14ac:dyDescent="0.25">
      <c r="A3035">
        <v>3034</v>
      </c>
      <c r="B3035">
        <v>46.43738900000001</v>
      </c>
      <c r="C3035" s="5">
        <v>1</v>
      </c>
      <c r="P3035">
        <v>1</v>
      </c>
      <c r="Q3035" t="str">
        <f t="shared" si="48"/>
        <v>1</v>
      </c>
    </row>
    <row r="3036" spans="1:17" x14ac:dyDescent="0.25">
      <c r="A3036">
        <v>3035</v>
      </c>
      <c r="B3036">
        <v>46.429836000000009</v>
      </c>
      <c r="C3036" s="5">
        <v>1</v>
      </c>
      <c r="P3036">
        <v>1</v>
      </c>
      <c r="Q3036" t="str">
        <f t="shared" si="48"/>
        <v>1</v>
      </c>
    </row>
    <row r="3037" spans="1:17" x14ac:dyDescent="0.25">
      <c r="A3037">
        <v>3036</v>
      </c>
      <c r="B3037">
        <v>46.398483000000006</v>
      </c>
      <c r="C3037" s="5">
        <v>1</v>
      </c>
      <c r="P3037">
        <v>1</v>
      </c>
      <c r="Q3037" t="str">
        <f t="shared" si="48"/>
        <v>1</v>
      </c>
    </row>
    <row r="3038" spans="1:17" x14ac:dyDescent="0.25">
      <c r="A3038">
        <v>3037</v>
      </c>
      <c r="B3038">
        <v>46.431556000000008</v>
      </c>
      <c r="C3038" s="5">
        <v>1</v>
      </c>
      <c r="P3038">
        <v>1</v>
      </c>
      <c r="Q3038" t="str">
        <f t="shared" si="48"/>
        <v>1</v>
      </c>
    </row>
    <row r="3039" spans="1:17" x14ac:dyDescent="0.25">
      <c r="A3039">
        <v>3038</v>
      </c>
      <c r="H3039">
        <v>44.895542000000006</v>
      </c>
      <c r="I3039" s="4">
        <v>4</v>
      </c>
      <c r="P3039">
        <v>1</v>
      </c>
      <c r="Q3039" t="str">
        <f t="shared" si="48"/>
        <v>4</v>
      </c>
    </row>
    <row r="3040" spans="1:17" x14ac:dyDescent="0.25">
      <c r="A3040">
        <v>3039</v>
      </c>
      <c r="F3040">
        <v>44.51436600000001</v>
      </c>
      <c r="G3040" s="3">
        <v>3</v>
      </c>
      <c r="H3040">
        <v>44.780391000000009</v>
      </c>
      <c r="I3040" s="4">
        <v>4</v>
      </c>
      <c r="P3040">
        <v>2</v>
      </c>
      <c r="Q3040" t="str">
        <f t="shared" si="48"/>
        <v>34</v>
      </c>
    </row>
    <row r="3041" spans="1:17" x14ac:dyDescent="0.25">
      <c r="A3041">
        <v>3040</v>
      </c>
      <c r="F3041">
        <v>44.53702100000001</v>
      </c>
      <c r="G3041" s="3">
        <v>3</v>
      </c>
      <c r="H3041">
        <v>44.799976000000008</v>
      </c>
      <c r="I3041" s="4">
        <v>4</v>
      </c>
      <c r="P3041">
        <v>2</v>
      </c>
      <c r="Q3041" t="str">
        <f t="shared" si="48"/>
        <v>34</v>
      </c>
    </row>
    <row r="3042" spans="1:17" x14ac:dyDescent="0.25">
      <c r="A3042">
        <v>3041</v>
      </c>
      <c r="F3042">
        <v>44.528221000000009</v>
      </c>
      <c r="G3042" s="3">
        <v>3</v>
      </c>
      <c r="H3042">
        <v>44.803257000000009</v>
      </c>
      <c r="I3042" s="4">
        <v>4</v>
      </c>
      <c r="P3042">
        <v>2</v>
      </c>
      <c r="Q3042" t="str">
        <f t="shared" si="48"/>
        <v>34</v>
      </c>
    </row>
    <row r="3043" spans="1:17" x14ac:dyDescent="0.25">
      <c r="A3043">
        <v>3042</v>
      </c>
      <c r="F3043">
        <v>44.527439000000008</v>
      </c>
      <c r="G3043" s="3">
        <v>3</v>
      </c>
      <c r="H3043">
        <v>44.787372000000012</v>
      </c>
      <c r="I3043" s="4">
        <v>4</v>
      </c>
      <c r="P3043">
        <v>2</v>
      </c>
      <c r="Q3043" t="str">
        <f t="shared" si="48"/>
        <v>34</v>
      </c>
    </row>
    <row r="3044" spans="1:17" x14ac:dyDescent="0.25">
      <c r="A3044">
        <v>3043</v>
      </c>
      <c r="F3044">
        <v>44.54665700000001</v>
      </c>
      <c r="G3044" s="3">
        <v>3</v>
      </c>
      <c r="H3044">
        <v>44.778938000000011</v>
      </c>
      <c r="I3044" s="4">
        <v>4</v>
      </c>
      <c r="P3044">
        <v>2</v>
      </c>
      <c r="Q3044" t="str">
        <f t="shared" si="48"/>
        <v>34</v>
      </c>
    </row>
    <row r="3045" spans="1:17" x14ac:dyDescent="0.25">
      <c r="A3045">
        <v>3044</v>
      </c>
      <c r="F3045">
        <v>44.528480000000009</v>
      </c>
      <c r="G3045" s="3">
        <v>3</v>
      </c>
      <c r="H3045">
        <v>44.769092000000008</v>
      </c>
      <c r="I3045" s="4">
        <v>4</v>
      </c>
      <c r="P3045">
        <v>2</v>
      </c>
      <c r="Q3045" t="str">
        <f t="shared" si="48"/>
        <v>34</v>
      </c>
    </row>
    <row r="3046" spans="1:17" x14ac:dyDescent="0.25">
      <c r="A3046">
        <v>3045</v>
      </c>
      <c r="F3046">
        <v>44.547439000000011</v>
      </c>
      <c r="G3046" s="3">
        <v>3</v>
      </c>
      <c r="H3046">
        <v>44.776069000000007</v>
      </c>
      <c r="I3046" s="4">
        <v>4</v>
      </c>
      <c r="P3046">
        <v>2</v>
      </c>
      <c r="Q3046" t="str">
        <f t="shared" si="48"/>
        <v>34</v>
      </c>
    </row>
    <row r="3047" spans="1:17" x14ac:dyDescent="0.25">
      <c r="A3047">
        <v>3046</v>
      </c>
      <c r="D3047">
        <v>26.816786000000008</v>
      </c>
      <c r="E3047" s="2">
        <v>2</v>
      </c>
      <c r="F3047">
        <v>44.488067000000008</v>
      </c>
      <c r="G3047" s="3">
        <v>3</v>
      </c>
      <c r="H3047">
        <v>44.780391000000009</v>
      </c>
      <c r="I3047" s="4">
        <v>4</v>
      </c>
      <c r="P3047">
        <v>3</v>
      </c>
      <c r="Q3047" t="str">
        <f t="shared" si="48"/>
        <v>234</v>
      </c>
    </row>
    <row r="3048" spans="1:17" x14ac:dyDescent="0.25">
      <c r="A3048">
        <v>3047</v>
      </c>
      <c r="D3048">
        <v>26.816786000000008</v>
      </c>
      <c r="E3048" s="2">
        <v>2</v>
      </c>
      <c r="F3048">
        <v>44.51436600000001</v>
      </c>
      <c r="G3048" s="3">
        <v>3</v>
      </c>
      <c r="H3048">
        <v>44.780391000000009</v>
      </c>
      <c r="I3048" s="4">
        <v>4</v>
      </c>
      <c r="P3048">
        <v>3</v>
      </c>
      <c r="Q3048" t="str">
        <f t="shared" si="48"/>
        <v>234</v>
      </c>
    </row>
    <row r="3049" spans="1:17" x14ac:dyDescent="0.25">
      <c r="A3049">
        <v>3048</v>
      </c>
      <c r="D3049">
        <v>26.831421000000006</v>
      </c>
      <c r="E3049" s="2">
        <v>2</v>
      </c>
      <c r="P3049">
        <v>1</v>
      </c>
      <c r="Q3049" t="str">
        <f t="shared" si="48"/>
        <v>2</v>
      </c>
    </row>
    <row r="3050" spans="1:17" x14ac:dyDescent="0.25">
      <c r="A3050">
        <v>3049</v>
      </c>
      <c r="D3050">
        <v>26.843658000000005</v>
      </c>
      <c r="E3050" s="2">
        <v>2</v>
      </c>
      <c r="P3050">
        <v>1</v>
      </c>
      <c r="Q3050" t="str">
        <f t="shared" si="48"/>
        <v>2</v>
      </c>
    </row>
    <row r="3051" spans="1:17" x14ac:dyDescent="0.25">
      <c r="A3051">
        <v>3050</v>
      </c>
      <c r="D3051">
        <v>26.83850300000001</v>
      </c>
      <c r="E3051" s="2">
        <v>2</v>
      </c>
      <c r="P3051">
        <v>1</v>
      </c>
      <c r="Q3051" t="str">
        <f t="shared" si="48"/>
        <v>2</v>
      </c>
    </row>
    <row r="3052" spans="1:17" x14ac:dyDescent="0.25">
      <c r="A3052">
        <v>3051</v>
      </c>
      <c r="D3052">
        <v>26.81048400000001</v>
      </c>
      <c r="E3052" s="2">
        <v>2</v>
      </c>
      <c r="P3052">
        <v>1</v>
      </c>
      <c r="Q3052" t="str">
        <f t="shared" si="48"/>
        <v>2</v>
      </c>
    </row>
    <row r="3053" spans="1:17" x14ac:dyDescent="0.25">
      <c r="A3053">
        <v>3052</v>
      </c>
      <c r="D3053">
        <v>26.815639000000004</v>
      </c>
      <c r="E3053" s="2">
        <v>2</v>
      </c>
      <c r="P3053">
        <v>1</v>
      </c>
      <c r="Q3053" t="str">
        <f t="shared" si="48"/>
        <v>2</v>
      </c>
    </row>
    <row r="3054" spans="1:17" x14ac:dyDescent="0.25">
      <c r="A3054">
        <v>3053</v>
      </c>
      <c r="D3054">
        <v>26.780590000000004</v>
      </c>
      <c r="E3054" s="2">
        <v>2</v>
      </c>
      <c r="P3054">
        <v>1</v>
      </c>
      <c r="Q3054" t="str">
        <f t="shared" si="48"/>
        <v>2</v>
      </c>
    </row>
    <row r="3055" spans="1:17" x14ac:dyDescent="0.25">
      <c r="A3055">
        <v>3054</v>
      </c>
      <c r="B3055">
        <v>19.727847000000011</v>
      </c>
      <c r="C3055" s="5">
        <v>1</v>
      </c>
      <c r="D3055">
        <v>26.710541000000006</v>
      </c>
      <c r="E3055" s="2">
        <v>2</v>
      </c>
      <c r="P3055">
        <v>2</v>
      </c>
      <c r="Q3055" t="str">
        <f t="shared" si="48"/>
        <v>12</v>
      </c>
    </row>
    <row r="3056" spans="1:17" x14ac:dyDescent="0.25">
      <c r="A3056">
        <v>3055</v>
      </c>
      <c r="B3056">
        <v>19.727847000000011</v>
      </c>
      <c r="C3056" s="5">
        <v>1</v>
      </c>
      <c r="D3056">
        <v>26.816786000000008</v>
      </c>
      <c r="E3056" s="2">
        <v>2</v>
      </c>
      <c r="P3056">
        <v>2</v>
      </c>
      <c r="Q3056" t="str">
        <f t="shared" si="48"/>
        <v>12</v>
      </c>
    </row>
    <row r="3057" spans="1:17" x14ac:dyDescent="0.25">
      <c r="A3057">
        <v>3056</v>
      </c>
      <c r="B3057">
        <v>19.727847000000011</v>
      </c>
      <c r="C3057" s="5">
        <v>1</v>
      </c>
      <c r="P3057">
        <v>1</v>
      </c>
      <c r="Q3057" t="str">
        <f t="shared" si="48"/>
        <v>1</v>
      </c>
    </row>
    <row r="3058" spans="1:17" x14ac:dyDescent="0.25">
      <c r="A3058">
        <v>3057</v>
      </c>
      <c r="B3058">
        <v>19.727847000000011</v>
      </c>
      <c r="C3058" s="5">
        <v>1</v>
      </c>
      <c r="J3058">
        <v>39.187416000000006</v>
      </c>
      <c r="K3058" t="s">
        <v>22</v>
      </c>
      <c r="Q3058" t="str">
        <f t="shared" si="48"/>
        <v>1</v>
      </c>
    </row>
    <row r="3059" spans="1:17" x14ac:dyDescent="0.25">
      <c r="A3059">
        <v>3058</v>
      </c>
      <c r="Q3059" t="str">
        <f t="shared" si="48"/>
        <v/>
      </c>
    </row>
    <row r="3060" spans="1:17" x14ac:dyDescent="0.25">
      <c r="A3060">
        <v>3059</v>
      </c>
      <c r="J3060">
        <v>39.423080000000006</v>
      </c>
      <c r="K3060" t="s">
        <v>22</v>
      </c>
      <c r="Q3060" t="str">
        <f t="shared" si="48"/>
        <v/>
      </c>
    </row>
    <row r="3061" spans="1:17" x14ac:dyDescent="0.25">
      <c r="A3061">
        <v>3060</v>
      </c>
      <c r="D3061">
        <v>35.270700000000005</v>
      </c>
      <c r="E3061" s="2">
        <v>2</v>
      </c>
      <c r="P3061">
        <v>1</v>
      </c>
      <c r="Q3061" t="str">
        <f t="shared" si="48"/>
        <v>2</v>
      </c>
    </row>
    <row r="3062" spans="1:17" x14ac:dyDescent="0.25">
      <c r="A3062">
        <v>3061</v>
      </c>
      <c r="D3062">
        <v>35.320699000000005</v>
      </c>
      <c r="E3062" s="2">
        <v>2</v>
      </c>
      <c r="P3062">
        <v>1</v>
      </c>
      <c r="Q3062" t="str">
        <f t="shared" si="48"/>
        <v>2</v>
      </c>
    </row>
    <row r="3063" spans="1:17" x14ac:dyDescent="0.25">
      <c r="A3063">
        <v>3062</v>
      </c>
      <c r="D3063">
        <v>35.26268000000001</v>
      </c>
      <c r="E3063" s="2">
        <v>2</v>
      </c>
      <c r="F3063">
        <v>25.436338000000006</v>
      </c>
      <c r="G3063" s="3">
        <v>3</v>
      </c>
      <c r="P3063">
        <v>2</v>
      </c>
      <c r="Q3063" t="str">
        <f t="shared" si="48"/>
        <v>23</v>
      </c>
    </row>
    <row r="3064" spans="1:17" x14ac:dyDescent="0.25">
      <c r="A3064">
        <v>3063</v>
      </c>
      <c r="D3064">
        <v>35.303720000000013</v>
      </c>
      <c r="E3064" s="2">
        <v>2</v>
      </c>
      <c r="F3064">
        <v>25.474306000000013</v>
      </c>
      <c r="G3064" s="3">
        <v>3</v>
      </c>
      <c r="P3064">
        <v>2</v>
      </c>
      <c r="Q3064" t="str">
        <f t="shared" si="48"/>
        <v>23</v>
      </c>
    </row>
    <row r="3065" spans="1:17" x14ac:dyDescent="0.25">
      <c r="A3065">
        <v>3064</v>
      </c>
      <c r="D3065">
        <v>35.337105000000008</v>
      </c>
      <c r="E3065" s="2">
        <v>2</v>
      </c>
      <c r="F3065">
        <v>25.445976000000009</v>
      </c>
      <c r="G3065" s="3">
        <v>3</v>
      </c>
      <c r="P3065">
        <v>2</v>
      </c>
      <c r="Q3065" t="str">
        <f t="shared" si="48"/>
        <v>23</v>
      </c>
    </row>
    <row r="3066" spans="1:17" x14ac:dyDescent="0.25">
      <c r="A3066">
        <v>3065</v>
      </c>
      <c r="D3066">
        <v>35.305959000000009</v>
      </c>
      <c r="E3066" s="2">
        <v>2</v>
      </c>
      <c r="F3066">
        <v>25.441963000000008</v>
      </c>
      <c r="G3066" s="3">
        <v>3</v>
      </c>
      <c r="P3066">
        <v>2</v>
      </c>
      <c r="Q3066" t="str">
        <f t="shared" si="48"/>
        <v>23</v>
      </c>
    </row>
    <row r="3067" spans="1:17" x14ac:dyDescent="0.25">
      <c r="A3067">
        <v>3066</v>
      </c>
      <c r="D3067">
        <v>35.318617000000003</v>
      </c>
      <c r="E3067" s="2">
        <v>2</v>
      </c>
      <c r="F3067">
        <v>25.454202000000009</v>
      </c>
      <c r="G3067" s="3">
        <v>3</v>
      </c>
      <c r="P3067">
        <v>2</v>
      </c>
      <c r="Q3067" t="str">
        <f t="shared" si="48"/>
        <v>23</v>
      </c>
    </row>
    <row r="3068" spans="1:17" x14ac:dyDescent="0.25">
      <c r="A3068">
        <v>3067</v>
      </c>
      <c r="D3068">
        <v>35.29085700000001</v>
      </c>
      <c r="E3068" s="2">
        <v>2</v>
      </c>
      <c r="F3068">
        <v>25.431495000000012</v>
      </c>
      <c r="G3068" s="3">
        <v>3</v>
      </c>
      <c r="P3068">
        <v>2</v>
      </c>
      <c r="Q3068" t="str">
        <f t="shared" si="48"/>
        <v>23</v>
      </c>
    </row>
    <row r="3069" spans="1:17" x14ac:dyDescent="0.25">
      <c r="A3069">
        <v>3068</v>
      </c>
      <c r="D3069">
        <v>35.298355000000008</v>
      </c>
      <c r="E3069" s="2">
        <v>2</v>
      </c>
      <c r="F3069">
        <v>25.400717000000007</v>
      </c>
      <c r="G3069" s="3">
        <v>3</v>
      </c>
      <c r="P3069">
        <v>2</v>
      </c>
      <c r="Q3069" t="str">
        <f t="shared" si="48"/>
        <v>23</v>
      </c>
    </row>
    <row r="3070" spans="1:17" x14ac:dyDescent="0.25">
      <c r="A3070">
        <v>3069</v>
      </c>
      <c r="D3070">
        <v>35.314501000000007</v>
      </c>
      <c r="E3070" s="2">
        <v>2</v>
      </c>
      <c r="F3070">
        <v>25.393842000000006</v>
      </c>
      <c r="G3070" s="3">
        <v>3</v>
      </c>
      <c r="P3070">
        <v>2</v>
      </c>
      <c r="Q3070" t="str">
        <f t="shared" si="48"/>
        <v>23</v>
      </c>
    </row>
    <row r="3071" spans="1:17" x14ac:dyDescent="0.25">
      <c r="A3071">
        <v>3070</v>
      </c>
      <c r="D3071">
        <v>35.266536000000009</v>
      </c>
      <c r="E3071" s="2">
        <v>2</v>
      </c>
      <c r="F3071">
        <v>25.388269000000008</v>
      </c>
      <c r="G3071" s="3">
        <v>3</v>
      </c>
      <c r="P3071">
        <v>2</v>
      </c>
      <c r="Q3071" t="str">
        <f t="shared" si="48"/>
        <v>23</v>
      </c>
    </row>
    <row r="3072" spans="1:17" x14ac:dyDescent="0.25">
      <c r="A3072">
        <v>3071</v>
      </c>
      <c r="D3072">
        <v>35.260753000000008</v>
      </c>
      <c r="E3072" s="2">
        <v>2</v>
      </c>
      <c r="F3072">
        <v>25.403007000000009</v>
      </c>
      <c r="G3072" s="3">
        <v>3</v>
      </c>
      <c r="P3072">
        <v>2</v>
      </c>
      <c r="Q3072" t="str">
        <f t="shared" si="48"/>
        <v>23</v>
      </c>
    </row>
    <row r="3073" spans="1:17" x14ac:dyDescent="0.25">
      <c r="A3073">
        <v>3072</v>
      </c>
      <c r="D3073">
        <v>35.263151000000008</v>
      </c>
      <c r="E3073" s="2">
        <v>2</v>
      </c>
      <c r="F3073">
        <v>25.416498000000004</v>
      </c>
      <c r="G3073" s="3">
        <v>3</v>
      </c>
      <c r="P3073">
        <v>2</v>
      </c>
      <c r="Q3073" t="str">
        <f t="shared" si="48"/>
        <v>23</v>
      </c>
    </row>
    <row r="3074" spans="1:17" x14ac:dyDescent="0.25">
      <c r="A3074">
        <v>3073</v>
      </c>
      <c r="D3074">
        <v>35.31398200000001</v>
      </c>
      <c r="E3074" s="2">
        <v>2</v>
      </c>
      <c r="F3074">
        <v>25.469047000000003</v>
      </c>
      <c r="G3074" s="3">
        <v>3</v>
      </c>
      <c r="P3074">
        <v>2</v>
      </c>
      <c r="Q3074" t="str">
        <f t="shared" ref="Q3074:Q3137" si="49">CONCATENATE(C3074,E3074,G3074,I3074)</f>
        <v>23</v>
      </c>
    </row>
    <row r="3075" spans="1:17" x14ac:dyDescent="0.25">
      <c r="A3075">
        <v>3074</v>
      </c>
      <c r="D3075">
        <v>35.352728000000013</v>
      </c>
      <c r="E3075" s="2">
        <v>2</v>
      </c>
      <c r="F3075">
        <v>25.439308000000011</v>
      </c>
      <c r="G3075" s="3">
        <v>3</v>
      </c>
      <c r="P3075">
        <v>2</v>
      </c>
      <c r="Q3075" t="str">
        <f t="shared" si="49"/>
        <v>23</v>
      </c>
    </row>
    <row r="3076" spans="1:17" x14ac:dyDescent="0.25">
      <c r="A3076">
        <v>3075</v>
      </c>
      <c r="D3076">
        <v>35.373039000000006</v>
      </c>
      <c r="E3076" s="2">
        <v>2</v>
      </c>
      <c r="F3076">
        <v>25.263483000000008</v>
      </c>
      <c r="G3076" s="3">
        <v>3</v>
      </c>
      <c r="P3076">
        <v>2</v>
      </c>
      <c r="Q3076" t="str">
        <f t="shared" si="49"/>
        <v>23</v>
      </c>
    </row>
    <row r="3077" spans="1:17" x14ac:dyDescent="0.25">
      <c r="A3077">
        <v>3076</v>
      </c>
      <c r="D3077">
        <v>35.270700000000005</v>
      </c>
      <c r="E3077" s="2">
        <v>2</v>
      </c>
      <c r="F3077">
        <v>25.436338000000006</v>
      </c>
      <c r="G3077" s="3">
        <v>3</v>
      </c>
      <c r="P3077">
        <v>2</v>
      </c>
      <c r="Q3077" t="str">
        <f t="shared" si="49"/>
        <v>23</v>
      </c>
    </row>
    <row r="3078" spans="1:17" x14ac:dyDescent="0.25">
      <c r="A3078">
        <v>3077</v>
      </c>
      <c r="P3078">
        <v>0</v>
      </c>
      <c r="Q3078" t="str">
        <f t="shared" si="49"/>
        <v/>
      </c>
    </row>
    <row r="3079" spans="1:17" x14ac:dyDescent="0.25">
      <c r="A3079">
        <v>3078</v>
      </c>
      <c r="B3079">
        <v>45.97017300000001</v>
      </c>
      <c r="C3079" s="5">
        <v>1</v>
      </c>
      <c r="H3079">
        <v>33.749326000000011</v>
      </c>
      <c r="I3079" s="4">
        <v>4</v>
      </c>
      <c r="P3079">
        <v>2</v>
      </c>
      <c r="Q3079" t="str">
        <f t="shared" si="49"/>
        <v>14</v>
      </c>
    </row>
    <row r="3080" spans="1:17" x14ac:dyDescent="0.25">
      <c r="A3080">
        <v>3079</v>
      </c>
      <c r="B3080">
        <v>45.983299000000009</v>
      </c>
      <c r="C3080" s="5">
        <v>1</v>
      </c>
      <c r="H3080">
        <v>33.726150000000004</v>
      </c>
      <c r="I3080" s="4">
        <v>4</v>
      </c>
      <c r="P3080">
        <v>2</v>
      </c>
      <c r="Q3080" t="str">
        <f t="shared" si="49"/>
        <v>14</v>
      </c>
    </row>
    <row r="3081" spans="1:17" x14ac:dyDescent="0.25">
      <c r="A3081">
        <v>3080</v>
      </c>
      <c r="B3081">
        <v>45.965801000000006</v>
      </c>
      <c r="C3081" s="5">
        <v>1</v>
      </c>
      <c r="H3081">
        <v>33.740158000000008</v>
      </c>
      <c r="I3081" s="4">
        <v>4</v>
      </c>
      <c r="P3081">
        <v>2</v>
      </c>
      <c r="Q3081" t="str">
        <f t="shared" si="49"/>
        <v>14</v>
      </c>
    </row>
    <row r="3082" spans="1:17" x14ac:dyDescent="0.25">
      <c r="A3082">
        <v>3081</v>
      </c>
      <c r="B3082">
        <v>45.974182000000006</v>
      </c>
      <c r="C3082" s="5">
        <v>1</v>
      </c>
      <c r="H3082">
        <v>33.732088000000005</v>
      </c>
      <c r="I3082" s="4">
        <v>4</v>
      </c>
      <c r="P3082">
        <v>2</v>
      </c>
      <c r="Q3082" t="str">
        <f t="shared" si="49"/>
        <v>14</v>
      </c>
    </row>
    <row r="3083" spans="1:17" x14ac:dyDescent="0.25">
      <c r="A3083">
        <v>3082</v>
      </c>
      <c r="B3083">
        <v>45.96059000000001</v>
      </c>
      <c r="C3083" s="5">
        <v>1</v>
      </c>
      <c r="H3083">
        <v>33.764587000000006</v>
      </c>
      <c r="I3083" s="4">
        <v>4</v>
      </c>
      <c r="P3083">
        <v>2</v>
      </c>
      <c r="Q3083" t="str">
        <f t="shared" si="49"/>
        <v>14</v>
      </c>
    </row>
    <row r="3084" spans="1:17" x14ac:dyDescent="0.25">
      <c r="A3084">
        <v>3083</v>
      </c>
      <c r="B3084">
        <v>45.969234000000007</v>
      </c>
      <c r="C3084" s="5">
        <v>1</v>
      </c>
      <c r="H3084">
        <v>33.768335000000008</v>
      </c>
      <c r="I3084" s="4">
        <v>4</v>
      </c>
      <c r="P3084">
        <v>2</v>
      </c>
      <c r="Q3084" t="str">
        <f t="shared" si="49"/>
        <v>14</v>
      </c>
    </row>
    <row r="3085" spans="1:17" x14ac:dyDescent="0.25">
      <c r="A3085">
        <v>3084</v>
      </c>
      <c r="B3085">
        <v>45.976890000000012</v>
      </c>
      <c r="C3085" s="5">
        <v>1</v>
      </c>
      <c r="H3085">
        <v>33.766876000000011</v>
      </c>
      <c r="I3085" s="4">
        <v>4</v>
      </c>
      <c r="P3085">
        <v>2</v>
      </c>
      <c r="Q3085" t="str">
        <f t="shared" si="49"/>
        <v>14</v>
      </c>
    </row>
    <row r="3086" spans="1:17" x14ac:dyDescent="0.25">
      <c r="A3086">
        <v>3085</v>
      </c>
      <c r="B3086">
        <v>46.003296000000006</v>
      </c>
      <c r="C3086" s="5">
        <v>1</v>
      </c>
      <c r="H3086">
        <v>33.762035000000012</v>
      </c>
      <c r="I3086" s="4">
        <v>4</v>
      </c>
      <c r="P3086">
        <v>2</v>
      </c>
      <c r="Q3086" t="str">
        <f t="shared" si="49"/>
        <v>14</v>
      </c>
    </row>
    <row r="3087" spans="1:17" x14ac:dyDescent="0.25">
      <c r="A3087">
        <v>3086</v>
      </c>
      <c r="B3087">
        <v>45.985641000000008</v>
      </c>
      <c r="C3087" s="5">
        <v>1</v>
      </c>
      <c r="H3087">
        <v>33.706413000000012</v>
      </c>
      <c r="I3087" s="4">
        <v>4</v>
      </c>
      <c r="P3087">
        <v>2</v>
      </c>
      <c r="Q3087" t="str">
        <f t="shared" si="49"/>
        <v>14</v>
      </c>
    </row>
    <row r="3088" spans="1:17" x14ac:dyDescent="0.25">
      <c r="A3088">
        <v>3087</v>
      </c>
      <c r="B3088">
        <v>45.989338000000011</v>
      </c>
      <c r="C3088" s="5">
        <v>1</v>
      </c>
      <c r="H3088">
        <v>33.712087000000011</v>
      </c>
      <c r="I3088" s="4">
        <v>4</v>
      </c>
      <c r="P3088">
        <v>2</v>
      </c>
      <c r="Q3088" t="str">
        <f t="shared" si="49"/>
        <v>14</v>
      </c>
    </row>
    <row r="3089" spans="1:17" x14ac:dyDescent="0.25">
      <c r="A3089">
        <v>3088</v>
      </c>
      <c r="B3089">
        <v>45.979599000000007</v>
      </c>
      <c r="C3089" s="5">
        <v>1</v>
      </c>
      <c r="H3089">
        <v>33.687038000000008</v>
      </c>
      <c r="I3089" s="4">
        <v>4</v>
      </c>
      <c r="P3089">
        <v>2</v>
      </c>
      <c r="Q3089" t="str">
        <f t="shared" si="49"/>
        <v>14</v>
      </c>
    </row>
    <row r="3090" spans="1:17" x14ac:dyDescent="0.25">
      <c r="A3090">
        <v>3089</v>
      </c>
      <c r="B3090">
        <v>45.978245000000008</v>
      </c>
      <c r="C3090" s="5">
        <v>1</v>
      </c>
      <c r="H3090">
        <v>33.694538000000009</v>
      </c>
      <c r="I3090" s="4">
        <v>4</v>
      </c>
      <c r="P3090">
        <v>2</v>
      </c>
      <c r="Q3090" t="str">
        <f t="shared" si="49"/>
        <v>14</v>
      </c>
    </row>
    <row r="3091" spans="1:17" x14ac:dyDescent="0.25">
      <c r="A3091">
        <v>3090</v>
      </c>
      <c r="B3091">
        <v>45.980430000000005</v>
      </c>
      <c r="C3091" s="5">
        <v>1</v>
      </c>
      <c r="H3091">
        <v>33.699327000000011</v>
      </c>
      <c r="I3091" s="4">
        <v>4</v>
      </c>
      <c r="P3091">
        <v>2</v>
      </c>
      <c r="Q3091" t="str">
        <f t="shared" si="49"/>
        <v>14</v>
      </c>
    </row>
    <row r="3092" spans="1:17" x14ac:dyDescent="0.25">
      <c r="A3092">
        <v>3091</v>
      </c>
      <c r="B3092">
        <v>45.990120000000012</v>
      </c>
      <c r="C3092" s="5">
        <v>1</v>
      </c>
      <c r="H3092">
        <v>33.749326000000011</v>
      </c>
      <c r="I3092" s="4">
        <v>4</v>
      </c>
      <c r="P3092">
        <v>2</v>
      </c>
      <c r="Q3092" t="str">
        <f t="shared" si="49"/>
        <v>14</v>
      </c>
    </row>
    <row r="3093" spans="1:17" x14ac:dyDescent="0.25">
      <c r="A3093">
        <v>3092</v>
      </c>
      <c r="B3093">
        <v>45.969391000000009</v>
      </c>
      <c r="C3093" s="5">
        <v>1</v>
      </c>
      <c r="P3093">
        <v>1</v>
      </c>
      <c r="Q3093" t="str">
        <f t="shared" si="49"/>
        <v>1</v>
      </c>
    </row>
    <row r="3094" spans="1:17" x14ac:dyDescent="0.25">
      <c r="A3094">
        <v>3093</v>
      </c>
      <c r="B3094">
        <v>45.97017300000001</v>
      </c>
      <c r="C3094" s="5">
        <v>1</v>
      </c>
      <c r="P3094">
        <v>1</v>
      </c>
      <c r="Q3094" t="str">
        <f t="shared" si="49"/>
        <v>1</v>
      </c>
    </row>
    <row r="3095" spans="1:17" x14ac:dyDescent="0.25">
      <c r="A3095">
        <v>3094</v>
      </c>
      <c r="D3095">
        <v>55.302791000000006</v>
      </c>
      <c r="E3095" s="2">
        <v>2</v>
      </c>
      <c r="P3095">
        <v>1</v>
      </c>
      <c r="Q3095" t="str">
        <f t="shared" si="49"/>
        <v>2</v>
      </c>
    </row>
    <row r="3096" spans="1:17" x14ac:dyDescent="0.25">
      <c r="A3096">
        <v>3095</v>
      </c>
      <c r="D3096">
        <v>55.277115000000009</v>
      </c>
      <c r="E3096" s="2">
        <v>2</v>
      </c>
      <c r="F3096">
        <v>44.148082000000009</v>
      </c>
      <c r="G3096" s="3">
        <v>3</v>
      </c>
      <c r="P3096">
        <v>2</v>
      </c>
      <c r="Q3096" t="str">
        <f t="shared" si="49"/>
        <v>23</v>
      </c>
    </row>
    <row r="3097" spans="1:17" x14ac:dyDescent="0.25">
      <c r="A3097">
        <v>3096</v>
      </c>
      <c r="D3097">
        <v>55.338623000000005</v>
      </c>
      <c r="E3097" s="2">
        <v>2</v>
      </c>
      <c r="F3097">
        <v>44.144230000000007</v>
      </c>
      <c r="G3097" s="3">
        <v>3</v>
      </c>
      <c r="P3097">
        <v>2</v>
      </c>
      <c r="Q3097" t="str">
        <f t="shared" si="49"/>
        <v>23</v>
      </c>
    </row>
    <row r="3098" spans="1:17" x14ac:dyDescent="0.25">
      <c r="A3098">
        <v>3097</v>
      </c>
      <c r="D3098">
        <v>55.323105000000005</v>
      </c>
      <c r="E3098" s="2">
        <v>2</v>
      </c>
      <c r="F3098">
        <v>44.143139000000005</v>
      </c>
      <c r="G3098" s="3">
        <v>3</v>
      </c>
      <c r="P3098">
        <v>2</v>
      </c>
      <c r="Q3098" t="str">
        <f t="shared" si="49"/>
        <v>23</v>
      </c>
    </row>
    <row r="3099" spans="1:17" x14ac:dyDescent="0.25">
      <c r="A3099">
        <v>3098</v>
      </c>
      <c r="D3099">
        <v>55.337005000000012</v>
      </c>
      <c r="E3099" s="2">
        <v>2</v>
      </c>
      <c r="F3099">
        <v>44.152511000000011</v>
      </c>
      <c r="G3099" s="3">
        <v>3</v>
      </c>
      <c r="P3099">
        <v>2</v>
      </c>
      <c r="Q3099" t="str">
        <f t="shared" si="49"/>
        <v>23</v>
      </c>
    </row>
    <row r="3100" spans="1:17" x14ac:dyDescent="0.25">
      <c r="A3100">
        <v>3099</v>
      </c>
      <c r="D3100">
        <v>55.320705000000011</v>
      </c>
      <c r="E3100" s="2">
        <v>2</v>
      </c>
      <c r="F3100">
        <v>44.168655000000008</v>
      </c>
      <c r="G3100" s="3">
        <v>3</v>
      </c>
      <c r="P3100">
        <v>2</v>
      </c>
      <c r="Q3100" t="str">
        <f t="shared" si="49"/>
        <v>23</v>
      </c>
    </row>
    <row r="3101" spans="1:17" x14ac:dyDescent="0.25">
      <c r="A3101">
        <v>3100</v>
      </c>
      <c r="D3101">
        <v>55.329246000000012</v>
      </c>
      <c r="E3101" s="2">
        <v>2</v>
      </c>
      <c r="F3101">
        <v>44.184646000000008</v>
      </c>
      <c r="G3101" s="3">
        <v>3</v>
      </c>
      <c r="P3101">
        <v>2</v>
      </c>
      <c r="Q3101" t="str">
        <f t="shared" si="49"/>
        <v>23</v>
      </c>
    </row>
    <row r="3102" spans="1:17" x14ac:dyDescent="0.25">
      <c r="A3102">
        <v>3101</v>
      </c>
      <c r="D3102">
        <v>55.327633000000006</v>
      </c>
      <c r="E3102" s="2">
        <v>2</v>
      </c>
      <c r="F3102">
        <v>44.198028000000008</v>
      </c>
      <c r="G3102" s="3">
        <v>3</v>
      </c>
      <c r="P3102">
        <v>2</v>
      </c>
      <c r="Q3102" t="str">
        <f t="shared" si="49"/>
        <v>23</v>
      </c>
    </row>
    <row r="3103" spans="1:17" x14ac:dyDescent="0.25">
      <c r="A3103">
        <v>3102</v>
      </c>
      <c r="D3103">
        <v>55.357631000000012</v>
      </c>
      <c r="E3103" s="2">
        <v>2</v>
      </c>
      <c r="F3103">
        <v>44.142303000000005</v>
      </c>
      <c r="G3103" s="3">
        <v>3</v>
      </c>
      <c r="P3103">
        <v>2</v>
      </c>
      <c r="Q3103" t="str">
        <f t="shared" si="49"/>
        <v>23</v>
      </c>
    </row>
    <row r="3104" spans="1:17" x14ac:dyDescent="0.25">
      <c r="A3104">
        <v>3103</v>
      </c>
      <c r="D3104">
        <v>55.387214000000007</v>
      </c>
      <c r="E3104" s="2">
        <v>2</v>
      </c>
      <c r="F3104">
        <v>44.118660000000006</v>
      </c>
      <c r="G3104" s="3">
        <v>3</v>
      </c>
      <c r="P3104">
        <v>2</v>
      </c>
      <c r="Q3104" t="str">
        <f t="shared" si="49"/>
        <v>23</v>
      </c>
    </row>
    <row r="3105" spans="1:17" x14ac:dyDescent="0.25">
      <c r="A3105">
        <v>3104</v>
      </c>
      <c r="D3105">
        <v>55.293155000000006</v>
      </c>
      <c r="E3105" s="2">
        <v>2</v>
      </c>
      <c r="F3105">
        <v>44.148082000000009</v>
      </c>
      <c r="G3105" s="3">
        <v>3</v>
      </c>
      <c r="P3105">
        <v>2</v>
      </c>
      <c r="Q3105" t="str">
        <f t="shared" si="49"/>
        <v>23</v>
      </c>
    </row>
    <row r="3106" spans="1:17" x14ac:dyDescent="0.25">
      <c r="A3106">
        <v>3105</v>
      </c>
      <c r="D3106">
        <v>55.36179700000001</v>
      </c>
      <c r="E3106" s="2">
        <v>2</v>
      </c>
      <c r="F3106">
        <v>44.148082000000009</v>
      </c>
      <c r="G3106" s="3">
        <v>3</v>
      </c>
      <c r="P3106">
        <v>2</v>
      </c>
      <c r="Q3106" t="str">
        <f t="shared" si="49"/>
        <v>23</v>
      </c>
    </row>
    <row r="3107" spans="1:17" x14ac:dyDescent="0.25">
      <c r="A3107">
        <v>3106</v>
      </c>
      <c r="D3107">
        <v>55.414348000000011</v>
      </c>
      <c r="E3107" s="2">
        <v>2</v>
      </c>
      <c r="F3107">
        <v>44.148082000000009</v>
      </c>
      <c r="G3107" s="3">
        <v>3</v>
      </c>
      <c r="P3107">
        <v>2</v>
      </c>
      <c r="Q3107" t="str">
        <f t="shared" si="49"/>
        <v>23</v>
      </c>
    </row>
    <row r="3108" spans="1:17" x14ac:dyDescent="0.25">
      <c r="A3108">
        <v>3107</v>
      </c>
      <c r="D3108">
        <v>55.302791000000006</v>
      </c>
      <c r="E3108" s="2">
        <v>2</v>
      </c>
      <c r="F3108">
        <v>44.148082000000009</v>
      </c>
      <c r="G3108" s="3">
        <v>3</v>
      </c>
      <c r="P3108">
        <v>2</v>
      </c>
      <c r="Q3108" t="str">
        <f t="shared" si="49"/>
        <v>23</v>
      </c>
    </row>
    <row r="3109" spans="1:17" x14ac:dyDescent="0.25">
      <c r="A3109">
        <v>3108</v>
      </c>
      <c r="H3109">
        <v>53.81084400000001</v>
      </c>
      <c r="I3109" s="4">
        <v>4</v>
      </c>
      <c r="P3109">
        <v>1</v>
      </c>
      <c r="Q3109" t="str">
        <f t="shared" si="49"/>
        <v>4</v>
      </c>
    </row>
    <row r="3110" spans="1:17" x14ac:dyDescent="0.25">
      <c r="A3110">
        <v>3109</v>
      </c>
      <c r="H3110">
        <v>53.834224000000006</v>
      </c>
      <c r="I3110" s="4">
        <v>4</v>
      </c>
      <c r="P3110">
        <v>1</v>
      </c>
      <c r="Q3110" t="str">
        <f t="shared" si="49"/>
        <v>4</v>
      </c>
    </row>
    <row r="3111" spans="1:17" x14ac:dyDescent="0.25">
      <c r="A3111">
        <v>3110</v>
      </c>
      <c r="H3111">
        <v>53.890735000000006</v>
      </c>
      <c r="I3111" s="4">
        <v>4</v>
      </c>
      <c r="P3111">
        <v>1</v>
      </c>
      <c r="Q3111" t="str">
        <f t="shared" si="49"/>
        <v>4</v>
      </c>
    </row>
    <row r="3112" spans="1:17" x14ac:dyDescent="0.25">
      <c r="A3112">
        <v>3111</v>
      </c>
      <c r="B3112">
        <v>65.920185000000004</v>
      </c>
      <c r="C3112" s="5">
        <v>1</v>
      </c>
      <c r="H3112">
        <v>53.888492000000006</v>
      </c>
      <c r="I3112" s="4">
        <v>4</v>
      </c>
      <c r="P3112">
        <v>2</v>
      </c>
      <c r="Q3112" t="str">
        <f t="shared" si="49"/>
        <v>14</v>
      </c>
    </row>
    <row r="3113" spans="1:17" x14ac:dyDescent="0.25">
      <c r="A3113">
        <v>3112</v>
      </c>
      <c r="B3113">
        <v>66.063350000000014</v>
      </c>
      <c r="C3113" s="5">
        <v>1</v>
      </c>
      <c r="H3113">
        <v>53.857246000000011</v>
      </c>
      <c r="I3113" s="4">
        <v>4</v>
      </c>
      <c r="P3113">
        <v>2</v>
      </c>
      <c r="Q3113" t="str">
        <f t="shared" si="49"/>
        <v>14</v>
      </c>
    </row>
    <row r="3114" spans="1:17" x14ac:dyDescent="0.25">
      <c r="A3114">
        <v>3113</v>
      </c>
      <c r="B3114">
        <v>66.025493000000012</v>
      </c>
      <c r="C3114" s="5">
        <v>1</v>
      </c>
      <c r="H3114">
        <v>53.872974000000006</v>
      </c>
      <c r="I3114" s="4">
        <v>4</v>
      </c>
      <c r="P3114">
        <v>2</v>
      </c>
      <c r="Q3114" t="str">
        <f t="shared" si="49"/>
        <v>14</v>
      </c>
    </row>
    <row r="3115" spans="1:17" x14ac:dyDescent="0.25">
      <c r="A3115">
        <v>3114</v>
      </c>
      <c r="B3115">
        <v>66.064552000000006</v>
      </c>
      <c r="C3115" s="5">
        <v>1</v>
      </c>
      <c r="H3115">
        <v>53.876205000000006</v>
      </c>
      <c r="I3115" s="4">
        <v>4</v>
      </c>
      <c r="P3115">
        <v>2</v>
      </c>
      <c r="Q3115" t="str">
        <f t="shared" si="49"/>
        <v>14</v>
      </c>
    </row>
    <row r="3116" spans="1:17" x14ac:dyDescent="0.25">
      <c r="A3116">
        <v>3115</v>
      </c>
      <c r="B3116">
        <v>66.05741900000001</v>
      </c>
      <c r="C3116" s="5">
        <v>1</v>
      </c>
      <c r="H3116">
        <v>53.882660000000008</v>
      </c>
      <c r="I3116" s="4">
        <v>4</v>
      </c>
      <c r="P3116">
        <v>2</v>
      </c>
      <c r="Q3116" t="str">
        <f t="shared" si="49"/>
        <v>14</v>
      </c>
    </row>
    <row r="3117" spans="1:17" x14ac:dyDescent="0.25">
      <c r="A3117">
        <v>3116</v>
      </c>
      <c r="B3117">
        <v>66.056999000000019</v>
      </c>
      <c r="C3117" s="5">
        <v>1</v>
      </c>
      <c r="H3117">
        <v>53.895889000000011</v>
      </c>
      <c r="I3117" s="4">
        <v>4</v>
      </c>
      <c r="P3117">
        <v>2</v>
      </c>
      <c r="Q3117" t="str">
        <f t="shared" si="49"/>
        <v>14</v>
      </c>
    </row>
    <row r="3118" spans="1:17" x14ac:dyDescent="0.25">
      <c r="A3118">
        <v>3117</v>
      </c>
      <c r="B3118">
        <v>66.060127000000008</v>
      </c>
      <c r="C3118" s="5">
        <v>1</v>
      </c>
      <c r="H3118">
        <v>53.884380000000007</v>
      </c>
      <c r="I3118" s="4">
        <v>4</v>
      </c>
      <c r="P3118">
        <v>2</v>
      </c>
      <c r="Q3118" t="str">
        <f t="shared" si="49"/>
        <v>14</v>
      </c>
    </row>
    <row r="3119" spans="1:17" x14ac:dyDescent="0.25">
      <c r="A3119">
        <v>3118</v>
      </c>
      <c r="B3119">
        <v>66.041691000000014</v>
      </c>
      <c r="C3119" s="5">
        <v>1</v>
      </c>
      <c r="H3119">
        <v>53.933021000000011</v>
      </c>
      <c r="I3119" s="4">
        <v>4</v>
      </c>
      <c r="P3119">
        <v>2</v>
      </c>
      <c r="Q3119" t="str">
        <f t="shared" si="49"/>
        <v>14</v>
      </c>
    </row>
    <row r="3120" spans="1:17" x14ac:dyDescent="0.25">
      <c r="A3120">
        <v>3119</v>
      </c>
      <c r="B3120">
        <v>66.037105000000011</v>
      </c>
      <c r="C3120" s="5">
        <v>1</v>
      </c>
      <c r="H3120">
        <v>53.850998000000011</v>
      </c>
      <c r="I3120" s="4">
        <v>4</v>
      </c>
      <c r="P3120">
        <v>2</v>
      </c>
      <c r="Q3120" t="str">
        <f t="shared" si="49"/>
        <v>14</v>
      </c>
    </row>
    <row r="3121" spans="1:17" x14ac:dyDescent="0.25">
      <c r="A3121">
        <v>3120</v>
      </c>
      <c r="B3121">
        <v>66.039184000000006</v>
      </c>
      <c r="C3121" s="5">
        <v>1</v>
      </c>
      <c r="H3121">
        <v>53.877086000000006</v>
      </c>
      <c r="I3121" s="4">
        <v>4</v>
      </c>
      <c r="P3121">
        <v>2</v>
      </c>
      <c r="Q3121" t="str">
        <f t="shared" si="49"/>
        <v>14</v>
      </c>
    </row>
    <row r="3122" spans="1:17" x14ac:dyDescent="0.25">
      <c r="A3122">
        <v>3121</v>
      </c>
      <c r="B3122">
        <v>66.033615000000012</v>
      </c>
      <c r="C3122" s="5">
        <v>1</v>
      </c>
      <c r="H3122">
        <v>53.81084400000001</v>
      </c>
      <c r="I3122" s="4">
        <v>4</v>
      </c>
      <c r="P3122">
        <v>2</v>
      </c>
      <c r="Q3122" t="str">
        <f t="shared" si="49"/>
        <v>14</v>
      </c>
    </row>
    <row r="3123" spans="1:17" x14ac:dyDescent="0.25">
      <c r="A3123">
        <v>3122</v>
      </c>
      <c r="B3123">
        <v>66.046165000000002</v>
      </c>
      <c r="C3123" s="5">
        <v>1</v>
      </c>
      <c r="P3123">
        <v>1</v>
      </c>
      <c r="Q3123" t="str">
        <f t="shared" si="49"/>
        <v>1</v>
      </c>
    </row>
    <row r="3124" spans="1:17" x14ac:dyDescent="0.25">
      <c r="A3124">
        <v>3123</v>
      </c>
      <c r="B3124">
        <v>66.109863000000018</v>
      </c>
      <c r="C3124" s="5">
        <v>1</v>
      </c>
      <c r="D3124">
        <v>73.161225000000002</v>
      </c>
      <c r="E3124" s="2">
        <v>2</v>
      </c>
      <c r="P3124">
        <v>2</v>
      </c>
      <c r="Q3124" t="str">
        <f t="shared" si="49"/>
        <v>12</v>
      </c>
    </row>
    <row r="3125" spans="1:17" x14ac:dyDescent="0.25">
      <c r="A3125">
        <v>3124</v>
      </c>
      <c r="B3125">
        <v>65.920185000000004</v>
      </c>
      <c r="C3125" s="5">
        <v>1</v>
      </c>
      <c r="D3125">
        <v>73.217651000000004</v>
      </c>
      <c r="E3125" s="2">
        <v>2</v>
      </c>
      <c r="P3125">
        <v>2</v>
      </c>
      <c r="Q3125" t="str">
        <f t="shared" si="49"/>
        <v>12</v>
      </c>
    </row>
    <row r="3126" spans="1:17" x14ac:dyDescent="0.25">
      <c r="A3126">
        <v>3125</v>
      </c>
      <c r="B3126">
        <v>65.920185000000004</v>
      </c>
      <c r="C3126" s="5">
        <v>1</v>
      </c>
      <c r="D3126">
        <v>73.215457000000001</v>
      </c>
      <c r="E3126" s="2">
        <v>2</v>
      </c>
      <c r="P3126">
        <v>2</v>
      </c>
      <c r="Q3126" t="str">
        <f t="shared" si="49"/>
        <v>12</v>
      </c>
    </row>
    <row r="3127" spans="1:17" x14ac:dyDescent="0.25">
      <c r="A3127">
        <v>3126</v>
      </c>
      <c r="D3127">
        <v>73.203927000000007</v>
      </c>
      <c r="E3127" s="2">
        <v>2</v>
      </c>
      <c r="P3127">
        <v>1</v>
      </c>
      <c r="Q3127" t="str">
        <f t="shared" si="49"/>
        <v>2</v>
      </c>
    </row>
    <row r="3128" spans="1:17" x14ac:dyDescent="0.25">
      <c r="A3128">
        <v>3127</v>
      </c>
      <c r="D3128">
        <v>73.208570000000009</v>
      </c>
      <c r="E3128" s="2">
        <v>2</v>
      </c>
      <c r="P3128">
        <v>1</v>
      </c>
      <c r="Q3128" t="str">
        <f t="shared" si="49"/>
        <v>2</v>
      </c>
    </row>
    <row r="3129" spans="1:17" x14ac:dyDescent="0.25">
      <c r="A3129">
        <v>3128</v>
      </c>
      <c r="D3129">
        <v>73.188928000000004</v>
      </c>
      <c r="E3129" s="2">
        <v>2</v>
      </c>
      <c r="F3129">
        <v>65.777427000000017</v>
      </c>
      <c r="G3129" s="3">
        <v>3</v>
      </c>
      <c r="P3129">
        <v>2</v>
      </c>
      <c r="Q3129" t="str">
        <f t="shared" si="49"/>
        <v>23</v>
      </c>
    </row>
    <row r="3130" spans="1:17" x14ac:dyDescent="0.25">
      <c r="A3130">
        <v>3129</v>
      </c>
      <c r="D3130">
        <v>73.181734000000006</v>
      </c>
      <c r="E3130" s="2">
        <v>2</v>
      </c>
      <c r="F3130">
        <v>65.876643999999999</v>
      </c>
      <c r="G3130" s="3">
        <v>3</v>
      </c>
      <c r="P3130">
        <v>2</v>
      </c>
      <c r="Q3130" t="str">
        <f t="shared" si="49"/>
        <v>23</v>
      </c>
    </row>
    <row r="3131" spans="1:17" x14ac:dyDescent="0.25">
      <c r="A3131">
        <v>3130</v>
      </c>
      <c r="D3131">
        <v>73.189132000000001</v>
      </c>
      <c r="E3131" s="2">
        <v>2</v>
      </c>
      <c r="F3131">
        <v>65.872631000000013</v>
      </c>
      <c r="G3131" s="3">
        <v>3</v>
      </c>
      <c r="P3131">
        <v>2</v>
      </c>
      <c r="Q3131" t="str">
        <f t="shared" si="49"/>
        <v>23</v>
      </c>
    </row>
    <row r="3132" spans="1:17" x14ac:dyDescent="0.25">
      <c r="A3132">
        <v>3131</v>
      </c>
      <c r="D3132">
        <v>73.149287000000001</v>
      </c>
      <c r="E3132" s="2">
        <v>2</v>
      </c>
      <c r="F3132">
        <v>65.873153000000002</v>
      </c>
      <c r="G3132" s="3">
        <v>3</v>
      </c>
      <c r="P3132">
        <v>2</v>
      </c>
      <c r="Q3132" t="str">
        <f t="shared" si="49"/>
        <v>23</v>
      </c>
    </row>
    <row r="3133" spans="1:17" x14ac:dyDescent="0.25">
      <c r="A3133">
        <v>3132</v>
      </c>
      <c r="D3133">
        <v>73.147043000000011</v>
      </c>
      <c r="E3133" s="2">
        <v>2</v>
      </c>
      <c r="F3133">
        <v>65.849823000000015</v>
      </c>
      <c r="G3133" s="3">
        <v>3</v>
      </c>
      <c r="P3133">
        <v>2</v>
      </c>
      <c r="Q3133" t="str">
        <f t="shared" si="49"/>
        <v>23</v>
      </c>
    </row>
    <row r="3134" spans="1:17" x14ac:dyDescent="0.25">
      <c r="A3134">
        <v>3133</v>
      </c>
      <c r="D3134">
        <v>73.143930000000012</v>
      </c>
      <c r="E3134" s="2">
        <v>2</v>
      </c>
      <c r="F3134">
        <v>65.842067000000014</v>
      </c>
      <c r="G3134" s="3">
        <v>3</v>
      </c>
      <c r="P3134">
        <v>2</v>
      </c>
      <c r="Q3134" t="str">
        <f t="shared" si="49"/>
        <v>23</v>
      </c>
    </row>
    <row r="3135" spans="1:17" x14ac:dyDescent="0.25">
      <c r="A3135">
        <v>3134</v>
      </c>
      <c r="D3135">
        <v>73.182500000000005</v>
      </c>
      <c r="E3135" s="2">
        <v>2</v>
      </c>
      <c r="F3135">
        <v>65.846069</v>
      </c>
      <c r="G3135" s="3">
        <v>3</v>
      </c>
      <c r="H3135">
        <v>71.301934000000003</v>
      </c>
      <c r="I3135" s="4">
        <v>4</v>
      </c>
      <c r="P3135">
        <v>3</v>
      </c>
      <c r="Q3135" t="str">
        <f t="shared" si="49"/>
        <v>234</v>
      </c>
    </row>
    <row r="3136" spans="1:17" x14ac:dyDescent="0.25">
      <c r="A3136">
        <v>3135</v>
      </c>
      <c r="D3136">
        <v>73.232854000000003</v>
      </c>
      <c r="E3136" s="2">
        <v>2</v>
      </c>
      <c r="F3136">
        <v>65.818004000000002</v>
      </c>
      <c r="G3136" s="3">
        <v>3</v>
      </c>
      <c r="H3136">
        <v>71.301934000000003</v>
      </c>
      <c r="I3136" s="4">
        <v>4</v>
      </c>
      <c r="P3136">
        <v>3</v>
      </c>
      <c r="Q3136" t="str">
        <f t="shared" si="49"/>
        <v>234</v>
      </c>
    </row>
    <row r="3137" spans="1:17" x14ac:dyDescent="0.25">
      <c r="A3137">
        <v>3136</v>
      </c>
      <c r="D3137">
        <v>73.161225000000002</v>
      </c>
      <c r="E3137" s="2">
        <v>2</v>
      </c>
      <c r="F3137">
        <v>65.786597999999998</v>
      </c>
      <c r="G3137" s="3">
        <v>3</v>
      </c>
      <c r="H3137">
        <v>71.301934000000003</v>
      </c>
      <c r="I3137" s="4">
        <v>4</v>
      </c>
      <c r="P3137">
        <v>3</v>
      </c>
      <c r="Q3137" t="str">
        <f t="shared" si="49"/>
        <v>234</v>
      </c>
    </row>
    <row r="3138" spans="1:17" x14ac:dyDescent="0.25">
      <c r="A3138">
        <v>3137</v>
      </c>
      <c r="F3138">
        <v>65.774517000000003</v>
      </c>
      <c r="G3138" s="3">
        <v>3</v>
      </c>
      <c r="H3138">
        <v>71.293261000000001</v>
      </c>
      <c r="I3138" s="4">
        <v>4</v>
      </c>
      <c r="P3138">
        <v>2</v>
      </c>
      <c r="Q3138" t="str">
        <f t="shared" ref="Q3138:Q3201" si="50">CONCATENATE(C3138,E3138,G3138,I3138)</f>
        <v>34</v>
      </c>
    </row>
    <row r="3139" spans="1:17" x14ac:dyDescent="0.25">
      <c r="A3139">
        <v>3138</v>
      </c>
      <c r="F3139">
        <v>65.777427000000017</v>
      </c>
      <c r="G3139" s="3">
        <v>3</v>
      </c>
      <c r="H3139">
        <v>71.281068000000005</v>
      </c>
      <c r="I3139" s="4">
        <v>4</v>
      </c>
      <c r="P3139">
        <v>2</v>
      </c>
      <c r="Q3139" t="str">
        <f t="shared" si="50"/>
        <v>34</v>
      </c>
    </row>
    <row r="3140" spans="1:17" x14ac:dyDescent="0.25">
      <c r="A3140">
        <v>3139</v>
      </c>
      <c r="F3140">
        <v>65.777427000000017</v>
      </c>
      <c r="G3140" s="3">
        <v>3</v>
      </c>
      <c r="H3140">
        <v>71.248417000000003</v>
      </c>
      <c r="I3140" s="4">
        <v>4</v>
      </c>
      <c r="P3140">
        <v>2</v>
      </c>
      <c r="Q3140" t="str">
        <f t="shared" si="50"/>
        <v>34</v>
      </c>
    </row>
    <row r="3141" spans="1:17" x14ac:dyDescent="0.25">
      <c r="A3141">
        <v>3140</v>
      </c>
      <c r="F3141">
        <v>65.777427000000017</v>
      </c>
      <c r="G3141" s="3">
        <v>3</v>
      </c>
      <c r="H3141">
        <v>71.26086500000001</v>
      </c>
      <c r="I3141" s="4">
        <v>4</v>
      </c>
      <c r="P3141">
        <v>2</v>
      </c>
      <c r="Q3141" t="str">
        <f t="shared" si="50"/>
        <v>34</v>
      </c>
    </row>
    <row r="3142" spans="1:17" x14ac:dyDescent="0.25">
      <c r="A3142">
        <v>3141</v>
      </c>
      <c r="B3142">
        <v>82.587468000000001</v>
      </c>
      <c r="C3142" s="5">
        <v>1</v>
      </c>
      <c r="H3142">
        <v>71.267089000000013</v>
      </c>
      <c r="I3142" s="4">
        <v>4</v>
      </c>
      <c r="P3142">
        <v>2</v>
      </c>
      <c r="Q3142" t="str">
        <f t="shared" si="50"/>
        <v>14</v>
      </c>
    </row>
    <row r="3143" spans="1:17" x14ac:dyDescent="0.25">
      <c r="A3143">
        <v>3142</v>
      </c>
      <c r="B3143">
        <v>82.550532000000004</v>
      </c>
      <c r="C3143" s="5">
        <v>1</v>
      </c>
      <c r="H3143">
        <v>71.289486000000011</v>
      </c>
      <c r="I3143" s="4">
        <v>4</v>
      </c>
      <c r="P3143">
        <v>2</v>
      </c>
      <c r="Q3143" t="str">
        <f t="shared" si="50"/>
        <v>14</v>
      </c>
    </row>
    <row r="3144" spans="1:17" x14ac:dyDescent="0.25">
      <c r="A3144">
        <v>3143</v>
      </c>
      <c r="B3144">
        <v>82.56859200000001</v>
      </c>
      <c r="C3144" s="5">
        <v>1</v>
      </c>
      <c r="H3144">
        <v>71.244744000000011</v>
      </c>
      <c r="I3144" s="4">
        <v>4</v>
      </c>
      <c r="P3144">
        <v>2</v>
      </c>
      <c r="Q3144" t="str">
        <f t="shared" si="50"/>
        <v>14</v>
      </c>
    </row>
    <row r="3145" spans="1:17" x14ac:dyDescent="0.25">
      <c r="A3145">
        <v>3144</v>
      </c>
      <c r="B3145">
        <v>82.570582000000002</v>
      </c>
      <c r="C3145" s="5">
        <v>1</v>
      </c>
      <c r="H3145">
        <v>71.227959000000013</v>
      </c>
      <c r="I3145" s="4">
        <v>4</v>
      </c>
      <c r="P3145">
        <v>2</v>
      </c>
      <c r="Q3145" t="str">
        <f t="shared" si="50"/>
        <v>14</v>
      </c>
    </row>
    <row r="3146" spans="1:17" x14ac:dyDescent="0.25">
      <c r="A3146">
        <v>3145</v>
      </c>
      <c r="B3146">
        <v>82.557164</v>
      </c>
      <c r="C3146" s="5">
        <v>1</v>
      </c>
      <c r="H3146">
        <v>71.241785000000007</v>
      </c>
      <c r="I3146" s="4">
        <v>4</v>
      </c>
      <c r="P3146">
        <v>2</v>
      </c>
      <c r="Q3146" t="str">
        <f t="shared" si="50"/>
        <v>14</v>
      </c>
    </row>
    <row r="3147" spans="1:17" x14ac:dyDescent="0.25">
      <c r="A3147">
        <v>3146</v>
      </c>
      <c r="B3147">
        <v>82.575530000000015</v>
      </c>
      <c r="C3147" s="5">
        <v>1</v>
      </c>
      <c r="H3147">
        <v>71.221582000000012</v>
      </c>
      <c r="I3147" s="4">
        <v>4</v>
      </c>
      <c r="P3147">
        <v>2</v>
      </c>
      <c r="Q3147" t="str">
        <f t="shared" si="50"/>
        <v>14</v>
      </c>
    </row>
    <row r="3148" spans="1:17" x14ac:dyDescent="0.25">
      <c r="A3148">
        <v>3147</v>
      </c>
      <c r="B3148">
        <v>82.582113000000007</v>
      </c>
      <c r="C3148" s="5">
        <v>1</v>
      </c>
      <c r="P3148">
        <v>1</v>
      </c>
      <c r="Q3148" t="str">
        <f t="shared" si="50"/>
        <v>1</v>
      </c>
    </row>
    <row r="3149" spans="1:17" x14ac:dyDescent="0.25">
      <c r="A3149">
        <v>3148</v>
      </c>
      <c r="B3149">
        <v>82.579153000000005</v>
      </c>
      <c r="C3149" s="5">
        <v>1</v>
      </c>
      <c r="P3149">
        <v>1</v>
      </c>
      <c r="Q3149" t="str">
        <f t="shared" si="50"/>
        <v>1</v>
      </c>
    </row>
    <row r="3150" spans="1:17" x14ac:dyDescent="0.25">
      <c r="A3150">
        <v>3149</v>
      </c>
      <c r="B3150">
        <v>82.593643000000014</v>
      </c>
      <c r="C3150" s="5">
        <v>1</v>
      </c>
      <c r="P3150">
        <v>1</v>
      </c>
      <c r="Q3150" t="str">
        <f t="shared" si="50"/>
        <v>1</v>
      </c>
    </row>
    <row r="3151" spans="1:17" x14ac:dyDescent="0.25">
      <c r="A3151">
        <v>3150</v>
      </c>
      <c r="B3151">
        <v>82.606397000000001</v>
      </c>
      <c r="C3151" s="5">
        <v>1</v>
      </c>
      <c r="P3151">
        <v>1</v>
      </c>
      <c r="Q3151" t="str">
        <f t="shared" si="50"/>
        <v>1</v>
      </c>
    </row>
    <row r="3152" spans="1:17" x14ac:dyDescent="0.25">
      <c r="A3152">
        <v>3151</v>
      </c>
      <c r="B3152">
        <v>82.575582000000011</v>
      </c>
      <c r="C3152" s="5">
        <v>1</v>
      </c>
      <c r="D3152">
        <v>88.249317000000005</v>
      </c>
      <c r="E3152" s="2">
        <v>2</v>
      </c>
      <c r="P3152">
        <v>2</v>
      </c>
      <c r="Q3152" t="str">
        <f t="shared" si="50"/>
        <v>12</v>
      </c>
    </row>
    <row r="3153" spans="1:17" x14ac:dyDescent="0.25">
      <c r="A3153">
        <v>3152</v>
      </c>
      <c r="B3153">
        <v>82.567930000000004</v>
      </c>
      <c r="C3153" s="5">
        <v>1</v>
      </c>
      <c r="D3153">
        <v>88.253397000000007</v>
      </c>
      <c r="E3153" s="2">
        <v>2</v>
      </c>
      <c r="P3153">
        <v>2</v>
      </c>
      <c r="Q3153" t="str">
        <f t="shared" si="50"/>
        <v>12</v>
      </c>
    </row>
    <row r="3154" spans="1:17" x14ac:dyDescent="0.25">
      <c r="A3154">
        <v>3153</v>
      </c>
      <c r="B3154">
        <v>82.587468000000001</v>
      </c>
      <c r="C3154" s="5">
        <v>1</v>
      </c>
      <c r="D3154">
        <v>88.222225000000009</v>
      </c>
      <c r="E3154" s="2">
        <v>2</v>
      </c>
      <c r="P3154">
        <v>2</v>
      </c>
      <c r="Q3154" t="str">
        <f t="shared" si="50"/>
        <v>12</v>
      </c>
    </row>
    <row r="3155" spans="1:17" x14ac:dyDescent="0.25">
      <c r="A3155">
        <v>3154</v>
      </c>
      <c r="D3155">
        <v>88.22758300000001</v>
      </c>
      <c r="E3155" s="2">
        <v>2</v>
      </c>
      <c r="P3155">
        <v>1</v>
      </c>
      <c r="Q3155" t="str">
        <f t="shared" si="50"/>
        <v>2</v>
      </c>
    </row>
    <row r="3156" spans="1:17" x14ac:dyDescent="0.25">
      <c r="A3156">
        <v>3155</v>
      </c>
      <c r="D3156">
        <v>88.258807000000004</v>
      </c>
      <c r="E3156" s="2">
        <v>2</v>
      </c>
      <c r="P3156">
        <v>1</v>
      </c>
      <c r="Q3156" t="str">
        <f t="shared" si="50"/>
        <v>2</v>
      </c>
    </row>
    <row r="3157" spans="1:17" x14ac:dyDescent="0.25">
      <c r="A3157">
        <v>3156</v>
      </c>
      <c r="D3157">
        <v>88.221257000000008</v>
      </c>
      <c r="E3157" s="2">
        <v>2</v>
      </c>
      <c r="F3157">
        <v>83.516705999999999</v>
      </c>
      <c r="G3157" s="3">
        <v>3</v>
      </c>
      <c r="P3157">
        <v>2</v>
      </c>
      <c r="Q3157" t="str">
        <f t="shared" si="50"/>
        <v>23</v>
      </c>
    </row>
    <row r="3158" spans="1:17" x14ac:dyDescent="0.25">
      <c r="A3158">
        <v>3157</v>
      </c>
      <c r="D3158">
        <v>88.194727</v>
      </c>
      <c r="E3158" s="2">
        <v>2</v>
      </c>
      <c r="F3158">
        <v>83.481350000000006</v>
      </c>
      <c r="G3158" s="3">
        <v>3</v>
      </c>
      <c r="P3158">
        <v>2</v>
      </c>
      <c r="Q3158" t="str">
        <f t="shared" si="50"/>
        <v>23</v>
      </c>
    </row>
    <row r="3159" spans="1:17" x14ac:dyDescent="0.25">
      <c r="A3159">
        <v>3158</v>
      </c>
      <c r="D3159">
        <v>88.17105500000001</v>
      </c>
      <c r="E3159" s="2">
        <v>2</v>
      </c>
      <c r="F3159">
        <v>83.467066000000003</v>
      </c>
      <c r="G3159" s="3">
        <v>3</v>
      </c>
      <c r="P3159">
        <v>2</v>
      </c>
      <c r="Q3159" t="str">
        <f t="shared" si="50"/>
        <v>23</v>
      </c>
    </row>
    <row r="3160" spans="1:17" x14ac:dyDescent="0.25">
      <c r="A3160">
        <v>3159</v>
      </c>
      <c r="D3160">
        <v>88.20931800000001</v>
      </c>
      <c r="E3160" s="2">
        <v>2</v>
      </c>
      <c r="F3160">
        <v>83.411150000000006</v>
      </c>
      <c r="G3160" s="3">
        <v>3</v>
      </c>
      <c r="P3160">
        <v>2</v>
      </c>
      <c r="Q3160" t="str">
        <f t="shared" si="50"/>
        <v>23</v>
      </c>
    </row>
    <row r="3161" spans="1:17" x14ac:dyDescent="0.25">
      <c r="A3161">
        <v>3160</v>
      </c>
      <c r="D3161">
        <v>88.187075000000007</v>
      </c>
      <c r="E3161" s="2">
        <v>2</v>
      </c>
      <c r="F3161">
        <v>83.388192000000004</v>
      </c>
      <c r="G3161" s="3">
        <v>3</v>
      </c>
      <c r="P3161">
        <v>2</v>
      </c>
      <c r="Q3161" t="str">
        <f t="shared" si="50"/>
        <v>23</v>
      </c>
    </row>
    <row r="3162" spans="1:17" x14ac:dyDescent="0.25">
      <c r="A3162">
        <v>3161</v>
      </c>
      <c r="D3162">
        <v>88.249317000000005</v>
      </c>
      <c r="E3162" s="2">
        <v>2</v>
      </c>
      <c r="F3162">
        <v>83.394774000000012</v>
      </c>
      <c r="G3162" s="3">
        <v>3</v>
      </c>
      <c r="H3162">
        <v>86.49757000000001</v>
      </c>
      <c r="I3162" s="4">
        <v>4</v>
      </c>
      <c r="P3162">
        <v>3</v>
      </c>
      <c r="Q3162" t="str">
        <f t="shared" si="50"/>
        <v>234</v>
      </c>
    </row>
    <row r="3163" spans="1:17" x14ac:dyDescent="0.25">
      <c r="A3163">
        <v>3162</v>
      </c>
      <c r="F3163">
        <v>83.378601000000003</v>
      </c>
      <c r="G3163" s="3">
        <v>3</v>
      </c>
      <c r="H3163">
        <v>86.514406000000008</v>
      </c>
      <c r="I3163" s="4">
        <v>4</v>
      </c>
      <c r="P3163">
        <v>2</v>
      </c>
      <c r="Q3163" t="str">
        <f t="shared" si="50"/>
        <v>34</v>
      </c>
    </row>
    <row r="3164" spans="1:17" x14ac:dyDescent="0.25">
      <c r="A3164">
        <v>3163</v>
      </c>
      <c r="F3164">
        <v>83.380999000000003</v>
      </c>
      <c r="G3164" s="3">
        <v>3</v>
      </c>
      <c r="H3164">
        <v>86.503388000000001</v>
      </c>
      <c r="I3164" s="4">
        <v>4</v>
      </c>
      <c r="P3164">
        <v>2</v>
      </c>
      <c r="Q3164" t="str">
        <f t="shared" si="50"/>
        <v>34</v>
      </c>
    </row>
    <row r="3165" spans="1:17" x14ac:dyDescent="0.25">
      <c r="A3165">
        <v>3164</v>
      </c>
      <c r="F3165">
        <v>83.383294000000006</v>
      </c>
      <c r="G3165" s="3">
        <v>3</v>
      </c>
      <c r="H3165">
        <v>86.472214000000008</v>
      </c>
      <c r="I3165" s="4">
        <v>4</v>
      </c>
      <c r="P3165">
        <v>2</v>
      </c>
      <c r="Q3165" t="str">
        <f t="shared" si="50"/>
        <v>34</v>
      </c>
    </row>
    <row r="3166" spans="1:17" x14ac:dyDescent="0.25">
      <c r="A3166">
        <v>3165</v>
      </c>
      <c r="F3166">
        <v>83.357888000000003</v>
      </c>
      <c r="G3166" s="3">
        <v>3</v>
      </c>
      <c r="H3166">
        <v>86.46976500000001</v>
      </c>
      <c r="I3166" s="4">
        <v>4</v>
      </c>
      <c r="P3166">
        <v>2</v>
      </c>
      <c r="Q3166" t="str">
        <f t="shared" si="50"/>
        <v>34</v>
      </c>
    </row>
    <row r="3167" spans="1:17" x14ac:dyDescent="0.25">
      <c r="A3167">
        <v>3166</v>
      </c>
      <c r="F3167">
        <v>83.516705999999999</v>
      </c>
      <c r="G3167" s="3">
        <v>3</v>
      </c>
      <c r="H3167">
        <v>86.466757000000001</v>
      </c>
      <c r="I3167" s="4">
        <v>4</v>
      </c>
      <c r="P3167">
        <v>2</v>
      </c>
      <c r="Q3167" t="str">
        <f t="shared" si="50"/>
        <v>34</v>
      </c>
    </row>
    <row r="3168" spans="1:17" x14ac:dyDescent="0.25">
      <c r="A3168">
        <v>3167</v>
      </c>
      <c r="F3168">
        <v>83.516705999999999</v>
      </c>
      <c r="G3168" s="3">
        <v>3</v>
      </c>
      <c r="H3168">
        <v>86.505070000000003</v>
      </c>
      <c r="I3168" s="4">
        <v>4</v>
      </c>
      <c r="P3168">
        <v>2</v>
      </c>
      <c r="Q3168" t="str">
        <f t="shared" si="50"/>
        <v>34</v>
      </c>
    </row>
    <row r="3169" spans="1:17" x14ac:dyDescent="0.25">
      <c r="A3169">
        <v>3168</v>
      </c>
      <c r="B3169">
        <v>101.97406000000001</v>
      </c>
      <c r="C3169" s="5">
        <v>1</v>
      </c>
      <c r="F3169">
        <v>83.516705999999999</v>
      </c>
      <c r="G3169" s="3">
        <v>3</v>
      </c>
      <c r="H3169">
        <v>86.488848000000004</v>
      </c>
      <c r="I3169" s="4">
        <v>4</v>
      </c>
      <c r="P3169">
        <v>3</v>
      </c>
      <c r="Q3169" t="str">
        <f t="shared" si="50"/>
        <v>134</v>
      </c>
    </row>
    <row r="3170" spans="1:17" x14ac:dyDescent="0.25">
      <c r="A3170">
        <v>3169</v>
      </c>
      <c r="B3170">
        <v>102.00263100000001</v>
      </c>
      <c r="C3170" s="5">
        <v>1</v>
      </c>
      <c r="H3170">
        <v>86.450074000000001</v>
      </c>
      <c r="I3170" s="4">
        <v>4</v>
      </c>
      <c r="P3170">
        <v>2</v>
      </c>
      <c r="Q3170" t="str">
        <f t="shared" si="50"/>
        <v>14</v>
      </c>
    </row>
    <row r="3171" spans="1:17" x14ac:dyDescent="0.25">
      <c r="A3171">
        <v>3170</v>
      </c>
      <c r="B3171">
        <v>101.994519</v>
      </c>
      <c r="C3171" s="5">
        <v>1</v>
      </c>
      <c r="H3171">
        <v>86.480633000000012</v>
      </c>
      <c r="I3171" s="4">
        <v>4</v>
      </c>
      <c r="P3171">
        <v>2</v>
      </c>
      <c r="Q3171" t="str">
        <f t="shared" si="50"/>
        <v>14</v>
      </c>
    </row>
    <row r="3172" spans="1:17" x14ac:dyDescent="0.25">
      <c r="A3172">
        <v>3171</v>
      </c>
      <c r="B3172">
        <v>102.00768100000001</v>
      </c>
      <c r="C3172" s="5">
        <v>1</v>
      </c>
      <c r="H3172">
        <v>86.49757000000001</v>
      </c>
      <c r="I3172" s="4">
        <v>4</v>
      </c>
      <c r="P3172">
        <v>2</v>
      </c>
      <c r="Q3172" t="str">
        <f t="shared" si="50"/>
        <v>14</v>
      </c>
    </row>
    <row r="3173" spans="1:17" x14ac:dyDescent="0.25">
      <c r="A3173">
        <v>3172</v>
      </c>
      <c r="B3173">
        <v>102.003142</v>
      </c>
      <c r="C3173" s="5">
        <v>1</v>
      </c>
      <c r="P3173">
        <v>1</v>
      </c>
      <c r="Q3173" t="str">
        <f t="shared" si="50"/>
        <v>1</v>
      </c>
    </row>
    <row r="3174" spans="1:17" x14ac:dyDescent="0.25">
      <c r="A3174">
        <v>3173</v>
      </c>
      <c r="B3174">
        <v>101.99956900000001</v>
      </c>
      <c r="C3174" s="5">
        <v>1</v>
      </c>
      <c r="P3174">
        <v>1</v>
      </c>
      <c r="Q3174" t="str">
        <f t="shared" si="50"/>
        <v>1</v>
      </c>
    </row>
    <row r="3175" spans="1:17" x14ac:dyDescent="0.25">
      <c r="A3175">
        <v>3174</v>
      </c>
      <c r="B3175">
        <v>101.999621</v>
      </c>
      <c r="C3175" s="5">
        <v>1</v>
      </c>
      <c r="P3175">
        <v>1</v>
      </c>
      <c r="Q3175" t="str">
        <f t="shared" si="50"/>
        <v>1</v>
      </c>
    </row>
    <row r="3176" spans="1:17" x14ac:dyDescent="0.25">
      <c r="A3176">
        <v>3175</v>
      </c>
      <c r="B3176">
        <v>101.98717300000001</v>
      </c>
      <c r="C3176" s="5">
        <v>1</v>
      </c>
      <c r="P3176">
        <v>1</v>
      </c>
      <c r="Q3176" t="str">
        <f t="shared" si="50"/>
        <v>1</v>
      </c>
    </row>
    <row r="3177" spans="1:17" x14ac:dyDescent="0.25">
      <c r="A3177">
        <v>3176</v>
      </c>
      <c r="B3177">
        <v>101.98594700000001</v>
      </c>
      <c r="C3177" s="5">
        <v>1</v>
      </c>
      <c r="P3177">
        <v>1</v>
      </c>
      <c r="Q3177" t="str">
        <f t="shared" si="50"/>
        <v>1</v>
      </c>
    </row>
    <row r="3178" spans="1:17" x14ac:dyDescent="0.25">
      <c r="A3178">
        <v>3177</v>
      </c>
      <c r="B3178">
        <v>102.00201800000001</v>
      </c>
      <c r="C3178" s="5">
        <v>1</v>
      </c>
      <c r="D3178">
        <v>107.874876</v>
      </c>
      <c r="E3178" s="2">
        <v>2</v>
      </c>
      <c r="P3178">
        <v>2</v>
      </c>
      <c r="Q3178" t="str">
        <f t="shared" si="50"/>
        <v>12</v>
      </c>
    </row>
    <row r="3179" spans="1:17" x14ac:dyDescent="0.25">
      <c r="A3179">
        <v>3178</v>
      </c>
      <c r="B3179">
        <v>102.017323</v>
      </c>
      <c r="C3179" s="5">
        <v>1</v>
      </c>
      <c r="D3179">
        <v>107.97670600000001</v>
      </c>
      <c r="E3179" s="2">
        <v>2</v>
      </c>
      <c r="P3179">
        <v>2</v>
      </c>
      <c r="Q3179" t="str">
        <f t="shared" si="50"/>
        <v>12</v>
      </c>
    </row>
    <row r="3180" spans="1:17" x14ac:dyDescent="0.25">
      <c r="A3180">
        <v>3179</v>
      </c>
      <c r="B3180">
        <v>101.98206900000001</v>
      </c>
      <c r="C3180" s="5">
        <v>1</v>
      </c>
      <c r="D3180">
        <v>107.90819000000002</v>
      </c>
      <c r="E3180" s="2">
        <v>2</v>
      </c>
      <c r="P3180">
        <v>2</v>
      </c>
      <c r="Q3180" t="str">
        <f t="shared" si="50"/>
        <v>12</v>
      </c>
    </row>
    <row r="3181" spans="1:17" x14ac:dyDescent="0.25">
      <c r="A3181">
        <v>3180</v>
      </c>
      <c r="B3181">
        <v>101.97406000000001</v>
      </c>
      <c r="C3181" s="5">
        <v>1</v>
      </c>
      <c r="D3181">
        <v>107.91859700000001</v>
      </c>
      <c r="E3181" s="2">
        <v>2</v>
      </c>
      <c r="P3181">
        <v>2</v>
      </c>
      <c r="Q3181" t="str">
        <f t="shared" si="50"/>
        <v>12</v>
      </c>
    </row>
    <row r="3182" spans="1:17" x14ac:dyDescent="0.25">
      <c r="A3182">
        <v>3181</v>
      </c>
      <c r="D3182">
        <v>107.90492500000001</v>
      </c>
      <c r="E3182" s="2">
        <v>2</v>
      </c>
      <c r="P3182">
        <v>1</v>
      </c>
      <c r="Q3182" t="str">
        <f t="shared" si="50"/>
        <v>2</v>
      </c>
    </row>
    <row r="3183" spans="1:17" x14ac:dyDescent="0.25">
      <c r="A3183">
        <v>3182</v>
      </c>
      <c r="D3183">
        <v>107.91201600000001</v>
      </c>
      <c r="E3183" s="2">
        <v>2</v>
      </c>
      <c r="P3183">
        <v>1</v>
      </c>
      <c r="Q3183" t="str">
        <f t="shared" si="50"/>
        <v>2</v>
      </c>
    </row>
    <row r="3184" spans="1:17" x14ac:dyDescent="0.25">
      <c r="A3184">
        <v>3183</v>
      </c>
      <c r="D3184">
        <v>107.93171100000001</v>
      </c>
      <c r="E3184" s="2">
        <v>2</v>
      </c>
      <c r="F3184">
        <v>104.497298</v>
      </c>
      <c r="G3184" s="3">
        <v>3</v>
      </c>
      <c r="P3184">
        <v>2</v>
      </c>
      <c r="Q3184" t="str">
        <f t="shared" si="50"/>
        <v>23</v>
      </c>
    </row>
    <row r="3185" spans="1:17" x14ac:dyDescent="0.25">
      <c r="A3185">
        <v>3184</v>
      </c>
      <c r="D3185">
        <v>107.89043600000001</v>
      </c>
      <c r="E3185" s="2">
        <v>2</v>
      </c>
      <c r="F3185">
        <v>104.49388000000002</v>
      </c>
      <c r="G3185" s="3">
        <v>3</v>
      </c>
      <c r="P3185">
        <v>2</v>
      </c>
      <c r="Q3185" t="str">
        <f t="shared" si="50"/>
        <v>23</v>
      </c>
    </row>
    <row r="3186" spans="1:17" x14ac:dyDescent="0.25">
      <c r="A3186">
        <v>3185</v>
      </c>
      <c r="D3186">
        <v>108.01058</v>
      </c>
      <c r="E3186" s="2">
        <v>2</v>
      </c>
      <c r="F3186">
        <v>104.50250100000001</v>
      </c>
      <c r="G3186" s="3">
        <v>3</v>
      </c>
      <c r="P3186">
        <v>2</v>
      </c>
      <c r="Q3186" t="str">
        <f t="shared" si="50"/>
        <v>23</v>
      </c>
    </row>
    <row r="3187" spans="1:17" x14ac:dyDescent="0.25">
      <c r="A3187">
        <v>3186</v>
      </c>
      <c r="D3187">
        <v>107.870081</v>
      </c>
      <c r="E3187" s="2">
        <v>2</v>
      </c>
      <c r="F3187">
        <v>104.49408600000001</v>
      </c>
      <c r="G3187" s="3">
        <v>3</v>
      </c>
      <c r="H3187">
        <v>107.23873400000001</v>
      </c>
      <c r="I3187" s="4">
        <v>4</v>
      </c>
      <c r="P3187">
        <v>3</v>
      </c>
      <c r="Q3187" t="str">
        <f t="shared" si="50"/>
        <v>234</v>
      </c>
    </row>
    <row r="3188" spans="1:17" x14ac:dyDescent="0.25">
      <c r="A3188">
        <v>3187</v>
      </c>
      <c r="F3188">
        <v>104.44061500000001</v>
      </c>
      <c r="G3188" s="3">
        <v>3</v>
      </c>
      <c r="H3188">
        <v>107.27990600000001</v>
      </c>
      <c r="I3188" s="4">
        <v>4</v>
      </c>
      <c r="P3188">
        <v>2</v>
      </c>
      <c r="Q3188" t="str">
        <f t="shared" si="50"/>
        <v>34</v>
      </c>
    </row>
    <row r="3189" spans="1:17" x14ac:dyDescent="0.25">
      <c r="A3189">
        <v>3188</v>
      </c>
      <c r="F3189">
        <v>104.44046200000001</v>
      </c>
      <c r="G3189" s="3">
        <v>3</v>
      </c>
      <c r="H3189">
        <v>107.22730900000001</v>
      </c>
      <c r="I3189" s="4">
        <v>4</v>
      </c>
      <c r="P3189">
        <v>2</v>
      </c>
      <c r="Q3189" t="str">
        <f t="shared" si="50"/>
        <v>34</v>
      </c>
    </row>
    <row r="3190" spans="1:17" x14ac:dyDescent="0.25">
      <c r="A3190">
        <v>3189</v>
      </c>
      <c r="F3190">
        <v>104.43327200000002</v>
      </c>
      <c r="G3190" s="3">
        <v>3</v>
      </c>
      <c r="H3190">
        <v>107.21404100000001</v>
      </c>
      <c r="I3190" s="4">
        <v>4</v>
      </c>
      <c r="P3190">
        <v>2</v>
      </c>
      <c r="Q3190" t="str">
        <f t="shared" si="50"/>
        <v>34</v>
      </c>
    </row>
    <row r="3191" spans="1:17" x14ac:dyDescent="0.25">
      <c r="A3191">
        <v>3190</v>
      </c>
      <c r="F3191">
        <v>104.46000100000001</v>
      </c>
      <c r="G3191" s="3">
        <v>3</v>
      </c>
      <c r="H3191">
        <v>107.18685000000001</v>
      </c>
      <c r="I3191" s="4">
        <v>4</v>
      </c>
      <c r="P3191">
        <v>2</v>
      </c>
      <c r="Q3191" t="str">
        <f t="shared" si="50"/>
        <v>34</v>
      </c>
    </row>
    <row r="3192" spans="1:17" x14ac:dyDescent="0.25">
      <c r="A3192">
        <v>3191</v>
      </c>
      <c r="F3192">
        <v>104.45495100000001</v>
      </c>
      <c r="G3192" s="3">
        <v>3</v>
      </c>
      <c r="H3192">
        <v>107.191698</v>
      </c>
      <c r="I3192" s="4">
        <v>4</v>
      </c>
      <c r="P3192">
        <v>2</v>
      </c>
      <c r="Q3192" t="str">
        <f t="shared" si="50"/>
        <v>34</v>
      </c>
    </row>
    <row r="3193" spans="1:17" x14ac:dyDescent="0.25">
      <c r="A3193">
        <v>3192</v>
      </c>
      <c r="F3193">
        <v>104.46714600000001</v>
      </c>
      <c r="G3193" s="3">
        <v>3</v>
      </c>
      <c r="H3193">
        <v>107.22470300000001</v>
      </c>
      <c r="I3193" s="4">
        <v>4</v>
      </c>
      <c r="P3193">
        <v>2</v>
      </c>
      <c r="Q3193" t="str">
        <f t="shared" si="50"/>
        <v>34</v>
      </c>
    </row>
    <row r="3194" spans="1:17" x14ac:dyDescent="0.25">
      <c r="A3194">
        <v>3193</v>
      </c>
      <c r="F3194">
        <v>104.497298</v>
      </c>
      <c r="G3194" s="3">
        <v>3</v>
      </c>
      <c r="H3194">
        <v>107.20700300000001</v>
      </c>
      <c r="I3194" s="4">
        <v>4</v>
      </c>
      <c r="P3194">
        <v>2</v>
      </c>
      <c r="Q3194" t="str">
        <f t="shared" si="50"/>
        <v>34</v>
      </c>
    </row>
    <row r="3195" spans="1:17" x14ac:dyDescent="0.25">
      <c r="A3195">
        <v>3194</v>
      </c>
      <c r="H3195">
        <v>107.27653700000002</v>
      </c>
      <c r="I3195" s="4">
        <v>4</v>
      </c>
      <c r="P3195">
        <v>1</v>
      </c>
      <c r="Q3195" t="str">
        <f t="shared" si="50"/>
        <v>4</v>
      </c>
    </row>
    <row r="3196" spans="1:17" x14ac:dyDescent="0.25">
      <c r="A3196">
        <v>3195</v>
      </c>
      <c r="B3196">
        <v>124.425341</v>
      </c>
      <c r="C3196" s="5">
        <v>1</v>
      </c>
      <c r="H3196">
        <v>107.23873400000001</v>
      </c>
      <c r="I3196" s="4">
        <v>4</v>
      </c>
      <c r="P3196">
        <v>2</v>
      </c>
      <c r="Q3196" t="str">
        <f t="shared" si="50"/>
        <v>14</v>
      </c>
    </row>
    <row r="3197" spans="1:17" x14ac:dyDescent="0.25">
      <c r="A3197">
        <v>3196</v>
      </c>
      <c r="B3197">
        <v>124.41028800000001</v>
      </c>
      <c r="C3197" s="5">
        <v>1</v>
      </c>
      <c r="H3197">
        <v>107.23873400000001</v>
      </c>
      <c r="I3197" s="4">
        <v>4</v>
      </c>
      <c r="P3197">
        <v>2</v>
      </c>
      <c r="Q3197" t="str">
        <f t="shared" si="50"/>
        <v>14</v>
      </c>
    </row>
    <row r="3198" spans="1:17" x14ac:dyDescent="0.25">
      <c r="A3198">
        <v>3197</v>
      </c>
      <c r="B3198">
        <v>124.42962500000002</v>
      </c>
      <c r="C3198" s="5">
        <v>1</v>
      </c>
      <c r="P3198">
        <v>1</v>
      </c>
      <c r="Q3198" t="str">
        <f t="shared" si="50"/>
        <v>1</v>
      </c>
    </row>
    <row r="3199" spans="1:17" x14ac:dyDescent="0.25">
      <c r="A3199">
        <v>3198</v>
      </c>
      <c r="B3199">
        <v>124.446562</v>
      </c>
      <c r="C3199" s="5">
        <v>1</v>
      </c>
      <c r="P3199">
        <v>1</v>
      </c>
      <c r="Q3199" t="str">
        <f t="shared" si="50"/>
        <v>1</v>
      </c>
    </row>
    <row r="3200" spans="1:17" x14ac:dyDescent="0.25">
      <c r="A3200">
        <v>3199</v>
      </c>
      <c r="B3200">
        <v>124.453451</v>
      </c>
      <c r="C3200" s="5">
        <v>1</v>
      </c>
      <c r="P3200">
        <v>1</v>
      </c>
      <c r="Q3200" t="str">
        <f t="shared" si="50"/>
        <v>1</v>
      </c>
    </row>
    <row r="3201" spans="1:17" x14ac:dyDescent="0.25">
      <c r="A3201">
        <v>3200</v>
      </c>
      <c r="B3201">
        <v>124.46508600000001</v>
      </c>
      <c r="C3201" s="5">
        <v>1</v>
      </c>
      <c r="P3201">
        <v>1</v>
      </c>
      <c r="Q3201" t="str">
        <f t="shared" si="50"/>
        <v>1</v>
      </c>
    </row>
    <row r="3202" spans="1:17" x14ac:dyDescent="0.25">
      <c r="A3202">
        <v>3201</v>
      </c>
      <c r="B3202">
        <v>124.44319400000001</v>
      </c>
      <c r="C3202" s="5">
        <v>1</v>
      </c>
      <c r="D3202">
        <v>129.366713</v>
      </c>
      <c r="E3202" s="2">
        <v>2</v>
      </c>
      <c r="P3202">
        <v>2</v>
      </c>
      <c r="Q3202" t="str">
        <f t="shared" ref="Q3202:Q3265" si="51">CONCATENATE(C3202,E3202,G3202,I3202)</f>
        <v>12</v>
      </c>
    </row>
    <row r="3203" spans="1:17" x14ac:dyDescent="0.25">
      <c r="A3203">
        <v>3202</v>
      </c>
      <c r="B3203">
        <v>124.43676600000001</v>
      </c>
      <c r="C3203" s="5">
        <v>1</v>
      </c>
      <c r="D3203">
        <v>129.366713</v>
      </c>
      <c r="E3203" s="2">
        <v>2</v>
      </c>
      <c r="P3203">
        <v>2</v>
      </c>
      <c r="Q3203" t="str">
        <f t="shared" si="51"/>
        <v>12</v>
      </c>
    </row>
    <row r="3204" spans="1:17" x14ac:dyDescent="0.25">
      <c r="A3204">
        <v>3203</v>
      </c>
      <c r="B3204">
        <v>124.44064900000001</v>
      </c>
      <c r="C3204" s="5">
        <v>1</v>
      </c>
      <c r="D3204">
        <v>129.366713</v>
      </c>
      <c r="E3204" s="2">
        <v>2</v>
      </c>
      <c r="P3204">
        <v>2</v>
      </c>
      <c r="Q3204" t="str">
        <f t="shared" si="51"/>
        <v>12</v>
      </c>
    </row>
    <row r="3205" spans="1:17" x14ac:dyDescent="0.25">
      <c r="A3205">
        <v>3204</v>
      </c>
      <c r="B3205">
        <v>124.505179</v>
      </c>
      <c r="C3205" s="5">
        <v>1</v>
      </c>
      <c r="D3205">
        <v>129.366713</v>
      </c>
      <c r="E3205" s="2">
        <v>2</v>
      </c>
      <c r="P3205">
        <v>2</v>
      </c>
      <c r="Q3205" t="str">
        <f t="shared" si="51"/>
        <v>12</v>
      </c>
    </row>
    <row r="3206" spans="1:17" x14ac:dyDescent="0.25">
      <c r="A3206">
        <v>3205</v>
      </c>
      <c r="B3206">
        <v>124.425341</v>
      </c>
      <c r="C3206" s="5">
        <v>1</v>
      </c>
      <c r="D3206">
        <v>129.366713</v>
      </c>
      <c r="E3206" s="2">
        <v>2</v>
      </c>
      <c r="P3206">
        <v>2</v>
      </c>
      <c r="Q3206" t="str">
        <f t="shared" si="51"/>
        <v>12</v>
      </c>
    </row>
    <row r="3207" spans="1:17" x14ac:dyDescent="0.25">
      <c r="A3207">
        <v>3206</v>
      </c>
      <c r="B3207">
        <v>124.425341</v>
      </c>
      <c r="C3207" s="5">
        <v>1</v>
      </c>
      <c r="D3207">
        <v>129.366713</v>
      </c>
      <c r="E3207" s="2">
        <v>2</v>
      </c>
      <c r="P3207">
        <v>2</v>
      </c>
      <c r="Q3207" t="str">
        <f t="shared" si="51"/>
        <v>12</v>
      </c>
    </row>
    <row r="3208" spans="1:17" x14ac:dyDescent="0.25">
      <c r="A3208">
        <v>3207</v>
      </c>
      <c r="D3208">
        <v>129.366713</v>
      </c>
      <c r="E3208" s="2">
        <v>2</v>
      </c>
      <c r="P3208">
        <v>1</v>
      </c>
      <c r="Q3208" t="str">
        <f t="shared" si="51"/>
        <v>2</v>
      </c>
    </row>
    <row r="3209" spans="1:17" x14ac:dyDescent="0.25">
      <c r="A3209">
        <v>3208</v>
      </c>
      <c r="D3209">
        <v>129.366713</v>
      </c>
      <c r="E3209" s="2">
        <v>2</v>
      </c>
      <c r="P3209">
        <v>1</v>
      </c>
      <c r="Q3209" t="str">
        <f t="shared" si="51"/>
        <v>2</v>
      </c>
    </row>
    <row r="3210" spans="1:17" x14ac:dyDescent="0.25">
      <c r="A3210">
        <v>3209</v>
      </c>
      <c r="D3210">
        <v>129.366713</v>
      </c>
      <c r="E3210" s="2">
        <v>2</v>
      </c>
      <c r="F3210">
        <v>127.54522500000002</v>
      </c>
      <c r="G3210" s="3">
        <v>3</v>
      </c>
      <c r="P3210">
        <v>2</v>
      </c>
      <c r="Q3210" t="str">
        <f t="shared" si="51"/>
        <v>23</v>
      </c>
    </row>
    <row r="3211" spans="1:17" x14ac:dyDescent="0.25">
      <c r="A3211">
        <v>3210</v>
      </c>
      <c r="D3211">
        <v>129.366713</v>
      </c>
      <c r="E3211" s="2">
        <v>2</v>
      </c>
      <c r="F3211">
        <v>127.57859300000001</v>
      </c>
      <c r="G3211" s="3">
        <v>3</v>
      </c>
      <c r="H3211">
        <v>129.01739700000002</v>
      </c>
      <c r="I3211" s="4">
        <v>4</v>
      </c>
      <c r="P3211">
        <v>3</v>
      </c>
      <c r="Q3211" t="str">
        <f t="shared" si="51"/>
        <v>234</v>
      </c>
    </row>
    <row r="3212" spans="1:17" x14ac:dyDescent="0.25">
      <c r="A3212">
        <v>3211</v>
      </c>
      <c r="D3212">
        <v>129.366713</v>
      </c>
      <c r="E3212" s="2">
        <v>2</v>
      </c>
      <c r="F3212">
        <v>127.56216700000002</v>
      </c>
      <c r="G3212" s="3">
        <v>3</v>
      </c>
      <c r="H3212">
        <v>128.95255500000002</v>
      </c>
      <c r="I3212" s="4">
        <v>4</v>
      </c>
      <c r="P3212">
        <v>3</v>
      </c>
      <c r="Q3212" t="str">
        <f t="shared" si="51"/>
        <v>234</v>
      </c>
    </row>
    <row r="3213" spans="1:17" x14ac:dyDescent="0.25">
      <c r="A3213">
        <v>3212</v>
      </c>
      <c r="F3213">
        <v>127.60603900000001</v>
      </c>
      <c r="G3213" s="3">
        <v>3</v>
      </c>
      <c r="H3213">
        <v>129.04505</v>
      </c>
      <c r="I3213" s="4">
        <v>4</v>
      </c>
      <c r="P3213">
        <v>2</v>
      </c>
      <c r="Q3213" t="str">
        <f t="shared" si="51"/>
        <v>34</v>
      </c>
    </row>
    <row r="3214" spans="1:17" x14ac:dyDescent="0.25">
      <c r="A3214">
        <v>3213</v>
      </c>
      <c r="F3214">
        <v>127.59461100000001</v>
      </c>
      <c r="G3214" s="3">
        <v>3</v>
      </c>
      <c r="H3214">
        <v>129.011988</v>
      </c>
      <c r="I3214" s="4">
        <v>4</v>
      </c>
      <c r="P3214">
        <v>2</v>
      </c>
      <c r="Q3214" t="str">
        <f t="shared" si="51"/>
        <v>34</v>
      </c>
    </row>
    <row r="3215" spans="1:17" x14ac:dyDescent="0.25">
      <c r="A3215">
        <v>3214</v>
      </c>
      <c r="F3215">
        <v>127.58058000000001</v>
      </c>
      <c r="G3215" s="3">
        <v>3</v>
      </c>
      <c r="H3215">
        <v>129.00086400000001</v>
      </c>
      <c r="I3215" s="4">
        <v>4</v>
      </c>
      <c r="P3215">
        <v>2</v>
      </c>
      <c r="Q3215" t="str">
        <f t="shared" si="51"/>
        <v>34</v>
      </c>
    </row>
    <row r="3216" spans="1:17" x14ac:dyDescent="0.25">
      <c r="A3216">
        <v>3215</v>
      </c>
      <c r="F3216">
        <v>127.595122</v>
      </c>
      <c r="G3216" s="3">
        <v>3</v>
      </c>
      <c r="H3216">
        <v>129.015051</v>
      </c>
      <c r="I3216" s="4">
        <v>4</v>
      </c>
      <c r="P3216">
        <v>2</v>
      </c>
      <c r="Q3216" t="str">
        <f t="shared" si="51"/>
        <v>34</v>
      </c>
    </row>
    <row r="3217" spans="1:17" x14ac:dyDescent="0.25">
      <c r="A3217">
        <v>3216</v>
      </c>
      <c r="F3217">
        <v>127.60920200000001</v>
      </c>
      <c r="G3217" s="3">
        <v>3</v>
      </c>
      <c r="H3217">
        <v>128.98454100000001</v>
      </c>
      <c r="I3217" s="4">
        <v>4</v>
      </c>
      <c r="P3217">
        <v>2</v>
      </c>
      <c r="Q3217" t="str">
        <f t="shared" si="51"/>
        <v>34</v>
      </c>
    </row>
    <row r="3218" spans="1:17" x14ac:dyDescent="0.25">
      <c r="A3218">
        <v>3217</v>
      </c>
      <c r="F3218">
        <v>127.54522500000002</v>
      </c>
      <c r="G3218" s="3">
        <v>3</v>
      </c>
      <c r="H3218">
        <v>129.046683</v>
      </c>
      <c r="I3218" s="4">
        <v>4</v>
      </c>
      <c r="P3218">
        <v>2</v>
      </c>
      <c r="Q3218" t="str">
        <f t="shared" si="51"/>
        <v>34</v>
      </c>
    </row>
    <row r="3219" spans="1:17" x14ac:dyDescent="0.25">
      <c r="A3219">
        <v>3218</v>
      </c>
      <c r="F3219">
        <v>127.54522500000002</v>
      </c>
      <c r="G3219" s="3">
        <v>3</v>
      </c>
      <c r="H3219">
        <v>129.107596</v>
      </c>
      <c r="I3219" s="4">
        <v>4</v>
      </c>
      <c r="P3219">
        <v>2</v>
      </c>
      <c r="Q3219" t="str">
        <f t="shared" si="51"/>
        <v>34</v>
      </c>
    </row>
    <row r="3220" spans="1:17" x14ac:dyDescent="0.25">
      <c r="A3220">
        <v>3219</v>
      </c>
      <c r="H3220">
        <v>129.01739700000002</v>
      </c>
      <c r="I3220" s="4">
        <v>4</v>
      </c>
      <c r="P3220">
        <v>1</v>
      </c>
      <c r="Q3220" t="str">
        <f t="shared" si="51"/>
        <v>4</v>
      </c>
    </row>
    <row r="3221" spans="1:17" x14ac:dyDescent="0.25">
      <c r="A3221">
        <v>3220</v>
      </c>
      <c r="P3221">
        <v>0</v>
      </c>
      <c r="Q3221" t="str">
        <f t="shared" si="51"/>
        <v/>
      </c>
    </row>
    <row r="3222" spans="1:17" x14ac:dyDescent="0.25">
      <c r="A3222">
        <v>3221</v>
      </c>
      <c r="B3222">
        <v>155.830623</v>
      </c>
      <c r="C3222" s="5">
        <v>1</v>
      </c>
      <c r="P3222">
        <v>1</v>
      </c>
      <c r="Q3222" t="str">
        <f t="shared" si="51"/>
        <v>1</v>
      </c>
    </row>
    <row r="3223" spans="1:17" x14ac:dyDescent="0.25">
      <c r="A3223">
        <v>3222</v>
      </c>
      <c r="B3223">
        <v>155.837119</v>
      </c>
      <c r="C3223" s="5">
        <v>1</v>
      </c>
      <c r="P3223">
        <v>1</v>
      </c>
      <c r="Q3223" t="str">
        <f t="shared" si="51"/>
        <v>1</v>
      </c>
    </row>
    <row r="3224" spans="1:17" x14ac:dyDescent="0.25">
      <c r="A3224">
        <v>3223</v>
      </c>
      <c r="B3224">
        <v>155.82789200000002</v>
      </c>
      <c r="C3224" s="5">
        <v>1</v>
      </c>
      <c r="P3224">
        <v>1</v>
      </c>
      <c r="Q3224" t="str">
        <f t="shared" si="51"/>
        <v>1</v>
      </c>
    </row>
    <row r="3225" spans="1:17" x14ac:dyDescent="0.25">
      <c r="A3225">
        <v>3224</v>
      </c>
      <c r="B3225">
        <v>155.817789</v>
      </c>
      <c r="C3225" s="5">
        <v>1</v>
      </c>
      <c r="P3225">
        <v>1</v>
      </c>
      <c r="Q3225" t="str">
        <f t="shared" si="51"/>
        <v>1</v>
      </c>
    </row>
    <row r="3226" spans="1:17" x14ac:dyDescent="0.25">
      <c r="A3226">
        <v>3225</v>
      </c>
      <c r="B3226">
        <v>155.835623</v>
      </c>
      <c r="C3226" s="5">
        <v>1</v>
      </c>
      <c r="P3226">
        <v>1</v>
      </c>
      <c r="Q3226" t="str">
        <f t="shared" si="51"/>
        <v>1</v>
      </c>
    </row>
    <row r="3227" spans="1:17" x14ac:dyDescent="0.25">
      <c r="A3227">
        <v>3226</v>
      </c>
      <c r="B3227">
        <v>155.83680900000002</v>
      </c>
      <c r="C3227" s="5">
        <v>1</v>
      </c>
      <c r="D3227">
        <v>159.69356099999999</v>
      </c>
      <c r="E3227" s="2">
        <v>2</v>
      </c>
      <c r="P3227">
        <v>2</v>
      </c>
      <c r="Q3227" t="str">
        <f t="shared" si="51"/>
        <v>12</v>
      </c>
    </row>
    <row r="3228" spans="1:17" x14ac:dyDescent="0.25">
      <c r="A3228">
        <v>3227</v>
      </c>
      <c r="B3228">
        <v>155.83974699999999</v>
      </c>
      <c r="C3228" s="5">
        <v>1</v>
      </c>
      <c r="D3228">
        <v>159.666809</v>
      </c>
      <c r="E3228" s="2">
        <v>2</v>
      </c>
      <c r="P3228">
        <v>2</v>
      </c>
      <c r="Q3228" t="str">
        <f t="shared" si="51"/>
        <v>12</v>
      </c>
    </row>
    <row r="3229" spans="1:17" x14ac:dyDescent="0.25">
      <c r="A3229">
        <v>3228</v>
      </c>
      <c r="B3229">
        <v>155.830623</v>
      </c>
      <c r="C3229" s="5">
        <v>1</v>
      </c>
      <c r="D3229">
        <v>159.65686099999999</v>
      </c>
      <c r="E3229" s="2">
        <v>2</v>
      </c>
      <c r="P3229">
        <v>2</v>
      </c>
      <c r="Q3229" t="str">
        <f t="shared" si="51"/>
        <v>12</v>
      </c>
    </row>
    <row r="3230" spans="1:17" x14ac:dyDescent="0.25">
      <c r="A3230">
        <v>3229</v>
      </c>
      <c r="B3230">
        <v>155.844335</v>
      </c>
      <c r="C3230" s="5">
        <v>1</v>
      </c>
      <c r="D3230">
        <v>159.64629300000001</v>
      </c>
      <c r="E3230" s="2">
        <v>2</v>
      </c>
      <c r="P3230">
        <v>2</v>
      </c>
      <c r="Q3230" t="str">
        <f t="shared" si="51"/>
        <v>12</v>
      </c>
    </row>
    <row r="3231" spans="1:17" x14ac:dyDescent="0.25">
      <c r="A3231">
        <v>3230</v>
      </c>
      <c r="B3231">
        <v>155.830623</v>
      </c>
      <c r="C3231" s="5">
        <v>1</v>
      </c>
      <c r="D3231">
        <v>159.67557099999999</v>
      </c>
      <c r="E3231" s="2">
        <v>2</v>
      </c>
      <c r="P3231">
        <v>2</v>
      </c>
      <c r="Q3231" t="str">
        <f t="shared" si="51"/>
        <v>12</v>
      </c>
    </row>
    <row r="3232" spans="1:17" x14ac:dyDescent="0.25">
      <c r="A3232">
        <v>3231</v>
      </c>
      <c r="D3232">
        <v>159.76454100000001</v>
      </c>
      <c r="E3232" s="2">
        <v>2</v>
      </c>
      <c r="P3232">
        <v>1</v>
      </c>
      <c r="Q3232" t="str">
        <f t="shared" si="51"/>
        <v>2</v>
      </c>
    </row>
    <row r="3233" spans="1:17" x14ac:dyDescent="0.25">
      <c r="A3233">
        <v>3232</v>
      </c>
      <c r="D3233">
        <v>159.71021100000002</v>
      </c>
      <c r="E3233" s="2">
        <v>2</v>
      </c>
      <c r="P3233">
        <v>1</v>
      </c>
      <c r="Q3233" t="str">
        <f t="shared" si="51"/>
        <v>2</v>
      </c>
    </row>
    <row r="3234" spans="1:17" x14ac:dyDescent="0.25">
      <c r="A3234">
        <v>3233</v>
      </c>
      <c r="D3234">
        <v>159.69356099999999</v>
      </c>
      <c r="E3234" s="2">
        <v>2</v>
      </c>
      <c r="P3234">
        <v>1</v>
      </c>
      <c r="Q3234" t="str">
        <f t="shared" si="51"/>
        <v>2</v>
      </c>
    </row>
    <row r="3235" spans="1:17" x14ac:dyDescent="0.25">
      <c r="A3235">
        <v>3234</v>
      </c>
      <c r="F3235">
        <v>158.97366500000001</v>
      </c>
      <c r="G3235" s="3">
        <v>3</v>
      </c>
      <c r="H3235">
        <v>159.28717</v>
      </c>
      <c r="I3235" s="4">
        <v>4</v>
      </c>
      <c r="P3235">
        <v>2</v>
      </c>
      <c r="Q3235" t="str">
        <f t="shared" si="51"/>
        <v>34</v>
      </c>
    </row>
    <row r="3236" spans="1:17" x14ac:dyDescent="0.25">
      <c r="A3236">
        <v>3235</v>
      </c>
      <c r="F3236">
        <v>158.93500499999999</v>
      </c>
      <c r="G3236" s="3">
        <v>3</v>
      </c>
      <c r="H3236">
        <v>159.301087</v>
      </c>
      <c r="I3236" s="4">
        <v>4</v>
      </c>
      <c r="P3236">
        <v>2</v>
      </c>
      <c r="Q3236" t="str">
        <f t="shared" si="51"/>
        <v>34</v>
      </c>
    </row>
    <row r="3237" spans="1:17" x14ac:dyDescent="0.25">
      <c r="A3237">
        <v>3236</v>
      </c>
      <c r="F3237">
        <v>158.90057200000001</v>
      </c>
      <c r="G3237" s="3">
        <v>3</v>
      </c>
      <c r="H3237">
        <v>159.27974699999999</v>
      </c>
      <c r="I3237" s="4">
        <v>4</v>
      </c>
      <c r="P3237">
        <v>2</v>
      </c>
      <c r="Q3237" t="str">
        <f t="shared" si="51"/>
        <v>34</v>
      </c>
    </row>
    <row r="3238" spans="1:17" x14ac:dyDescent="0.25">
      <c r="A3238">
        <v>3237</v>
      </c>
      <c r="F3238">
        <v>158.8432</v>
      </c>
      <c r="G3238" s="3">
        <v>3</v>
      </c>
      <c r="H3238">
        <v>159.280417</v>
      </c>
      <c r="I3238" s="4">
        <v>4</v>
      </c>
      <c r="P3238">
        <v>2</v>
      </c>
      <c r="Q3238" t="str">
        <f t="shared" si="51"/>
        <v>34</v>
      </c>
    </row>
    <row r="3239" spans="1:17" x14ac:dyDescent="0.25">
      <c r="A3239">
        <v>3238</v>
      </c>
      <c r="F3239">
        <v>158.77644800000002</v>
      </c>
      <c r="G3239" s="3">
        <v>3</v>
      </c>
      <c r="H3239">
        <v>159.01943800000001</v>
      </c>
      <c r="I3239" s="4">
        <v>4</v>
      </c>
      <c r="P3239">
        <v>2</v>
      </c>
      <c r="Q3239" t="str">
        <f t="shared" si="51"/>
        <v>34</v>
      </c>
    </row>
    <row r="3240" spans="1:17" x14ac:dyDescent="0.25">
      <c r="A3240">
        <v>3239</v>
      </c>
      <c r="F3240">
        <v>158.71923100000001</v>
      </c>
      <c r="G3240" s="3">
        <v>3</v>
      </c>
      <c r="H3240">
        <v>159.066036</v>
      </c>
      <c r="I3240" s="4">
        <v>4</v>
      </c>
      <c r="P3240">
        <v>2</v>
      </c>
      <c r="Q3240" t="str">
        <f t="shared" si="51"/>
        <v>34</v>
      </c>
    </row>
    <row r="3241" spans="1:17" x14ac:dyDescent="0.25">
      <c r="A3241">
        <v>3240</v>
      </c>
      <c r="F3241">
        <v>158.70495399999999</v>
      </c>
      <c r="G3241" s="3">
        <v>3</v>
      </c>
      <c r="H3241">
        <v>159.17959300000001</v>
      </c>
      <c r="I3241" s="4">
        <v>4</v>
      </c>
      <c r="P3241">
        <v>2</v>
      </c>
      <c r="Q3241" t="str">
        <f t="shared" si="51"/>
        <v>34</v>
      </c>
    </row>
    <row r="3242" spans="1:17" x14ac:dyDescent="0.25">
      <c r="A3242">
        <v>3241</v>
      </c>
      <c r="F3242">
        <v>158.97366500000001</v>
      </c>
      <c r="G3242" s="3">
        <v>3</v>
      </c>
      <c r="H3242">
        <v>159.224334</v>
      </c>
      <c r="I3242" s="4">
        <v>4</v>
      </c>
      <c r="P3242">
        <v>2</v>
      </c>
      <c r="Q3242" t="str">
        <f t="shared" si="51"/>
        <v>34</v>
      </c>
    </row>
    <row r="3243" spans="1:17" x14ac:dyDescent="0.25">
      <c r="A3243">
        <v>3242</v>
      </c>
      <c r="F3243">
        <v>158.97366500000001</v>
      </c>
      <c r="G3243" s="3">
        <v>3</v>
      </c>
      <c r="H3243">
        <v>159.28717</v>
      </c>
      <c r="I3243" s="4">
        <v>4</v>
      </c>
      <c r="P3243">
        <v>2</v>
      </c>
      <c r="Q3243" t="str">
        <f t="shared" si="51"/>
        <v>34</v>
      </c>
    </row>
    <row r="3244" spans="1:17" x14ac:dyDescent="0.25">
      <c r="A3244">
        <v>3243</v>
      </c>
      <c r="H3244">
        <v>159.28717</v>
      </c>
      <c r="I3244" s="4">
        <v>4</v>
      </c>
      <c r="P3244">
        <v>1</v>
      </c>
      <c r="Q3244" t="str">
        <f t="shared" si="51"/>
        <v>4</v>
      </c>
    </row>
    <row r="3245" spans="1:17" x14ac:dyDescent="0.25">
      <c r="A3245">
        <v>3244</v>
      </c>
      <c r="P3245">
        <v>0</v>
      </c>
      <c r="Q3245" t="str">
        <f t="shared" si="51"/>
        <v/>
      </c>
    </row>
    <row r="3246" spans="1:17" x14ac:dyDescent="0.25">
      <c r="A3246">
        <v>3245</v>
      </c>
      <c r="P3246">
        <v>0</v>
      </c>
      <c r="Q3246" t="str">
        <f t="shared" si="51"/>
        <v/>
      </c>
    </row>
    <row r="3247" spans="1:17" x14ac:dyDescent="0.25">
      <c r="A3247">
        <v>3246</v>
      </c>
      <c r="D3247">
        <v>179.466138</v>
      </c>
      <c r="E3247" s="2">
        <v>2</v>
      </c>
      <c r="P3247">
        <v>1</v>
      </c>
      <c r="Q3247" t="str">
        <f t="shared" si="51"/>
        <v>2</v>
      </c>
    </row>
    <row r="3248" spans="1:17" x14ac:dyDescent="0.25">
      <c r="A3248">
        <v>3247</v>
      </c>
      <c r="D3248">
        <v>179.44783999999999</v>
      </c>
      <c r="E3248" s="2">
        <v>2</v>
      </c>
      <c r="P3248">
        <v>1</v>
      </c>
      <c r="Q3248" t="str">
        <f t="shared" si="51"/>
        <v>2</v>
      </c>
    </row>
    <row r="3249" spans="1:17" x14ac:dyDescent="0.25">
      <c r="A3249">
        <v>3248</v>
      </c>
      <c r="D3249">
        <v>179.45284000000001</v>
      </c>
      <c r="E3249" s="2">
        <v>2</v>
      </c>
      <c r="P3249">
        <v>1</v>
      </c>
      <c r="Q3249" t="str">
        <f t="shared" si="51"/>
        <v>2</v>
      </c>
    </row>
    <row r="3250" spans="1:17" x14ac:dyDescent="0.25">
      <c r="A3250">
        <v>3249</v>
      </c>
      <c r="B3250">
        <v>183.06217100000001</v>
      </c>
      <c r="C3250" s="5">
        <v>1</v>
      </c>
      <c r="D3250">
        <v>179.45273700000001</v>
      </c>
      <c r="E3250" s="2">
        <v>2</v>
      </c>
      <c r="P3250">
        <v>2</v>
      </c>
      <c r="Q3250" t="str">
        <f t="shared" si="51"/>
        <v>12</v>
      </c>
    </row>
    <row r="3251" spans="1:17" x14ac:dyDescent="0.25">
      <c r="A3251">
        <v>3250</v>
      </c>
      <c r="B3251">
        <v>183.09670499999999</v>
      </c>
      <c r="C3251" s="5">
        <v>1</v>
      </c>
      <c r="D3251">
        <v>179.48325</v>
      </c>
      <c r="E3251" s="2">
        <v>2</v>
      </c>
      <c r="P3251">
        <v>2</v>
      </c>
      <c r="Q3251" t="str">
        <f t="shared" si="51"/>
        <v>12</v>
      </c>
    </row>
    <row r="3252" spans="1:17" x14ac:dyDescent="0.25">
      <c r="A3252">
        <v>3251</v>
      </c>
      <c r="B3252">
        <v>183.106551</v>
      </c>
      <c r="C3252" s="5">
        <v>1</v>
      </c>
      <c r="D3252">
        <v>179.49077700000001</v>
      </c>
      <c r="E3252" s="2">
        <v>2</v>
      </c>
      <c r="P3252">
        <v>2</v>
      </c>
      <c r="Q3252" t="str">
        <f t="shared" si="51"/>
        <v>12</v>
      </c>
    </row>
    <row r="3253" spans="1:17" x14ac:dyDescent="0.25">
      <c r="A3253">
        <v>3252</v>
      </c>
      <c r="B3253">
        <v>183.078406</v>
      </c>
      <c r="C3253" s="5">
        <v>1</v>
      </c>
      <c r="D3253">
        <v>179.44773700000002</v>
      </c>
      <c r="E3253" s="2">
        <v>2</v>
      </c>
      <c r="P3253">
        <v>2</v>
      </c>
      <c r="Q3253" t="str">
        <f t="shared" si="51"/>
        <v>12</v>
      </c>
    </row>
    <row r="3254" spans="1:17" x14ac:dyDescent="0.25">
      <c r="A3254">
        <v>3253</v>
      </c>
      <c r="B3254">
        <v>183.080161</v>
      </c>
      <c r="C3254" s="5">
        <v>1</v>
      </c>
      <c r="D3254">
        <v>179.519488</v>
      </c>
      <c r="E3254" s="2">
        <v>2</v>
      </c>
      <c r="P3254">
        <v>2</v>
      </c>
      <c r="Q3254" t="str">
        <f t="shared" si="51"/>
        <v>12</v>
      </c>
    </row>
    <row r="3255" spans="1:17" x14ac:dyDescent="0.25">
      <c r="A3255">
        <v>3254</v>
      </c>
      <c r="B3255">
        <v>183.08299500000001</v>
      </c>
      <c r="C3255" s="5">
        <v>1</v>
      </c>
      <c r="D3255">
        <v>179.63252900000001</v>
      </c>
      <c r="E3255" s="2">
        <v>2</v>
      </c>
      <c r="P3255">
        <v>2</v>
      </c>
      <c r="Q3255" t="str">
        <f t="shared" si="51"/>
        <v>12</v>
      </c>
    </row>
    <row r="3256" spans="1:17" x14ac:dyDescent="0.25">
      <c r="A3256">
        <v>3255</v>
      </c>
      <c r="B3256">
        <v>183.101912</v>
      </c>
      <c r="C3256" s="5">
        <v>1</v>
      </c>
      <c r="D3256">
        <v>179.466138</v>
      </c>
      <c r="E3256" s="2">
        <v>2</v>
      </c>
      <c r="P3256">
        <v>2</v>
      </c>
      <c r="Q3256" t="str">
        <f t="shared" si="51"/>
        <v>12</v>
      </c>
    </row>
    <row r="3257" spans="1:17" x14ac:dyDescent="0.25">
      <c r="A3257">
        <v>3256</v>
      </c>
      <c r="B3257">
        <v>183.07799399999999</v>
      </c>
      <c r="C3257" s="5">
        <v>1</v>
      </c>
      <c r="P3257">
        <v>1</v>
      </c>
      <c r="Q3257" t="str">
        <f t="shared" si="51"/>
        <v>1</v>
      </c>
    </row>
    <row r="3258" spans="1:17" x14ac:dyDescent="0.25">
      <c r="A3258">
        <v>3257</v>
      </c>
      <c r="B3258">
        <v>183.069388</v>
      </c>
      <c r="C3258" s="5">
        <v>1</v>
      </c>
      <c r="P3258">
        <v>1</v>
      </c>
      <c r="Q3258" t="str">
        <f t="shared" si="51"/>
        <v>1</v>
      </c>
    </row>
    <row r="3259" spans="1:17" x14ac:dyDescent="0.25">
      <c r="A3259">
        <v>3258</v>
      </c>
      <c r="B3259">
        <v>183.06217100000001</v>
      </c>
      <c r="C3259" s="5">
        <v>1</v>
      </c>
      <c r="P3259">
        <v>1</v>
      </c>
      <c r="Q3259" t="str">
        <f t="shared" si="51"/>
        <v>1</v>
      </c>
    </row>
    <row r="3260" spans="1:17" x14ac:dyDescent="0.25">
      <c r="A3260">
        <v>3259</v>
      </c>
      <c r="F3260">
        <v>183.515727</v>
      </c>
      <c r="G3260" s="3">
        <v>3</v>
      </c>
      <c r="H3260">
        <v>183.56536700000001</v>
      </c>
      <c r="I3260" s="4">
        <v>4</v>
      </c>
      <c r="P3260">
        <v>2</v>
      </c>
      <c r="Q3260" t="str">
        <f t="shared" si="51"/>
        <v>34</v>
      </c>
    </row>
    <row r="3261" spans="1:17" x14ac:dyDescent="0.25">
      <c r="A3261">
        <v>3260</v>
      </c>
      <c r="F3261">
        <v>183.57413</v>
      </c>
      <c r="G3261" s="3">
        <v>3</v>
      </c>
      <c r="H3261">
        <v>183.59582800000001</v>
      </c>
      <c r="I3261" s="4">
        <v>4</v>
      </c>
      <c r="P3261">
        <v>2</v>
      </c>
      <c r="Q3261" t="str">
        <f t="shared" si="51"/>
        <v>34</v>
      </c>
    </row>
    <row r="3262" spans="1:17" x14ac:dyDescent="0.25">
      <c r="A3262">
        <v>3261</v>
      </c>
      <c r="F3262">
        <v>183.582942</v>
      </c>
      <c r="G3262" s="3">
        <v>3</v>
      </c>
      <c r="H3262">
        <v>183.60680600000001</v>
      </c>
      <c r="I3262" s="4">
        <v>4</v>
      </c>
      <c r="P3262">
        <v>2</v>
      </c>
      <c r="Q3262" t="str">
        <f t="shared" si="51"/>
        <v>34</v>
      </c>
    </row>
    <row r="3263" spans="1:17" x14ac:dyDescent="0.25">
      <c r="A3263">
        <v>3262</v>
      </c>
      <c r="F3263">
        <v>183.55253099999999</v>
      </c>
      <c r="G3263" s="3">
        <v>3</v>
      </c>
      <c r="H3263">
        <v>183.59500400000002</v>
      </c>
      <c r="I3263" s="4">
        <v>4</v>
      </c>
      <c r="P3263">
        <v>2</v>
      </c>
      <c r="Q3263" t="str">
        <f t="shared" si="51"/>
        <v>34</v>
      </c>
    </row>
    <row r="3264" spans="1:17" x14ac:dyDescent="0.25">
      <c r="A3264">
        <v>3263</v>
      </c>
      <c r="F3264">
        <v>183.5582</v>
      </c>
      <c r="G3264" s="3">
        <v>3</v>
      </c>
      <c r="H3264">
        <v>183.578509</v>
      </c>
      <c r="I3264" s="4">
        <v>4</v>
      </c>
      <c r="P3264">
        <v>2</v>
      </c>
      <c r="Q3264" t="str">
        <f t="shared" si="51"/>
        <v>34</v>
      </c>
    </row>
    <row r="3265" spans="1:17" x14ac:dyDescent="0.25">
      <c r="A3265">
        <v>3264</v>
      </c>
      <c r="F3265">
        <v>183.56562300000002</v>
      </c>
      <c r="G3265" s="3">
        <v>3</v>
      </c>
      <c r="H3265">
        <v>183.58938499999999</v>
      </c>
      <c r="I3265" s="4">
        <v>4</v>
      </c>
      <c r="P3265">
        <v>2</v>
      </c>
      <c r="Q3265" t="str">
        <f t="shared" si="51"/>
        <v>34</v>
      </c>
    </row>
    <row r="3266" spans="1:17" x14ac:dyDescent="0.25">
      <c r="A3266">
        <v>3265</v>
      </c>
      <c r="F3266">
        <v>183.53397200000001</v>
      </c>
      <c r="G3266" s="3">
        <v>3</v>
      </c>
      <c r="H3266">
        <v>183.58433400000001</v>
      </c>
      <c r="I3266" s="4">
        <v>4</v>
      </c>
      <c r="P3266">
        <v>2</v>
      </c>
      <c r="Q3266" t="str">
        <f t="shared" ref="Q3266:Q3329" si="52">CONCATENATE(C3266,E3266,G3266,I3266)</f>
        <v>34</v>
      </c>
    </row>
    <row r="3267" spans="1:17" x14ac:dyDescent="0.25">
      <c r="A3267">
        <v>3266</v>
      </c>
      <c r="F3267">
        <v>183.52083099999999</v>
      </c>
      <c r="G3267" s="3">
        <v>3</v>
      </c>
      <c r="H3267">
        <v>183.57624300000001</v>
      </c>
      <c r="I3267" s="4">
        <v>4</v>
      </c>
      <c r="P3267">
        <v>2</v>
      </c>
      <c r="Q3267" t="str">
        <f t="shared" si="52"/>
        <v>34</v>
      </c>
    </row>
    <row r="3268" spans="1:17" x14ac:dyDescent="0.25">
      <c r="A3268">
        <v>3267</v>
      </c>
      <c r="F3268">
        <v>183.515727</v>
      </c>
      <c r="G3268" s="3">
        <v>3</v>
      </c>
      <c r="H3268">
        <v>183.56536700000001</v>
      </c>
      <c r="I3268" s="4">
        <v>4</v>
      </c>
      <c r="P3268">
        <v>2</v>
      </c>
      <c r="Q3268" t="str">
        <f t="shared" si="52"/>
        <v>34</v>
      </c>
    </row>
    <row r="3269" spans="1:17" x14ac:dyDescent="0.25">
      <c r="A3269">
        <v>3268</v>
      </c>
      <c r="F3269">
        <v>183.515727</v>
      </c>
      <c r="G3269" s="3">
        <v>3</v>
      </c>
      <c r="P3269">
        <v>1</v>
      </c>
      <c r="Q3269" t="str">
        <f t="shared" si="52"/>
        <v>3</v>
      </c>
    </row>
    <row r="3270" spans="1:17" x14ac:dyDescent="0.25">
      <c r="A3270">
        <v>3269</v>
      </c>
      <c r="D3270">
        <v>203.00278299999999</v>
      </c>
      <c r="E3270" s="2">
        <v>2</v>
      </c>
      <c r="P3270">
        <v>1</v>
      </c>
      <c r="Q3270" t="str">
        <f t="shared" si="52"/>
        <v>2</v>
      </c>
    </row>
    <row r="3271" spans="1:17" x14ac:dyDescent="0.25">
      <c r="A3271">
        <v>3270</v>
      </c>
      <c r="D3271">
        <v>203.03448700000001</v>
      </c>
      <c r="E3271" s="2">
        <v>2</v>
      </c>
      <c r="P3271">
        <v>1</v>
      </c>
      <c r="Q3271" t="str">
        <f t="shared" si="52"/>
        <v>2</v>
      </c>
    </row>
    <row r="3272" spans="1:17" x14ac:dyDescent="0.25">
      <c r="A3272">
        <v>3271</v>
      </c>
      <c r="D3272">
        <v>202.993819</v>
      </c>
      <c r="E3272" s="2">
        <v>2</v>
      </c>
      <c r="P3272">
        <v>1</v>
      </c>
      <c r="Q3272" t="str">
        <f t="shared" si="52"/>
        <v>2</v>
      </c>
    </row>
    <row r="3273" spans="1:17" x14ac:dyDescent="0.25">
      <c r="A3273">
        <v>3272</v>
      </c>
      <c r="D3273">
        <v>203.00448900000001</v>
      </c>
      <c r="E3273" s="2">
        <v>2</v>
      </c>
      <c r="P3273">
        <v>1</v>
      </c>
      <c r="Q3273" t="str">
        <f t="shared" si="52"/>
        <v>2</v>
      </c>
    </row>
    <row r="3274" spans="1:17" x14ac:dyDescent="0.25">
      <c r="A3274">
        <v>3273</v>
      </c>
      <c r="D3274">
        <v>203.02020899999999</v>
      </c>
      <c r="E3274" s="2">
        <v>2</v>
      </c>
      <c r="P3274">
        <v>1</v>
      </c>
      <c r="Q3274" t="str">
        <f t="shared" si="52"/>
        <v>2</v>
      </c>
    </row>
    <row r="3275" spans="1:17" x14ac:dyDescent="0.25">
      <c r="A3275">
        <v>3274</v>
      </c>
      <c r="D3275">
        <v>203.03608600000001</v>
      </c>
      <c r="E3275" s="2">
        <v>2</v>
      </c>
      <c r="P3275">
        <v>1</v>
      </c>
      <c r="Q3275" t="str">
        <f t="shared" si="52"/>
        <v>2</v>
      </c>
    </row>
    <row r="3276" spans="1:17" x14ac:dyDescent="0.25">
      <c r="A3276">
        <v>3275</v>
      </c>
      <c r="D3276">
        <v>202.99102999999999</v>
      </c>
      <c r="E3276" s="2">
        <v>2</v>
      </c>
      <c r="P3276">
        <v>1</v>
      </c>
      <c r="Q3276" t="str">
        <f t="shared" si="52"/>
        <v>2</v>
      </c>
    </row>
    <row r="3277" spans="1:17" x14ac:dyDescent="0.25">
      <c r="A3277">
        <v>3276</v>
      </c>
      <c r="B3277">
        <v>208.64299299999999</v>
      </c>
      <c r="C3277" s="5">
        <v>1</v>
      </c>
      <c r="D3277">
        <v>203.04593199999999</v>
      </c>
      <c r="E3277" s="2">
        <v>2</v>
      </c>
      <c r="P3277">
        <v>2</v>
      </c>
      <c r="Q3277" t="str">
        <f t="shared" si="52"/>
        <v>12</v>
      </c>
    </row>
    <row r="3278" spans="1:17" x14ac:dyDescent="0.25">
      <c r="A3278">
        <v>3277</v>
      </c>
      <c r="B3278">
        <v>208.734126</v>
      </c>
      <c r="C3278" s="5">
        <v>1</v>
      </c>
      <c r="D3278">
        <v>203.08753100000001</v>
      </c>
      <c r="E3278" s="2">
        <v>2</v>
      </c>
      <c r="P3278">
        <v>2</v>
      </c>
      <c r="Q3278" t="str">
        <f t="shared" si="52"/>
        <v>12</v>
      </c>
    </row>
    <row r="3279" spans="1:17" x14ac:dyDescent="0.25">
      <c r="A3279">
        <v>3278</v>
      </c>
      <c r="B3279">
        <v>208.73237499999999</v>
      </c>
      <c r="C3279" s="5">
        <v>1</v>
      </c>
      <c r="D3279">
        <v>203.11252899999999</v>
      </c>
      <c r="E3279" s="2">
        <v>2</v>
      </c>
      <c r="P3279">
        <v>2</v>
      </c>
      <c r="Q3279" t="str">
        <f t="shared" si="52"/>
        <v>12</v>
      </c>
    </row>
    <row r="3280" spans="1:17" x14ac:dyDescent="0.25">
      <c r="A3280">
        <v>3279</v>
      </c>
      <c r="B3280">
        <v>208.679023</v>
      </c>
      <c r="C3280" s="5">
        <v>1</v>
      </c>
      <c r="D3280">
        <v>203.00278299999999</v>
      </c>
      <c r="E3280" s="2">
        <v>2</v>
      </c>
      <c r="P3280">
        <v>2</v>
      </c>
      <c r="Q3280" t="str">
        <f t="shared" si="52"/>
        <v>12</v>
      </c>
    </row>
    <row r="3281" spans="1:17" x14ac:dyDescent="0.25">
      <c r="A3281">
        <v>3280</v>
      </c>
      <c r="B3281">
        <v>208.667529</v>
      </c>
      <c r="C3281" s="5">
        <v>1</v>
      </c>
      <c r="P3281">
        <v>1</v>
      </c>
      <c r="Q3281" t="str">
        <f t="shared" si="52"/>
        <v>1</v>
      </c>
    </row>
    <row r="3282" spans="1:17" x14ac:dyDescent="0.25">
      <c r="A3282">
        <v>3281</v>
      </c>
      <c r="B3282">
        <v>208.677684</v>
      </c>
      <c r="C3282" s="5">
        <v>1</v>
      </c>
      <c r="P3282">
        <v>1</v>
      </c>
      <c r="Q3282" t="str">
        <f t="shared" si="52"/>
        <v>1</v>
      </c>
    </row>
    <row r="3283" spans="1:17" x14ac:dyDescent="0.25">
      <c r="A3283">
        <v>3282</v>
      </c>
      <c r="B3283">
        <v>208.72402399999999</v>
      </c>
      <c r="C3283" s="5">
        <v>1</v>
      </c>
      <c r="H3283">
        <v>206.276805</v>
      </c>
      <c r="I3283" s="4">
        <v>4</v>
      </c>
      <c r="P3283">
        <v>2</v>
      </c>
      <c r="Q3283" t="str">
        <f t="shared" si="52"/>
        <v>14</v>
      </c>
    </row>
    <row r="3284" spans="1:17" x14ac:dyDescent="0.25">
      <c r="A3284">
        <v>3283</v>
      </c>
      <c r="B3284">
        <v>208.73995100000002</v>
      </c>
      <c r="C3284" s="5">
        <v>1</v>
      </c>
      <c r="H3284">
        <v>206.347274</v>
      </c>
      <c r="I3284" s="4">
        <v>4</v>
      </c>
      <c r="P3284">
        <v>2</v>
      </c>
      <c r="Q3284" t="str">
        <f t="shared" si="52"/>
        <v>14</v>
      </c>
    </row>
    <row r="3285" spans="1:17" x14ac:dyDescent="0.25">
      <c r="A3285">
        <v>3284</v>
      </c>
      <c r="B3285">
        <v>208.58371199999999</v>
      </c>
      <c r="C3285" s="5">
        <v>1</v>
      </c>
      <c r="F3285">
        <v>208.250102</v>
      </c>
      <c r="G3285" s="3">
        <v>3</v>
      </c>
      <c r="H3285">
        <v>206.37644499999999</v>
      </c>
      <c r="I3285" s="4">
        <v>4</v>
      </c>
      <c r="P3285">
        <v>3</v>
      </c>
      <c r="Q3285" t="str">
        <f t="shared" si="52"/>
        <v>134</v>
      </c>
    </row>
    <row r="3286" spans="1:17" x14ac:dyDescent="0.25">
      <c r="A3286">
        <v>3285</v>
      </c>
      <c r="B3286">
        <v>208.64299299999999</v>
      </c>
      <c r="C3286" s="5">
        <v>1</v>
      </c>
      <c r="F3286">
        <v>208.250102</v>
      </c>
      <c r="G3286" s="3">
        <v>3</v>
      </c>
      <c r="H3286">
        <v>206.32417900000002</v>
      </c>
      <c r="I3286" s="4">
        <v>4</v>
      </c>
      <c r="P3286">
        <v>3</v>
      </c>
      <c r="Q3286" t="str">
        <f t="shared" si="52"/>
        <v>134</v>
      </c>
    </row>
    <row r="3287" spans="1:17" x14ac:dyDescent="0.25">
      <c r="A3287">
        <v>3286</v>
      </c>
      <c r="F3287">
        <v>208.284232</v>
      </c>
      <c r="G3287" s="3">
        <v>3</v>
      </c>
      <c r="H3287">
        <v>206.341037</v>
      </c>
      <c r="I3287" s="4">
        <v>4</v>
      </c>
      <c r="P3287">
        <v>2</v>
      </c>
      <c r="Q3287" t="str">
        <f t="shared" si="52"/>
        <v>34</v>
      </c>
    </row>
    <row r="3288" spans="1:17" x14ac:dyDescent="0.25">
      <c r="A3288">
        <v>3287</v>
      </c>
      <c r="F3288">
        <v>208.31134700000001</v>
      </c>
      <c r="G3288" s="3">
        <v>3</v>
      </c>
      <c r="H3288">
        <v>206.30948899999999</v>
      </c>
      <c r="I3288" s="4">
        <v>4</v>
      </c>
      <c r="P3288">
        <v>2</v>
      </c>
      <c r="Q3288" t="str">
        <f t="shared" si="52"/>
        <v>34</v>
      </c>
    </row>
    <row r="3289" spans="1:17" x14ac:dyDescent="0.25">
      <c r="A3289">
        <v>3288</v>
      </c>
      <c r="F3289">
        <v>208.34546900000001</v>
      </c>
      <c r="G3289" s="3">
        <v>3</v>
      </c>
      <c r="H3289">
        <v>206.295005</v>
      </c>
      <c r="I3289" s="4">
        <v>4</v>
      </c>
      <c r="P3289">
        <v>2</v>
      </c>
      <c r="Q3289" t="str">
        <f t="shared" si="52"/>
        <v>34</v>
      </c>
    </row>
    <row r="3290" spans="1:17" x14ac:dyDescent="0.25">
      <c r="A3290">
        <v>3289</v>
      </c>
      <c r="F3290">
        <v>208.35964100000001</v>
      </c>
      <c r="G3290" s="3">
        <v>3</v>
      </c>
      <c r="H3290">
        <v>206.322531</v>
      </c>
      <c r="I3290" s="4">
        <v>4</v>
      </c>
      <c r="P3290">
        <v>2</v>
      </c>
      <c r="Q3290" t="str">
        <f t="shared" si="52"/>
        <v>34</v>
      </c>
    </row>
    <row r="3291" spans="1:17" x14ac:dyDescent="0.25">
      <c r="A3291">
        <v>3290</v>
      </c>
      <c r="F3291">
        <v>208.34505300000001</v>
      </c>
      <c r="G3291" s="3">
        <v>3</v>
      </c>
      <c r="H3291">
        <v>206.33108799999999</v>
      </c>
      <c r="I3291" s="4">
        <v>4</v>
      </c>
      <c r="P3291">
        <v>2</v>
      </c>
      <c r="Q3291" t="str">
        <f t="shared" si="52"/>
        <v>34</v>
      </c>
    </row>
    <row r="3292" spans="1:17" x14ac:dyDescent="0.25">
      <c r="A3292">
        <v>3291</v>
      </c>
      <c r="F3292">
        <v>208.344695</v>
      </c>
      <c r="G3292" s="3">
        <v>3</v>
      </c>
      <c r="H3292">
        <v>206.276805</v>
      </c>
      <c r="I3292" s="4">
        <v>4</v>
      </c>
      <c r="P3292">
        <v>2</v>
      </c>
      <c r="Q3292" t="str">
        <f t="shared" si="52"/>
        <v>34</v>
      </c>
    </row>
    <row r="3293" spans="1:17" x14ac:dyDescent="0.25">
      <c r="A3293">
        <v>3292</v>
      </c>
      <c r="D3293">
        <v>222.79114799999999</v>
      </c>
      <c r="E3293" s="2">
        <v>2</v>
      </c>
      <c r="F3293">
        <v>208.32181</v>
      </c>
      <c r="G3293" s="3">
        <v>3</v>
      </c>
      <c r="P3293">
        <v>2</v>
      </c>
      <c r="Q3293" t="str">
        <f t="shared" si="52"/>
        <v>23</v>
      </c>
    </row>
    <row r="3294" spans="1:17" x14ac:dyDescent="0.25">
      <c r="A3294">
        <v>3293</v>
      </c>
      <c r="D3294">
        <v>222.73717199999999</v>
      </c>
      <c r="E3294" s="2">
        <v>2</v>
      </c>
      <c r="F3294">
        <v>208.27938699999999</v>
      </c>
      <c r="G3294" s="3">
        <v>3</v>
      </c>
      <c r="P3294">
        <v>2</v>
      </c>
      <c r="Q3294" t="str">
        <f t="shared" si="52"/>
        <v>23</v>
      </c>
    </row>
    <row r="3295" spans="1:17" x14ac:dyDescent="0.25">
      <c r="A3295">
        <v>3294</v>
      </c>
      <c r="D3295">
        <v>222.75314</v>
      </c>
      <c r="E3295" s="2">
        <v>2</v>
      </c>
      <c r="F3295">
        <v>208.250102</v>
      </c>
      <c r="G3295" s="3">
        <v>3</v>
      </c>
      <c r="P3295">
        <v>2</v>
      </c>
      <c r="Q3295" t="str">
        <f t="shared" si="52"/>
        <v>23</v>
      </c>
    </row>
    <row r="3296" spans="1:17" x14ac:dyDescent="0.25">
      <c r="A3296">
        <v>3295</v>
      </c>
      <c r="D3296">
        <v>222.77446499999999</v>
      </c>
      <c r="E3296" s="2">
        <v>2</v>
      </c>
      <c r="P3296">
        <v>1</v>
      </c>
      <c r="Q3296" t="str">
        <f t="shared" si="52"/>
        <v>2</v>
      </c>
    </row>
    <row r="3297" spans="1:17" x14ac:dyDescent="0.25">
      <c r="A3297">
        <v>3296</v>
      </c>
      <c r="D3297">
        <v>222.74885399999999</v>
      </c>
      <c r="E3297" s="2">
        <v>2</v>
      </c>
      <c r="P3297">
        <v>1</v>
      </c>
      <c r="Q3297" t="str">
        <f t="shared" si="52"/>
        <v>2</v>
      </c>
    </row>
    <row r="3298" spans="1:17" x14ac:dyDescent="0.25">
      <c r="A3298">
        <v>3297</v>
      </c>
      <c r="D3298">
        <v>222.75023099999999</v>
      </c>
      <c r="E3298" s="2">
        <v>2</v>
      </c>
      <c r="P3298">
        <v>1</v>
      </c>
      <c r="Q3298" t="str">
        <f t="shared" si="52"/>
        <v>2</v>
      </c>
    </row>
    <row r="3299" spans="1:17" x14ac:dyDescent="0.25">
      <c r="A3299">
        <v>3298</v>
      </c>
      <c r="D3299">
        <v>222.765792</v>
      </c>
      <c r="E3299" s="2">
        <v>2</v>
      </c>
      <c r="P3299">
        <v>1</v>
      </c>
      <c r="Q3299" t="str">
        <f t="shared" si="52"/>
        <v>2</v>
      </c>
    </row>
    <row r="3300" spans="1:17" x14ac:dyDescent="0.25">
      <c r="A3300">
        <v>3299</v>
      </c>
      <c r="D3300">
        <v>222.77910800000001</v>
      </c>
      <c r="E3300" s="2">
        <v>2</v>
      </c>
      <c r="P3300">
        <v>1</v>
      </c>
      <c r="Q3300" t="str">
        <f t="shared" si="52"/>
        <v>2</v>
      </c>
    </row>
    <row r="3301" spans="1:17" x14ac:dyDescent="0.25">
      <c r="A3301">
        <v>3300</v>
      </c>
      <c r="D3301">
        <v>222.773393</v>
      </c>
      <c r="E3301" s="2">
        <v>2</v>
      </c>
      <c r="P3301">
        <v>1</v>
      </c>
      <c r="Q3301" t="str">
        <f t="shared" si="52"/>
        <v>2</v>
      </c>
    </row>
    <row r="3302" spans="1:17" x14ac:dyDescent="0.25">
      <c r="A3302">
        <v>3301</v>
      </c>
      <c r="B3302">
        <v>230.306982</v>
      </c>
      <c r="C3302" s="5">
        <v>1</v>
      </c>
      <c r="D3302">
        <v>222.825177</v>
      </c>
      <c r="E3302" s="2">
        <v>2</v>
      </c>
      <c r="P3302">
        <v>2</v>
      </c>
      <c r="Q3302" t="str">
        <f t="shared" si="52"/>
        <v>12</v>
      </c>
    </row>
    <row r="3303" spans="1:17" x14ac:dyDescent="0.25">
      <c r="A3303">
        <v>3302</v>
      </c>
      <c r="B3303">
        <v>230.338764</v>
      </c>
      <c r="C3303" s="5">
        <v>1</v>
      </c>
      <c r="D3303">
        <v>222.73717199999999</v>
      </c>
      <c r="E3303" s="2">
        <v>2</v>
      </c>
      <c r="P3303">
        <v>2</v>
      </c>
      <c r="Q3303" t="str">
        <f t="shared" si="52"/>
        <v>12</v>
      </c>
    </row>
    <row r="3304" spans="1:17" x14ac:dyDescent="0.25">
      <c r="A3304">
        <v>3303</v>
      </c>
      <c r="B3304">
        <v>230.31876499999998</v>
      </c>
      <c r="C3304" s="5">
        <v>1</v>
      </c>
      <c r="P3304">
        <v>1</v>
      </c>
      <c r="Q3304" t="str">
        <f t="shared" si="52"/>
        <v>1</v>
      </c>
    </row>
    <row r="3305" spans="1:17" x14ac:dyDescent="0.25">
      <c r="A3305">
        <v>3304</v>
      </c>
      <c r="B3305">
        <v>230.31963300000001</v>
      </c>
      <c r="C3305" s="5">
        <v>1</v>
      </c>
      <c r="P3305">
        <v>1</v>
      </c>
      <c r="Q3305" t="str">
        <f t="shared" si="52"/>
        <v>1</v>
      </c>
    </row>
    <row r="3306" spans="1:17" x14ac:dyDescent="0.25">
      <c r="A3306">
        <v>3305</v>
      </c>
      <c r="B3306">
        <v>230.325042</v>
      </c>
      <c r="C3306" s="5">
        <v>1</v>
      </c>
      <c r="H3306">
        <v>224.57054600000001</v>
      </c>
      <c r="I3306" s="4">
        <v>4</v>
      </c>
      <c r="P3306">
        <v>2</v>
      </c>
      <c r="Q3306" t="str">
        <f t="shared" si="52"/>
        <v>14</v>
      </c>
    </row>
    <row r="3307" spans="1:17" x14ac:dyDescent="0.25">
      <c r="A3307">
        <v>3306</v>
      </c>
      <c r="B3307">
        <v>230.323001</v>
      </c>
      <c r="C3307" s="5">
        <v>1</v>
      </c>
      <c r="H3307">
        <v>224.567688</v>
      </c>
      <c r="I3307" s="4">
        <v>4</v>
      </c>
      <c r="P3307">
        <v>2</v>
      </c>
      <c r="Q3307" t="str">
        <f t="shared" si="52"/>
        <v>14</v>
      </c>
    </row>
    <row r="3308" spans="1:17" x14ac:dyDescent="0.25">
      <c r="A3308">
        <v>3307</v>
      </c>
      <c r="B3308">
        <v>230.29437999999999</v>
      </c>
      <c r="C3308" s="5">
        <v>1</v>
      </c>
      <c r="H3308">
        <v>224.611411</v>
      </c>
      <c r="I3308" s="4">
        <v>4</v>
      </c>
      <c r="P3308">
        <v>2</v>
      </c>
      <c r="Q3308" t="str">
        <f t="shared" si="52"/>
        <v>14</v>
      </c>
    </row>
    <row r="3309" spans="1:17" x14ac:dyDescent="0.25">
      <c r="A3309">
        <v>3308</v>
      </c>
      <c r="B3309">
        <v>230.30320499999999</v>
      </c>
      <c r="C3309" s="5">
        <v>1</v>
      </c>
      <c r="H3309">
        <v>224.56335100000001</v>
      </c>
      <c r="I3309" s="4">
        <v>4</v>
      </c>
      <c r="P3309">
        <v>2</v>
      </c>
      <c r="Q3309" t="str">
        <f t="shared" si="52"/>
        <v>14</v>
      </c>
    </row>
    <row r="3310" spans="1:17" x14ac:dyDescent="0.25">
      <c r="A3310">
        <v>3309</v>
      </c>
      <c r="B3310">
        <v>230.29749200000001</v>
      </c>
      <c r="C3310" s="5">
        <v>1</v>
      </c>
      <c r="F3310">
        <v>228.18306100000001</v>
      </c>
      <c r="G3310" s="3">
        <v>3</v>
      </c>
      <c r="H3310">
        <v>224.53360900000001</v>
      </c>
      <c r="I3310" s="4">
        <v>4</v>
      </c>
      <c r="P3310">
        <v>3</v>
      </c>
      <c r="Q3310" t="str">
        <f t="shared" si="52"/>
        <v>134</v>
      </c>
    </row>
    <row r="3311" spans="1:17" x14ac:dyDescent="0.25">
      <c r="A3311">
        <v>3310</v>
      </c>
      <c r="B3311">
        <v>230.306982</v>
      </c>
      <c r="C3311" s="5">
        <v>1</v>
      </c>
      <c r="F3311">
        <v>228.15071399999999</v>
      </c>
      <c r="G3311" s="3">
        <v>3</v>
      </c>
      <c r="H3311">
        <v>224.491264</v>
      </c>
      <c r="I3311" s="4">
        <v>4</v>
      </c>
      <c r="P3311">
        <v>3</v>
      </c>
      <c r="Q3311" t="str">
        <f t="shared" si="52"/>
        <v>134</v>
      </c>
    </row>
    <row r="3312" spans="1:17" x14ac:dyDescent="0.25">
      <c r="A3312">
        <v>3311</v>
      </c>
      <c r="B3312">
        <v>230.306982</v>
      </c>
      <c r="C3312" s="5">
        <v>1</v>
      </c>
      <c r="F3312">
        <v>228.176939</v>
      </c>
      <c r="G3312" s="3">
        <v>3</v>
      </c>
      <c r="H3312">
        <v>224.46856099999999</v>
      </c>
      <c r="I3312" s="4">
        <v>4</v>
      </c>
      <c r="P3312">
        <v>3</v>
      </c>
      <c r="Q3312" t="str">
        <f t="shared" si="52"/>
        <v>134</v>
      </c>
    </row>
    <row r="3313" spans="1:17" x14ac:dyDescent="0.25">
      <c r="A3313">
        <v>3312</v>
      </c>
      <c r="F3313">
        <v>228.163827</v>
      </c>
      <c r="G3313" s="3">
        <v>3</v>
      </c>
      <c r="H3313">
        <v>224.53962799999999</v>
      </c>
      <c r="I3313" s="4">
        <v>4</v>
      </c>
      <c r="P3313">
        <v>2</v>
      </c>
      <c r="Q3313" t="str">
        <f t="shared" si="52"/>
        <v>34</v>
      </c>
    </row>
    <row r="3314" spans="1:17" x14ac:dyDescent="0.25">
      <c r="A3314">
        <v>3313</v>
      </c>
      <c r="F3314">
        <v>228.16398000000001</v>
      </c>
      <c r="G3314" s="3">
        <v>3</v>
      </c>
      <c r="H3314">
        <v>224.54447500000001</v>
      </c>
      <c r="I3314" s="4">
        <v>4</v>
      </c>
      <c r="P3314">
        <v>2</v>
      </c>
      <c r="Q3314" t="str">
        <f t="shared" si="52"/>
        <v>34</v>
      </c>
    </row>
    <row r="3315" spans="1:17" x14ac:dyDescent="0.25">
      <c r="A3315">
        <v>3314</v>
      </c>
      <c r="F3315">
        <v>228.14831699999999</v>
      </c>
      <c r="G3315" s="3">
        <v>3</v>
      </c>
      <c r="H3315">
        <v>224.652173</v>
      </c>
      <c r="I3315" s="4">
        <v>4</v>
      </c>
      <c r="P3315">
        <v>2</v>
      </c>
      <c r="Q3315" t="str">
        <f t="shared" si="52"/>
        <v>34</v>
      </c>
    </row>
    <row r="3316" spans="1:17" x14ac:dyDescent="0.25">
      <c r="A3316">
        <v>3315</v>
      </c>
      <c r="F3316">
        <v>228.128829</v>
      </c>
      <c r="G3316" s="3">
        <v>3</v>
      </c>
      <c r="H3316">
        <v>224.57054600000001</v>
      </c>
      <c r="I3316" s="4">
        <v>4</v>
      </c>
      <c r="P3316">
        <v>2</v>
      </c>
      <c r="Q3316" t="str">
        <f t="shared" si="52"/>
        <v>34</v>
      </c>
    </row>
    <row r="3317" spans="1:17" x14ac:dyDescent="0.25">
      <c r="A3317">
        <v>3316</v>
      </c>
      <c r="D3317">
        <v>243.39481899999998</v>
      </c>
      <c r="E3317" s="2">
        <v>2</v>
      </c>
      <c r="F3317">
        <v>228.13852299999999</v>
      </c>
      <c r="G3317" s="3">
        <v>3</v>
      </c>
      <c r="P3317">
        <v>2</v>
      </c>
      <c r="Q3317" t="str">
        <f t="shared" si="52"/>
        <v>23</v>
      </c>
    </row>
    <row r="3318" spans="1:17" x14ac:dyDescent="0.25">
      <c r="A3318">
        <v>3317</v>
      </c>
      <c r="D3318">
        <v>243.38599299999998</v>
      </c>
      <c r="E3318" s="2">
        <v>2</v>
      </c>
      <c r="F3318">
        <v>228.18306100000001</v>
      </c>
      <c r="G3318" s="3">
        <v>3</v>
      </c>
      <c r="P3318">
        <v>2</v>
      </c>
      <c r="Q3318" t="str">
        <f t="shared" si="52"/>
        <v>23</v>
      </c>
    </row>
    <row r="3319" spans="1:17" x14ac:dyDescent="0.25">
      <c r="A3319">
        <v>3318</v>
      </c>
      <c r="D3319">
        <v>243.41002399999999</v>
      </c>
      <c r="E3319" s="2">
        <v>2</v>
      </c>
      <c r="F3319">
        <v>228.18306100000001</v>
      </c>
      <c r="G3319" s="3">
        <v>3</v>
      </c>
      <c r="P3319">
        <v>2</v>
      </c>
      <c r="Q3319" t="str">
        <f t="shared" si="52"/>
        <v>23</v>
      </c>
    </row>
    <row r="3320" spans="1:17" x14ac:dyDescent="0.25">
      <c r="A3320">
        <v>3319</v>
      </c>
      <c r="D3320">
        <v>243.40971500000001</v>
      </c>
      <c r="E3320" s="2">
        <v>2</v>
      </c>
      <c r="F3320">
        <v>228.18306100000001</v>
      </c>
      <c r="G3320" s="3">
        <v>3</v>
      </c>
      <c r="P3320">
        <v>2</v>
      </c>
      <c r="Q3320" t="str">
        <f t="shared" si="52"/>
        <v>23</v>
      </c>
    </row>
    <row r="3321" spans="1:17" x14ac:dyDescent="0.25">
      <c r="A3321">
        <v>3320</v>
      </c>
      <c r="D3321">
        <v>243.39145200000002</v>
      </c>
      <c r="E3321" s="2">
        <v>2</v>
      </c>
      <c r="F3321">
        <v>228.18306100000001</v>
      </c>
      <c r="G3321" s="3">
        <v>3</v>
      </c>
      <c r="P3321">
        <v>2</v>
      </c>
      <c r="Q3321" t="str">
        <f t="shared" si="52"/>
        <v>23</v>
      </c>
    </row>
    <row r="3322" spans="1:17" x14ac:dyDescent="0.25">
      <c r="A3322">
        <v>3321</v>
      </c>
      <c r="D3322">
        <v>243.386146</v>
      </c>
      <c r="E3322" s="2">
        <v>2</v>
      </c>
      <c r="F3322">
        <v>228.18306100000001</v>
      </c>
      <c r="G3322" s="3">
        <v>3</v>
      </c>
      <c r="P3322">
        <v>2</v>
      </c>
      <c r="Q3322" t="str">
        <f t="shared" si="52"/>
        <v>23</v>
      </c>
    </row>
    <row r="3323" spans="1:17" x14ac:dyDescent="0.25">
      <c r="A3323">
        <v>3322</v>
      </c>
      <c r="D3323">
        <v>243.411655</v>
      </c>
      <c r="E3323" s="2">
        <v>2</v>
      </c>
      <c r="P3323">
        <v>1</v>
      </c>
      <c r="Q3323" t="str">
        <f t="shared" si="52"/>
        <v>2</v>
      </c>
    </row>
    <row r="3324" spans="1:17" x14ac:dyDescent="0.25">
      <c r="A3324">
        <v>3323</v>
      </c>
      <c r="D3324">
        <v>243.39211599999999</v>
      </c>
      <c r="E3324" s="2">
        <v>2</v>
      </c>
      <c r="P3324">
        <v>1</v>
      </c>
      <c r="Q3324" t="str">
        <f t="shared" si="52"/>
        <v>2</v>
      </c>
    </row>
    <row r="3325" spans="1:17" x14ac:dyDescent="0.25">
      <c r="A3325">
        <v>3324</v>
      </c>
      <c r="D3325">
        <v>243.39043000000001</v>
      </c>
      <c r="E3325" s="2">
        <v>2</v>
      </c>
      <c r="P3325">
        <v>1</v>
      </c>
      <c r="Q3325" t="str">
        <f t="shared" si="52"/>
        <v>2</v>
      </c>
    </row>
    <row r="3326" spans="1:17" x14ac:dyDescent="0.25">
      <c r="A3326">
        <v>3325</v>
      </c>
      <c r="D3326">
        <v>243.38818499999999</v>
      </c>
      <c r="E3326" s="2">
        <v>2</v>
      </c>
      <c r="P3326">
        <v>1</v>
      </c>
      <c r="Q3326" t="str">
        <f t="shared" si="52"/>
        <v>2</v>
      </c>
    </row>
    <row r="3327" spans="1:17" x14ac:dyDescent="0.25">
      <c r="A3327">
        <v>3326</v>
      </c>
      <c r="B3327">
        <v>252.179258</v>
      </c>
      <c r="C3327" s="5">
        <v>1</v>
      </c>
      <c r="D3327">
        <v>243.40650099999999</v>
      </c>
      <c r="E3327" s="2">
        <v>2</v>
      </c>
      <c r="P3327">
        <v>2</v>
      </c>
      <c r="Q3327" t="str">
        <f t="shared" si="52"/>
        <v>12</v>
      </c>
    </row>
    <row r="3328" spans="1:17" x14ac:dyDescent="0.25">
      <c r="A3328">
        <v>3327</v>
      </c>
      <c r="B3328">
        <v>252.20114699999999</v>
      </c>
      <c r="C3328" s="5">
        <v>1</v>
      </c>
      <c r="D3328">
        <v>243.39481899999998</v>
      </c>
      <c r="E3328" s="2">
        <v>2</v>
      </c>
      <c r="P3328">
        <v>2</v>
      </c>
      <c r="Q3328" t="str">
        <f t="shared" si="52"/>
        <v>12</v>
      </c>
    </row>
    <row r="3329" spans="1:17" x14ac:dyDescent="0.25">
      <c r="A3329">
        <v>3328</v>
      </c>
      <c r="B3329">
        <v>252.203035</v>
      </c>
      <c r="C3329" s="5">
        <v>1</v>
      </c>
      <c r="D3329">
        <v>243.39481899999998</v>
      </c>
      <c r="E3329" s="2">
        <v>2</v>
      </c>
      <c r="P3329">
        <v>2</v>
      </c>
      <c r="Q3329" t="str">
        <f t="shared" si="52"/>
        <v>12</v>
      </c>
    </row>
    <row r="3330" spans="1:17" x14ac:dyDescent="0.25">
      <c r="A3330">
        <v>3329</v>
      </c>
      <c r="B3330">
        <v>252.22604100000001</v>
      </c>
      <c r="C3330" s="5">
        <v>1</v>
      </c>
      <c r="P3330">
        <v>1</v>
      </c>
      <c r="Q3330" t="str">
        <f t="shared" ref="Q3330:Q3393" si="53">CONCATENATE(C3330,E3330,G3330,I3330)</f>
        <v>1</v>
      </c>
    </row>
    <row r="3331" spans="1:17" x14ac:dyDescent="0.25">
      <c r="A3331">
        <v>3330</v>
      </c>
      <c r="B3331">
        <v>252.20471700000002</v>
      </c>
      <c r="C3331" s="5">
        <v>1</v>
      </c>
      <c r="P3331">
        <v>1</v>
      </c>
      <c r="Q3331" t="str">
        <f t="shared" si="53"/>
        <v>1</v>
      </c>
    </row>
    <row r="3332" spans="1:17" x14ac:dyDescent="0.25">
      <c r="A3332">
        <v>3331</v>
      </c>
      <c r="B3332">
        <v>252.22385199999999</v>
      </c>
      <c r="C3332" s="5">
        <v>1</v>
      </c>
      <c r="H3332">
        <v>245.184011</v>
      </c>
      <c r="I3332" s="4">
        <v>4</v>
      </c>
      <c r="P3332">
        <v>2</v>
      </c>
      <c r="Q3332" t="str">
        <f t="shared" si="53"/>
        <v>14</v>
      </c>
    </row>
    <row r="3333" spans="1:17" x14ac:dyDescent="0.25">
      <c r="A3333">
        <v>3332</v>
      </c>
      <c r="B3333">
        <v>252.23604</v>
      </c>
      <c r="C3333" s="5">
        <v>1</v>
      </c>
      <c r="H3333">
        <v>245.16003599999999</v>
      </c>
      <c r="I3333" s="4">
        <v>4</v>
      </c>
      <c r="P3333">
        <v>2</v>
      </c>
      <c r="Q3333" t="str">
        <f t="shared" si="53"/>
        <v>14</v>
      </c>
    </row>
    <row r="3334" spans="1:17" x14ac:dyDescent="0.25">
      <c r="A3334">
        <v>3333</v>
      </c>
      <c r="B3334">
        <v>252.23971699999998</v>
      </c>
      <c r="C3334" s="5">
        <v>1</v>
      </c>
      <c r="H3334">
        <v>245.19462300000001</v>
      </c>
      <c r="I3334" s="4">
        <v>4</v>
      </c>
      <c r="P3334">
        <v>2</v>
      </c>
      <c r="Q3334" t="str">
        <f t="shared" si="53"/>
        <v>14</v>
      </c>
    </row>
    <row r="3335" spans="1:17" x14ac:dyDescent="0.25">
      <c r="A3335">
        <v>3334</v>
      </c>
      <c r="B3335">
        <v>252.22037599999999</v>
      </c>
      <c r="C3335" s="5">
        <v>1</v>
      </c>
      <c r="H3335">
        <v>245.13585</v>
      </c>
      <c r="I3335" s="4">
        <v>4</v>
      </c>
      <c r="P3335">
        <v>2</v>
      </c>
      <c r="Q3335" t="str">
        <f t="shared" si="53"/>
        <v>14</v>
      </c>
    </row>
    <row r="3336" spans="1:17" x14ac:dyDescent="0.25">
      <c r="A3336">
        <v>3335</v>
      </c>
      <c r="B3336">
        <v>252.20221900000001</v>
      </c>
      <c r="C3336" s="5">
        <v>1</v>
      </c>
      <c r="H3336">
        <v>245.137125</v>
      </c>
      <c r="I3336" s="4">
        <v>4</v>
      </c>
      <c r="P3336">
        <v>2</v>
      </c>
      <c r="Q3336" t="str">
        <f t="shared" si="53"/>
        <v>14</v>
      </c>
    </row>
    <row r="3337" spans="1:17" x14ac:dyDescent="0.25">
      <c r="A3337">
        <v>3336</v>
      </c>
      <c r="B3337">
        <v>252.20834099999999</v>
      </c>
      <c r="C3337" s="5">
        <v>1</v>
      </c>
      <c r="F3337">
        <v>250.07324399999999</v>
      </c>
      <c r="G3337" s="3">
        <v>3</v>
      </c>
      <c r="H3337">
        <v>245.1182</v>
      </c>
      <c r="I3337" s="4">
        <v>4</v>
      </c>
      <c r="P3337">
        <v>3</v>
      </c>
      <c r="Q3337" t="str">
        <f t="shared" si="53"/>
        <v>134</v>
      </c>
    </row>
    <row r="3338" spans="1:17" x14ac:dyDescent="0.25">
      <c r="A3338">
        <v>3337</v>
      </c>
      <c r="B3338">
        <v>252.179258</v>
      </c>
      <c r="C3338" s="5">
        <v>1</v>
      </c>
      <c r="F3338">
        <v>250.07324399999999</v>
      </c>
      <c r="G3338" s="3">
        <v>3</v>
      </c>
      <c r="H3338">
        <v>245.11972900000001</v>
      </c>
      <c r="I3338" s="4">
        <v>4</v>
      </c>
      <c r="P3338">
        <v>3</v>
      </c>
      <c r="Q3338" t="str">
        <f t="shared" si="53"/>
        <v>134</v>
      </c>
    </row>
    <row r="3339" spans="1:17" x14ac:dyDescent="0.25">
      <c r="A3339">
        <v>3338</v>
      </c>
      <c r="B3339">
        <v>252.179258</v>
      </c>
      <c r="C3339" s="5">
        <v>1</v>
      </c>
      <c r="F3339">
        <v>250.07324399999999</v>
      </c>
      <c r="G3339" s="3">
        <v>3</v>
      </c>
      <c r="H3339">
        <v>245.10064800000001</v>
      </c>
      <c r="I3339" s="4">
        <v>4</v>
      </c>
      <c r="P3339">
        <v>3</v>
      </c>
      <c r="Q3339" t="str">
        <f t="shared" si="53"/>
        <v>134</v>
      </c>
    </row>
    <row r="3340" spans="1:17" x14ac:dyDescent="0.25">
      <c r="A3340">
        <v>3339</v>
      </c>
      <c r="F3340">
        <v>250.07324399999999</v>
      </c>
      <c r="G3340" s="3">
        <v>3</v>
      </c>
      <c r="H3340">
        <v>245.184011</v>
      </c>
      <c r="I3340" s="4">
        <v>4</v>
      </c>
      <c r="P3340">
        <v>2</v>
      </c>
      <c r="Q3340" t="str">
        <f t="shared" si="53"/>
        <v>34</v>
      </c>
    </row>
    <row r="3341" spans="1:17" x14ac:dyDescent="0.25">
      <c r="A3341">
        <v>3340</v>
      </c>
      <c r="F3341">
        <v>250.08656500000001</v>
      </c>
      <c r="G3341" s="3">
        <v>3</v>
      </c>
      <c r="H3341">
        <v>245.184011</v>
      </c>
      <c r="I3341" s="4">
        <v>4</v>
      </c>
      <c r="J3341">
        <v>235.95056500000001</v>
      </c>
      <c r="K3341" t="s">
        <v>22</v>
      </c>
      <c r="Q3341" t="str">
        <f t="shared" si="53"/>
        <v>34</v>
      </c>
    </row>
    <row r="3342" spans="1:17" x14ac:dyDescent="0.25">
      <c r="A3342">
        <v>3341</v>
      </c>
      <c r="Q3342" t="str">
        <f t="shared" si="53"/>
        <v/>
      </c>
    </row>
    <row r="3343" spans="1:17" x14ac:dyDescent="0.25">
      <c r="A3343">
        <v>3342</v>
      </c>
      <c r="J3343">
        <v>236.02739700000001</v>
      </c>
      <c r="K3343" t="s">
        <v>22</v>
      </c>
      <c r="Q3343" t="str">
        <f t="shared" si="53"/>
        <v/>
      </c>
    </row>
    <row r="3344" spans="1:17" x14ac:dyDescent="0.25">
      <c r="A3344">
        <v>3343</v>
      </c>
      <c r="D3344">
        <v>234.4761</v>
      </c>
      <c r="E3344" s="2">
        <v>2</v>
      </c>
      <c r="P3344">
        <v>1</v>
      </c>
      <c r="Q3344" t="str">
        <f t="shared" si="53"/>
        <v>2</v>
      </c>
    </row>
    <row r="3345" spans="1:17" x14ac:dyDescent="0.25">
      <c r="A3345">
        <v>3344</v>
      </c>
      <c r="D3345">
        <v>234.426919</v>
      </c>
      <c r="E3345" s="2">
        <v>2</v>
      </c>
      <c r="P3345">
        <v>1</v>
      </c>
      <c r="Q3345" t="str">
        <f t="shared" si="53"/>
        <v>2</v>
      </c>
    </row>
    <row r="3346" spans="1:17" x14ac:dyDescent="0.25">
      <c r="A3346">
        <v>3345</v>
      </c>
      <c r="D3346">
        <v>234.43416400000001</v>
      </c>
      <c r="E3346" s="2">
        <v>2</v>
      </c>
      <c r="P3346">
        <v>1</v>
      </c>
      <c r="Q3346" t="str">
        <f t="shared" si="53"/>
        <v>2</v>
      </c>
    </row>
    <row r="3347" spans="1:17" x14ac:dyDescent="0.25">
      <c r="A3347">
        <v>3346</v>
      </c>
      <c r="B3347">
        <v>230.685531</v>
      </c>
      <c r="C3347" s="5">
        <v>1</v>
      </c>
      <c r="D3347">
        <v>234.44809100000001</v>
      </c>
      <c r="E3347" s="2">
        <v>2</v>
      </c>
      <c r="P3347">
        <v>2</v>
      </c>
      <c r="Q3347" t="str">
        <f t="shared" si="53"/>
        <v>12</v>
      </c>
    </row>
    <row r="3348" spans="1:17" x14ac:dyDescent="0.25">
      <c r="A3348">
        <v>3347</v>
      </c>
      <c r="B3348">
        <v>230.685531</v>
      </c>
      <c r="C3348" s="5">
        <v>1</v>
      </c>
      <c r="D3348">
        <v>234.45727500000001</v>
      </c>
      <c r="E3348" s="2">
        <v>2</v>
      </c>
      <c r="P3348">
        <v>2</v>
      </c>
      <c r="Q3348" t="str">
        <f t="shared" si="53"/>
        <v>12</v>
      </c>
    </row>
    <row r="3349" spans="1:17" x14ac:dyDescent="0.25">
      <c r="A3349">
        <v>3348</v>
      </c>
      <c r="B3349">
        <v>230.68277699999999</v>
      </c>
      <c r="C3349" s="5">
        <v>1</v>
      </c>
      <c r="D3349">
        <v>234.451459</v>
      </c>
      <c r="E3349" s="2">
        <v>2</v>
      </c>
      <c r="P3349">
        <v>2</v>
      </c>
      <c r="Q3349" t="str">
        <f t="shared" si="53"/>
        <v>12</v>
      </c>
    </row>
    <row r="3350" spans="1:17" x14ac:dyDescent="0.25">
      <c r="A3350">
        <v>3349</v>
      </c>
      <c r="B3350">
        <v>230.69869399999999</v>
      </c>
      <c r="C3350" s="5">
        <v>1</v>
      </c>
      <c r="D3350">
        <v>234.470642</v>
      </c>
      <c r="E3350" s="2">
        <v>2</v>
      </c>
      <c r="P3350">
        <v>2</v>
      </c>
      <c r="Q3350" t="str">
        <f t="shared" si="53"/>
        <v>12</v>
      </c>
    </row>
    <row r="3351" spans="1:17" x14ac:dyDescent="0.25">
      <c r="A3351">
        <v>3350</v>
      </c>
      <c r="B3351">
        <v>230.677064</v>
      </c>
      <c r="C3351" s="5">
        <v>1</v>
      </c>
      <c r="D3351">
        <v>234.345392</v>
      </c>
      <c r="E3351" s="2">
        <v>2</v>
      </c>
      <c r="P3351">
        <v>2</v>
      </c>
      <c r="Q3351" t="str">
        <f t="shared" si="53"/>
        <v>12</v>
      </c>
    </row>
    <row r="3352" spans="1:17" x14ac:dyDescent="0.25">
      <c r="A3352">
        <v>3351</v>
      </c>
      <c r="B3352">
        <v>230.66578799999999</v>
      </c>
      <c r="C3352" s="5">
        <v>1</v>
      </c>
      <c r="D3352">
        <v>234.4761</v>
      </c>
      <c r="E3352" s="2">
        <v>2</v>
      </c>
      <c r="F3352">
        <v>234.47645700000001</v>
      </c>
      <c r="G3352" s="3">
        <v>3</v>
      </c>
      <c r="H3352">
        <v>233.57727</v>
      </c>
      <c r="I3352" s="4">
        <v>4</v>
      </c>
      <c r="P3352">
        <v>4</v>
      </c>
      <c r="Q3352" t="str">
        <f t="shared" si="53"/>
        <v>1234</v>
      </c>
    </row>
    <row r="3353" spans="1:17" x14ac:dyDescent="0.25">
      <c r="A3353">
        <v>3352</v>
      </c>
      <c r="B3353">
        <v>230.667371</v>
      </c>
      <c r="C3353" s="5">
        <v>1</v>
      </c>
      <c r="F3353">
        <v>234.48191600000001</v>
      </c>
      <c r="G3353" s="3">
        <v>3</v>
      </c>
      <c r="H3353">
        <v>233.61884800000001</v>
      </c>
      <c r="I3353" s="4">
        <v>4</v>
      </c>
      <c r="P3353">
        <v>3</v>
      </c>
      <c r="Q3353" t="str">
        <f t="shared" si="53"/>
        <v>134</v>
      </c>
    </row>
    <row r="3354" spans="1:17" x14ac:dyDescent="0.25">
      <c r="A3354">
        <v>3353</v>
      </c>
      <c r="B3354">
        <v>230.685531</v>
      </c>
      <c r="C3354" s="5">
        <v>1</v>
      </c>
      <c r="F3354">
        <v>234.49365</v>
      </c>
      <c r="G3354" s="3">
        <v>3</v>
      </c>
      <c r="H3354">
        <v>233.586299</v>
      </c>
      <c r="I3354" s="4">
        <v>4</v>
      </c>
      <c r="P3354">
        <v>3</v>
      </c>
      <c r="Q3354" t="str">
        <f t="shared" si="53"/>
        <v>134</v>
      </c>
    </row>
    <row r="3355" spans="1:17" x14ac:dyDescent="0.25">
      <c r="A3355">
        <v>3354</v>
      </c>
      <c r="F3355">
        <v>234.56823900000001</v>
      </c>
      <c r="G3355" s="3">
        <v>3</v>
      </c>
      <c r="H3355">
        <v>233.58298300000001</v>
      </c>
      <c r="I3355" s="4">
        <v>4</v>
      </c>
      <c r="P3355">
        <v>2</v>
      </c>
      <c r="Q3355" t="str">
        <f t="shared" si="53"/>
        <v>34</v>
      </c>
    </row>
    <row r="3356" spans="1:17" x14ac:dyDescent="0.25">
      <c r="A3356">
        <v>3355</v>
      </c>
      <c r="F3356">
        <v>234.56640200000001</v>
      </c>
      <c r="G3356" s="3">
        <v>3</v>
      </c>
      <c r="H3356">
        <v>233.562524</v>
      </c>
      <c r="I3356" s="4">
        <v>4</v>
      </c>
      <c r="P3356">
        <v>2</v>
      </c>
      <c r="Q3356" t="str">
        <f t="shared" si="53"/>
        <v>34</v>
      </c>
    </row>
    <row r="3357" spans="1:17" x14ac:dyDescent="0.25">
      <c r="A3357">
        <v>3356</v>
      </c>
      <c r="F3357">
        <v>234.50859800000001</v>
      </c>
      <c r="G3357" s="3">
        <v>3</v>
      </c>
      <c r="H3357">
        <v>233.56380200000001</v>
      </c>
      <c r="I3357" s="4">
        <v>4</v>
      </c>
      <c r="P3357">
        <v>2</v>
      </c>
      <c r="Q3357" t="str">
        <f t="shared" si="53"/>
        <v>34</v>
      </c>
    </row>
    <row r="3358" spans="1:17" x14ac:dyDescent="0.25">
      <c r="A3358">
        <v>3357</v>
      </c>
      <c r="F3358">
        <v>234.482629</v>
      </c>
      <c r="G3358" s="3">
        <v>3</v>
      </c>
      <c r="H3358">
        <v>233.58084099999999</v>
      </c>
      <c r="I3358" s="4">
        <v>4</v>
      </c>
      <c r="P3358">
        <v>2</v>
      </c>
      <c r="Q3358" t="str">
        <f t="shared" si="53"/>
        <v>34</v>
      </c>
    </row>
    <row r="3359" spans="1:17" x14ac:dyDescent="0.25">
      <c r="A3359">
        <v>3358</v>
      </c>
      <c r="F3359">
        <v>234.43615499999999</v>
      </c>
      <c r="G3359" s="3">
        <v>3</v>
      </c>
      <c r="H3359">
        <v>233.569311</v>
      </c>
      <c r="I3359" s="4">
        <v>4</v>
      </c>
      <c r="P3359">
        <v>2</v>
      </c>
      <c r="Q3359" t="str">
        <f t="shared" si="53"/>
        <v>34</v>
      </c>
    </row>
    <row r="3360" spans="1:17" x14ac:dyDescent="0.25">
      <c r="A3360">
        <v>3359</v>
      </c>
      <c r="F3360">
        <v>234.47645700000001</v>
      </c>
      <c r="G3360" s="3">
        <v>3</v>
      </c>
      <c r="H3360">
        <v>233.57727</v>
      </c>
      <c r="I3360" s="4">
        <v>4</v>
      </c>
      <c r="P3360">
        <v>2</v>
      </c>
      <c r="Q3360" t="str">
        <f t="shared" si="53"/>
        <v>34</v>
      </c>
    </row>
    <row r="3361" spans="1:17" x14ac:dyDescent="0.25">
      <c r="A3361">
        <v>3360</v>
      </c>
      <c r="F3361">
        <v>234.47645700000001</v>
      </c>
      <c r="G3361" s="3">
        <v>3</v>
      </c>
      <c r="H3361">
        <v>233.57727</v>
      </c>
      <c r="I3361" s="4">
        <v>4</v>
      </c>
      <c r="P3361">
        <v>2</v>
      </c>
      <c r="Q3361" t="str">
        <f t="shared" si="53"/>
        <v>34</v>
      </c>
    </row>
    <row r="3362" spans="1:17" x14ac:dyDescent="0.25">
      <c r="A3362">
        <v>3361</v>
      </c>
      <c r="P3362">
        <v>0</v>
      </c>
      <c r="Q3362" t="str">
        <f t="shared" si="53"/>
        <v/>
      </c>
    </row>
    <row r="3363" spans="1:17" x14ac:dyDescent="0.25">
      <c r="A3363">
        <v>3362</v>
      </c>
      <c r="P3363">
        <v>0</v>
      </c>
      <c r="Q3363" t="str">
        <f t="shared" si="53"/>
        <v/>
      </c>
    </row>
    <row r="3364" spans="1:17" x14ac:dyDescent="0.25">
      <c r="A3364">
        <v>3363</v>
      </c>
      <c r="P3364">
        <v>0</v>
      </c>
      <c r="Q3364" t="str">
        <f t="shared" si="53"/>
        <v/>
      </c>
    </row>
    <row r="3365" spans="1:17" x14ac:dyDescent="0.25">
      <c r="A3365">
        <v>3364</v>
      </c>
      <c r="P3365">
        <v>0</v>
      </c>
      <c r="Q3365" t="str">
        <f t="shared" si="53"/>
        <v/>
      </c>
    </row>
    <row r="3366" spans="1:17" x14ac:dyDescent="0.25">
      <c r="A3366">
        <v>3365</v>
      </c>
      <c r="P3366">
        <v>0</v>
      </c>
      <c r="Q3366" t="str">
        <f t="shared" si="53"/>
        <v/>
      </c>
    </row>
    <row r="3367" spans="1:17" x14ac:dyDescent="0.25">
      <c r="A3367">
        <v>3366</v>
      </c>
      <c r="P3367">
        <v>0</v>
      </c>
      <c r="Q3367" t="str">
        <f t="shared" si="53"/>
        <v/>
      </c>
    </row>
    <row r="3368" spans="1:17" x14ac:dyDescent="0.25">
      <c r="A3368">
        <v>3367</v>
      </c>
      <c r="D3368">
        <v>209.156035</v>
      </c>
      <c r="E3368" s="2">
        <v>2</v>
      </c>
      <c r="P3368">
        <v>1</v>
      </c>
      <c r="Q3368" t="str">
        <f t="shared" si="53"/>
        <v>2</v>
      </c>
    </row>
    <row r="3369" spans="1:17" x14ac:dyDescent="0.25">
      <c r="A3369">
        <v>3368</v>
      </c>
      <c r="D3369">
        <v>209.136912</v>
      </c>
      <c r="E3369" s="2">
        <v>2</v>
      </c>
      <c r="P3369">
        <v>1</v>
      </c>
      <c r="Q3369" t="str">
        <f t="shared" si="53"/>
        <v>2</v>
      </c>
    </row>
    <row r="3370" spans="1:17" x14ac:dyDescent="0.25">
      <c r="A3370">
        <v>3369</v>
      </c>
      <c r="B3370">
        <v>206.61624399999999</v>
      </c>
      <c r="C3370" s="5">
        <v>1</v>
      </c>
      <c r="D3370">
        <v>209.123301</v>
      </c>
      <c r="E3370" s="2">
        <v>2</v>
      </c>
      <c r="P3370">
        <v>2</v>
      </c>
      <c r="Q3370" t="str">
        <f t="shared" si="53"/>
        <v>12</v>
      </c>
    </row>
    <row r="3371" spans="1:17" x14ac:dyDescent="0.25">
      <c r="A3371">
        <v>3370</v>
      </c>
      <c r="B3371">
        <v>206.59196</v>
      </c>
      <c r="C3371" s="5">
        <v>1</v>
      </c>
      <c r="D3371">
        <v>209.10943500000002</v>
      </c>
      <c r="E3371" s="2">
        <v>2</v>
      </c>
      <c r="P3371">
        <v>2</v>
      </c>
      <c r="Q3371" t="str">
        <f t="shared" si="53"/>
        <v>12</v>
      </c>
    </row>
    <row r="3372" spans="1:17" x14ac:dyDescent="0.25">
      <c r="A3372">
        <v>3371</v>
      </c>
      <c r="B3372">
        <v>206.56711799999999</v>
      </c>
      <c r="C3372" s="5">
        <v>1</v>
      </c>
      <c r="D3372">
        <v>209.11624399999999</v>
      </c>
      <c r="E3372" s="2">
        <v>2</v>
      </c>
      <c r="P3372">
        <v>2</v>
      </c>
      <c r="Q3372" t="str">
        <f t="shared" si="53"/>
        <v>12</v>
      </c>
    </row>
    <row r="3373" spans="1:17" x14ac:dyDescent="0.25">
      <c r="A3373">
        <v>3372</v>
      </c>
      <c r="B3373">
        <v>206.61484400000001</v>
      </c>
      <c r="C3373" s="5">
        <v>1</v>
      </c>
      <c r="D3373">
        <v>209.131552</v>
      </c>
      <c r="E3373" s="2">
        <v>2</v>
      </c>
      <c r="P3373">
        <v>2</v>
      </c>
      <c r="Q3373" t="str">
        <f t="shared" si="53"/>
        <v>12</v>
      </c>
    </row>
    <row r="3374" spans="1:17" x14ac:dyDescent="0.25">
      <c r="A3374">
        <v>3373</v>
      </c>
      <c r="B3374">
        <v>206.616187</v>
      </c>
      <c r="C3374" s="5">
        <v>1</v>
      </c>
      <c r="D3374">
        <v>209.156035</v>
      </c>
      <c r="E3374" s="2">
        <v>2</v>
      </c>
      <c r="P3374">
        <v>2</v>
      </c>
      <c r="Q3374" t="str">
        <f t="shared" si="53"/>
        <v>12</v>
      </c>
    </row>
    <row r="3375" spans="1:17" x14ac:dyDescent="0.25">
      <c r="A3375">
        <v>3374</v>
      </c>
      <c r="B3375">
        <v>206.67793900000001</v>
      </c>
      <c r="C3375" s="5">
        <v>1</v>
      </c>
      <c r="F3375">
        <v>207.97536300000002</v>
      </c>
      <c r="G3375" s="3">
        <v>3</v>
      </c>
      <c r="P3375">
        <v>2</v>
      </c>
      <c r="Q3375" t="str">
        <f t="shared" si="53"/>
        <v>13</v>
      </c>
    </row>
    <row r="3376" spans="1:17" x14ac:dyDescent="0.25">
      <c r="A3376">
        <v>3375</v>
      </c>
      <c r="B3376">
        <v>206.61624399999999</v>
      </c>
      <c r="C3376" s="5">
        <v>1</v>
      </c>
      <c r="F3376">
        <v>207.97536300000002</v>
      </c>
      <c r="G3376" s="3">
        <v>3</v>
      </c>
      <c r="H3376">
        <v>207.60727199999999</v>
      </c>
      <c r="I3376" s="4">
        <v>4</v>
      </c>
      <c r="P3376">
        <v>3</v>
      </c>
      <c r="Q3376" t="str">
        <f t="shared" si="53"/>
        <v>134</v>
      </c>
    </row>
    <row r="3377" spans="1:17" x14ac:dyDescent="0.25">
      <c r="A3377">
        <v>3376</v>
      </c>
      <c r="F3377">
        <v>207.96628799999999</v>
      </c>
      <c r="G3377" s="3">
        <v>3</v>
      </c>
      <c r="H3377">
        <v>207.58278899999999</v>
      </c>
      <c r="I3377" s="4">
        <v>4</v>
      </c>
      <c r="P3377">
        <v>2</v>
      </c>
      <c r="Q3377" t="str">
        <f t="shared" si="53"/>
        <v>34</v>
      </c>
    </row>
    <row r="3378" spans="1:17" x14ac:dyDescent="0.25">
      <c r="A3378">
        <v>3377</v>
      </c>
      <c r="F3378">
        <v>207.97814399999999</v>
      </c>
      <c r="G3378" s="3">
        <v>3</v>
      </c>
      <c r="H3378">
        <v>207.62824900000001</v>
      </c>
      <c r="I3378" s="4">
        <v>4</v>
      </c>
      <c r="P3378">
        <v>2</v>
      </c>
      <c r="Q3378" t="str">
        <f t="shared" si="53"/>
        <v>34</v>
      </c>
    </row>
    <row r="3379" spans="1:17" x14ac:dyDescent="0.25">
      <c r="A3379">
        <v>3378</v>
      </c>
      <c r="F3379">
        <v>208.04299399999999</v>
      </c>
      <c r="G3379" s="3">
        <v>3</v>
      </c>
      <c r="H3379">
        <v>207.64170300000001</v>
      </c>
      <c r="I3379" s="4">
        <v>4</v>
      </c>
      <c r="P3379">
        <v>2</v>
      </c>
      <c r="Q3379" t="str">
        <f t="shared" si="53"/>
        <v>34</v>
      </c>
    </row>
    <row r="3380" spans="1:17" x14ac:dyDescent="0.25">
      <c r="A3380">
        <v>3379</v>
      </c>
      <c r="F3380">
        <v>208.04449</v>
      </c>
      <c r="G3380" s="3">
        <v>3</v>
      </c>
      <c r="H3380">
        <v>207.68165099999999</v>
      </c>
      <c r="I3380" s="4">
        <v>4</v>
      </c>
      <c r="P3380">
        <v>2</v>
      </c>
      <c r="Q3380" t="str">
        <f t="shared" si="53"/>
        <v>34</v>
      </c>
    </row>
    <row r="3381" spans="1:17" x14ac:dyDescent="0.25">
      <c r="A3381">
        <v>3380</v>
      </c>
      <c r="F3381">
        <v>208.02815100000001</v>
      </c>
      <c r="G3381" s="3">
        <v>3</v>
      </c>
      <c r="H3381">
        <v>207.65665300000001</v>
      </c>
      <c r="I3381" s="4">
        <v>4</v>
      </c>
      <c r="P3381">
        <v>2</v>
      </c>
      <c r="Q3381" t="str">
        <f t="shared" si="53"/>
        <v>34</v>
      </c>
    </row>
    <row r="3382" spans="1:17" x14ac:dyDescent="0.25">
      <c r="A3382">
        <v>3381</v>
      </c>
      <c r="F3382">
        <v>207.97536300000002</v>
      </c>
      <c r="G3382" s="3">
        <v>3</v>
      </c>
      <c r="H3382">
        <v>207.60727199999999</v>
      </c>
      <c r="I3382" s="4">
        <v>4</v>
      </c>
      <c r="P3382">
        <v>2</v>
      </c>
      <c r="Q3382" t="str">
        <f t="shared" si="53"/>
        <v>34</v>
      </c>
    </row>
    <row r="3383" spans="1:17" x14ac:dyDescent="0.25">
      <c r="A3383">
        <v>3382</v>
      </c>
      <c r="F3383">
        <v>207.97536300000002</v>
      </c>
      <c r="G3383" s="3">
        <v>3</v>
      </c>
      <c r="H3383">
        <v>207.57510600000001</v>
      </c>
      <c r="I3383" s="4">
        <v>4</v>
      </c>
      <c r="P3383">
        <v>2</v>
      </c>
      <c r="Q3383" t="str">
        <f t="shared" si="53"/>
        <v>34</v>
      </c>
    </row>
    <row r="3384" spans="1:17" x14ac:dyDescent="0.25">
      <c r="A3384">
        <v>3383</v>
      </c>
      <c r="P3384">
        <v>0</v>
      </c>
      <c r="Q3384" t="str">
        <f t="shared" si="53"/>
        <v/>
      </c>
    </row>
    <row r="3385" spans="1:17" x14ac:dyDescent="0.25">
      <c r="A3385">
        <v>3384</v>
      </c>
      <c r="P3385">
        <v>0</v>
      </c>
      <c r="Q3385" t="str">
        <f t="shared" si="53"/>
        <v/>
      </c>
    </row>
    <row r="3386" spans="1:17" x14ac:dyDescent="0.25">
      <c r="A3386">
        <v>3385</v>
      </c>
      <c r="P3386">
        <v>0</v>
      </c>
      <c r="Q3386" t="str">
        <f t="shared" si="53"/>
        <v/>
      </c>
    </row>
    <row r="3387" spans="1:17" x14ac:dyDescent="0.25">
      <c r="A3387">
        <v>3386</v>
      </c>
      <c r="P3387">
        <v>0</v>
      </c>
      <c r="Q3387" t="str">
        <f t="shared" si="53"/>
        <v/>
      </c>
    </row>
    <row r="3388" spans="1:17" x14ac:dyDescent="0.25">
      <c r="A3388">
        <v>3387</v>
      </c>
      <c r="D3388">
        <v>182.70737700000001</v>
      </c>
      <c r="E3388" s="2">
        <v>2</v>
      </c>
      <c r="P3388">
        <v>1</v>
      </c>
      <c r="Q3388" t="str">
        <f t="shared" si="53"/>
        <v>2</v>
      </c>
    </row>
    <row r="3389" spans="1:17" x14ac:dyDescent="0.25">
      <c r="A3389">
        <v>3388</v>
      </c>
      <c r="D3389">
        <v>182.69598300000001</v>
      </c>
      <c r="E3389" s="2">
        <v>2</v>
      </c>
      <c r="P3389">
        <v>1</v>
      </c>
      <c r="Q3389" t="str">
        <f t="shared" si="53"/>
        <v>2</v>
      </c>
    </row>
    <row r="3390" spans="1:17" x14ac:dyDescent="0.25">
      <c r="A3390">
        <v>3389</v>
      </c>
      <c r="D3390">
        <v>182.717738</v>
      </c>
      <c r="E3390" s="2">
        <v>2</v>
      </c>
      <c r="P3390">
        <v>1</v>
      </c>
      <c r="Q3390" t="str">
        <f t="shared" si="53"/>
        <v>2</v>
      </c>
    </row>
    <row r="3391" spans="1:17" x14ac:dyDescent="0.25">
      <c r="A3391">
        <v>3390</v>
      </c>
      <c r="D3391">
        <v>182.67016100000001</v>
      </c>
      <c r="E3391" s="2">
        <v>2</v>
      </c>
      <c r="P3391">
        <v>1</v>
      </c>
      <c r="Q3391" t="str">
        <f t="shared" si="53"/>
        <v>2</v>
      </c>
    </row>
    <row r="3392" spans="1:17" x14ac:dyDescent="0.25">
      <c r="A3392">
        <v>3391</v>
      </c>
      <c r="B3392">
        <v>177.43165500000001</v>
      </c>
      <c r="C3392" s="5">
        <v>1</v>
      </c>
      <c r="D3392">
        <v>182.66969599999999</v>
      </c>
      <c r="E3392" s="2">
        <v>2</v>
      </c>
      <c r="P3392">
        <v>2</v>
      </c>
      <c r="Q3392" t="str">
        <f t="shared" si="53"/>
        <v>12</v>
      </c>
    </row>
    <row r="3393" spans="1:17" x14ac:dyDescent="0.25">
      <c r="A3393">
        <v>3392</v>
      </c>
      <c r="B3393">
        <v>177.48160200000001</v>
      </c>
      <c r="C3393" s="5">
        <v>1</v>
      </c>
      <c r="D3393">
        <v>182.66556800000001</v>
      </c>
      <c r="E3393" s="2">
        <v>2</v>
      </c>
      <c r="P3393">
        <v>2</v>
      </c>
      <c r="Q3393" t="str">
        <f t="shared" si="53"/>
        <v>12</v>
      </c>
    </row>
    <row r="3394" spans="1:17" x14ac:dyDescent="0.25">
      <c r="A3394">
        <v>3393</v>
      </c>
      <c r="B3394">
        <v>177.48294300000001</v>
      </c>
      <c r="C3394" s="5">
        <v>1</v>
      </c>
      <c r="D3394">
        <v>182.70737700000001</v>
      </c>
      <c r="E3394" s="2">
        <v>2</v>
      </c>
      <c r="P3394">
        <v>2</v>
      </c>
      <c r="Q3394" t="str">
        <f t="shared" ref="Q3394:Q3457" si="54">CONCATENATE(C3394,E3394,G3394,I3394)</f>
        <v>12</v>
      </c>
    </row>
    <row r="3395" spans="1:17" x14ac:dyDescent="0.25">
      <c r="A3395">
        <v>3394</v>
      </c>
      <c r="B3395">
        <v>177.449128</v>
      </c>
      <c r="C3395" s="5">
        <v>1</v>
      </c>
      <c r="P3395">
        <v>1</v>
      </c>
      <c r="Q3395" t="str">
        <f t="shared" si="54"/>
        <v>1</v>
      </c>
    </row>
    <row r="3396" spans="1:17" x14ac:dyDescent="0.25">
      <c r="A3396">
        <v>3395</v>
      </c>
      <c r="B3396">
        <v>177.43227100000001</v>
      </c>
      <c r="C3396" s="5">
        <v>1</v>
      </c>
      <c r="P3396">
        <v>1</v>
      </c>
      <c r="Q3396" t="str">
        <f t="shared" si="54"/>
        <v>1</v>
      </c>
    </row>
    <row r="3397" spans="1:17" x14ac:dyDescent="0.25">
      <c r="A3397">
        <v>3396</v>
      </c>
      <c r="B3397">
        <v>177.43165500000001</v>
      </c>
      <c r="C3397" s="5">
        <v>1</v>
      </c>
      <c r="P3397">
        <v>1</v>
      </c>
      <c r="Q3397" t="str">
        <f t="shared" si="54"/>
        <v>1</v>
      </c>
    </row>
    <row r="3398" spans="1:17" x14ac:dyDescent="0.25">
      <c r="A3398">
        <v>3397</v>
      </c>
      <c r="B3398">
        <v>177.43165500000001</v>
      </c>
      <c r="C3398" s="5">
        <v>1</v>
      </c>
      <c r="F3398">
        <v>177.73541699999998</v>
      </c>
      <c r="G3398" s="3">
        <v>3</v>
      </c>
      <c r="H3398">
        <v>177.21449000000001</v>
      </c>
      <c r="I3398" s="4">
        <v>4</v>
      </c>
      <c r="P3398">
        <v>3</v>
      </c>
      <c r="Q3398" t="str">
        <f t="shared" si="54"/>
        <v>134</v>
      </c>
    </row>
    <row r="3399" spans="1:17" x14ac:dyDescent="0.25">
      <c r="A3399">
        <v>3398</v>
      </c>
      <c r="F3399">
        <v>177.69953800000002</v>
      </c>
      <c r="G3399" s="3">
        <v>3</v>
      </c>
      <c r="H3399">
        <v>177.15072499999999</v>
      </c>
      <c r="I3399" s="4">
        <v>4</v>
      </c>
      <c r="P3399">
        <v>2</v>
      </c>
      <c r="Q3399" t="str">
        <f t="shared" si="54"/>
        <v>34</v>
      </c>
    </row>
    <row r="3400" spans="1:17" x14ac:dyDescent="0.25">
      <c r="A3400">
        <v>3399</v>
      </c>
      <c r="F3400">
        <v>177.65696200000002</v>
      </c>
      <c r="G3400" s="3">
        <v>3</v>
      </c>
      <c r="H3400">
        <v>177.16887</v>
      </c>
      <c r="I3400" s="4">
        <v>4</v>
      </c>
      <c r="P3400">
        <v>2</v>
      </c>
      <c r="Q3400" t="str">
        <f t="shared" si="54"/>
        <v>34</v>
      </c>
    </row>
    <row r="3401" spans="1:17" x14ac:dyDescent="0.25">
      <c r="A3401">
        <v>3400</v>
      </c>
      <c r="F3401">
        <v>177.762631</v>
      </c>
      <c r="G3401" s="3">
        <v>3</v>
      </c>
      <c r="H3401">
        <v>177.20015799999999</v>
      </c>
      <c r="I3401" s="4">
        <v>4</v>
      </c>
      <c r="P3401">
        <v>2</v>
      </c>
      <c r="Q3401" t="str">
        <f t="shared" si="54"/>
        <v>34</v>
      </c>
    </row>
    <row r="3402" spans="1:17" x14ac:dyDescent="0.25">
      <c r="A3402">
        <v>3401</v>
      </c>
      <c r="F3402">
        <v>177.836501</v>
      </c>
      <c r="G3402" s="3">
        <v>3</v>
      </c>
      <c r="H3402">
        <v>177.19696099999999</v>
      </c>
      <c r="I3402" s="4">
        <v>4</v>
      </c>
      <c r="P3402">
        <v>2</v>
      </c>
      <c r="Q3402" t="str">
        <f t="shared" si="54"/>
        <v>34</v>
      </c>
    </row>
    <row r="3403" spans="1:17" x14ac:dyDescent="0.25">
      <c r="A3403">
        <v>3402</v>
      </c>
      <c r="F3403">
        <v>177.758973</v>
      </c>
      <c r="G3403" s="3">
        <v>3</v>
      </c>
      <c r="H3403">
        <v>177.21840500000002</v>
      </c>
      <c r="I3403" s="4">
        <v>4</v>
      </c>
      <c r="P3403">
        <v>2</v>
      </c>
      <c r="Q3403" t="str">
        <f t="shared" si="54"/>
        <v>34</v>
      </c>
    </row>
    <row r="3404" spans="1:17" x14ac:dyDescent="0.25">
      <c r="A3404">
        <v>3403</v>
      </c>
      <c r="F3404">
        <v>177.75979699999999</v>
      </c>
      <c r="G3404" s="3">
        <v>3</v>
      </c>
      <c r="H3404">
        <v>177.214539</v>
      </c>
      <c r="I3404" s="4">
        <v>4</v>
      </c>
      <c r="P3404">
        <v>2</v>
      </c>
      <c r="Q3404" t="str">
        <f t="shared" si="54"/>
        <v>34</v>
      </c>
    </row>
    <row r="3405" spans="1:17" x14ac:dyDescent="0.25">
      <c r="A3405">
        <v>3404</v>
      </c>
      <c r="F3405">
        <v>177.73541699999998</v>
      </c>
      <c r="G3405" s="3">
        <v>3</v>
      </c>
      <c r="H3405">
        <v>177.21449000000001</v>
      </c>
      <c r="I3405" s="4">
        <v>4</v>
      </c>
      <c r="P3405">
        <v>2</v>
      </c>
      <c r="Q3405" t="str">
        <f t="shared" si="54"/>
        <v>34</v>
      </c>
    </row>
    <row r="3406" spans="1:17" x14ac:dyDescent="0.25">
      <c r="A3406">
        <v>3405</v>
      </c>
      <c r="P3406">
        <v>0</v>
      </c>
      <c r="Q3406" t="str">
        <f t="shared" si="54"/>
        <v/>
      </c>
    </row>
    <row r="3407" spans="1:17" x14ac:dyDescent="0.25">
      <c r="A3407">
        <v>3406</v>
      </c>
      <c r="P3407">
        <v>0</v>
      </c>
      <c r="Q3407" t="str">
        <f t="shared" si="54"/>
        <v/>
      </c>
    </row>
    <row r="3408" spans="1:17" x14ac:dyDescent="0.25">
      <c r="A3408">
        <v>3407</v>
      </c>
      <c r="P3408">
        <v>0</v>
      </c>
      <c r="Q3408" t="str">
        <f t="shared" si="54"/>
        <v/>
      </c>
    </row>
    <row r="3409" spans="1:17" x14ac:dyDescent="0.25">
      <c r="A3409">
        <v>3408</v>
      </c>
      <c r="P3409">
        <v>0</v>
      </c>
      <c r="Q3409" t="str">
        <f t="shared" si="54"/>
        <v/>
      </c>
    </row>
    <row r="3410" spans="1:17" x14ac:dyDescent="0.25">
      <c r="A3410">
        <v>3409</v>
      </c>
      <c r="D3410">
        <v>155.124696</v>
      </c>
      <c r="E3410" s="2">
        <v>2</v>
      </c>
      <c r="P3410">
        <v>1</v>
      </c>
      <c r="Q3410" t="str">
        <f t="shared" si="54"/>
        <v>2</v>
      </c>
    </row>
    <row r="3411" spans="1:17" x14ac:dyDescent="0.25">
      <c r="A3411">
        <v>3410</v>
      </c>
      <c r="D3411">
        <v>155.124696</v>
      </c>
      <c r="E3411" s="2">
        <v>2</v>
      </c>
      <c r="P3411">
        <v>1</v>
      </c>
      <c r="Q3411" t="str">
        <f t="shared" si="54"/>
        <v>2</v>
      </c>
    </row>
    <row r="3412" spans="1:17" x14ac:dyDescent="0.25">
      <c r="A3412">
        <v>3411</v>
      </c>
      <c r="D3412">
        <v>155.114386</v>
      </c>
      <c r="E3412" s="2">
        <v>2</v>
      </c>
      <c r="P3412">
        <v>1</v>
      </c>
      <c r="Q3412" t="str">
        <f t="shared" si="54"/>
        <v>2</v>
      </c>
    </row>
    <row r="3413" spans="1:17" x14ac:dyDescent="0.25">
      <c r="A3413">
        <v>3412</v>
      </c>
      <c r="D3413">
        <v>155.081602</v>
      </c>
      <c r="E3413" s="2">
        <v>2</v>
      </c>
      <c r="P3413">
        <v>1</v>
      </c>
      <c r="Q3413" t="str">
        <f t="shared" si="54"/>
        <v>2</v>
      </c>
    </row>
    <row r="3414" spans="1:17" x14ac:dyDescent="0.25">
      <c r="A3414">
        <v>3413</v>
      </c>
      <c r="B3414">
        <v>151.696088</v>
      </c>
      <c r="C3414" s="5">
        <v>1</v>
      </c>
      <c r="D3414">
        <v>155.08005600000001</v>
      </c>
      <c r="E3414" s="2">
        <v>2</v>
      </c>
      <c r="P3414">
        <v>2</v>
      </c>
      <c r="Q3414" t="str">
        <f t="shared" si="54"/>
        <v>12</v>
      </c>
    </row>
    <row r="3415" spans="1:17" x14ac:dyDescent="0.25">
      <c r="A3415">
        <v>3414</v>
      </c>
      <c r="B3415">
        <v>151.696088</v>
      </c>
      <c r="C3415" s="5">
        <v>1</v>
      </c>
      <c r="D3415">
        <v>155.124696</v>
      </c>
      <c r="E3415" s="2">
        <v>2</v>
      </c>
      <c r="P3415">
        <v>2</v>
      </c>
      <c r="Q3415" t="str">
        <f t="shared" si="54"/>
        <v>12</v>
      </c>
    </row>
    <row r="3416" spans="1:17" x14ac:dyDescent="0.25">
      <c r="A3416">
        <v>3415</v>
      </c>
      <c r="B3416">
        <v>151.696088</v>
      </c>
      <c r="C3416" s="5">
        <v>1</v>
      </c>
      <c r="D3416">
        <v>155.124696</v>
      </c>
      <c r="E3416" s="2">
        <v>2</v>
      </c>
      <c r="P3416">
        <v>2</v>
      </c>
      <c r="Q3416" t="str">
        <f t="shared" si="54"/>
        <v>12</v>
      </c>
    </row>
    <row r="3417" spans="1:17" x14ac:dyDescent="0.25">
      <c r="A3417">
        <v>3416</v>
      </c>
      <c r="B3417">
        <v>151.696088</v>
      </c>
      <c r="C3417" s="5">
        <v>1</v>
      </c>
      <c r="D3417">
        <v>155.124696</v>
      </c>
      <c r="E3417" s="2">
        <v>2</v>
      </c>
      <c r="P3417">
        <v>2</v>
      </c>
      <c r="Q3417" t="str">
        <f t="shared" si="54"/>
        <v>12</v>
      </c>
    </row>
    <row r="3418" spans="1:17" x14ac:dyDescent="0.25">
      <c r="A3418">
        <v>3417</v>
      </c>
      <c r="B3418">
        <v>151.696088</v>
      </c>
      <c r="C3418" s="5">
        <v>1</v>
      </c>
      <c r="P3418">
        <v>1</v>
      </c>
      <c r="Q3418" t="str">
        <f t="shared" si="54"/>
        <v>1</v>
      </c>
    </row>
    <row r="3419" spans="1:17" x14ac:dyDescent="0.25">
      <c r="A3419">
        <v>3418</v>
      </c>
      <c r="B3419">
        <v>151.696088</v>
      </c>
      <c r="C3419" s="5">
        <v>1</v>
      </c>
      <c r="P3419">
        <v>1</v>
      </c>
      <c r="Q3419" t="str">
        <f t="shared" si="54"/>
        <v>1</v>
      </c>
    </row>
    <row r="3420" spans="1:17" x14ac:dyDescent="0.25">
      <c r="A3420">
        <v>3419</v>
      </c>
      <c r="B3420">
        <v>151.696088</v>
      </c>
      <c r="C3420" s="5">
        <v>1</v>
      </c>
      <c r="F3420">
        <v>151.75918000000001</v>
      </c>
      <c r="G3420" s="3">
        <v>3</v>
      </c>
      <c r="H3420">
        <v>151.725211</v>
      </c>
      <c r="I3420" s="4">
        <v>4</v>
      </c>
      <c r="P3420">
        <v>3</v>
      </c>
      <c r="Q3420" t="str">
        <f t="shared" si="54"/>
        <v>134</v>
      </c>
    </row>
    <row r="3421" spans="1:17" x14ac:dyDescent="0.25">
      <c r="A3421">
        <v>3420</v>
      </c>
      <c r="F3421">
        <v>151.75918000000001</v>
      </c>
      <c r="G3421" s="3">
        <v>3</v>
      </c>
      <c r="H3421">
        <v>151.725211</v>
      </c>
      <c r="I3421" s="4">
        <v>4</v>
      </c>
      <c r="P3421">
        <v>2</v>
      </c>
      <c r="Q3421" t="str">
        <f t="shared" si="54"/>
        <v>34</v>
      </c>
    </row>
    <row r="3422" spans="1:17" x14ac:dyDescent="0.25">
      <c r="A3422">
        <v>3421</v>
      </c>
      <c r="F3422">
        <v>151.75918000000001</v>
      </c>
      <c r="G3422" s="3">
        <v>3</v>
      </c>
      <c r="H3422">
        <v>151.725211</v>
      </c>
      <c r="I3422" s="4">
        <v>4</v>
      </c>
      <c r="P3422">
        <v>2</v>
      </c>
      <c r="Q3422" t="str">
        <f t="shared" si="54"/>
        <v>34</v>
      </c>
    </row>
    <row r="3423" spans="1:17" x14ac:dyDescent="0.25">
      <c r="A3423">
        <v>3422</v>
      </c>
      <c r="F3423">
        <v>151.75918000000001</v>
      </c>
      <c r="G3423" s="3">
        <v>3</v>
      </c>
      <c r="H3423">
        <v>151.725211</v>
      </c>
      <c r="I3423" s="4">
        <v>4</v>
      </c>
      <c r="P3423">
        <v>2</v>
      </c>
      <c r="Q3423" t="str">
        <f t="shared" si="54"/>
        <v>34</v>
      </c>
    </row>
    <row r="3424" spans="1:17" x14ac:dyDescent="0.25">
      <c r="A3424">
        <v>3423</v>
      </c>
      <c r="F3424">
        <v>151.75918000000001</v>
      </c>
      <c r="G3424" s="3">
        <v>3</v>
      </c>
      <c r="H3424">
        <v>151.725211</v>
      </c>
      <c r="I3424" s="4">
        <v>4</v>
      </c>
      <c r="P3424">
        <v>2</v>
      </c>
      <c r="Q3424" t="str">
        <f t="shared" si="54"/>
        <v>34</v>
      </c>
    </row>
    <row r="3425" spans="1:17" x14ac:dyDescent="0.25">
      <c r="A3425">
        <v>3424</v>
      </c>
      <c r="F3425">
        <v>151.75918000000001</v>
      </c>
      <c r="G3425" s="3">
        <v>3</v>
      </c>
      <c r="H3425">
        <v>151.725211</v>
      </c>
      <c r="I3425" s="4">
        <v>4</v>
      </c>
      <c r="P3425">
        <v>2</v>
      </c>
      <c r="Q3425" t="str">
        <f t="shared" si="54"/>
        <v>34</v>
      </c>
    </row>
    <row r="3426" spans="1:17" x14ac:dyDescent="0.25">
      <c r="A3426">
        <v>3425</v>
      </c>
      <c r="H3426">
        <v>151.725211</v>
      </c>
      <c r="I3426" s="4">
        <v>4</v>
      </c>
      <c r="P3426">
        <v>1</v>
      </c>
      <c r="Q3426" t="str">
        <f t="shared" si="54"/>
        <v>4</v>
      </c>
    </row>
    <row r="3427" spans="1:17" x14ac:dyDescent="0.25">
      <c r="A3427">
        <v>3426</v>
      </c>
      <c r="P3427">
        <v>0</v>
      </c>
      <c r="Q3427" t="str">
        <f t="shared" si="54"/>
        <v/>
      </c>
    </row>
    <row r="3428" spans="1:17" x14ac:dyDescent="0.25">
      <c r="A3428">
        <v>3427</v>
      </c>
      <c r="P3428">
        <v>0</v>
      </c>
      <c r="Q3428" t="str">
        <f t="shared" si="54"/>
        <v/>
      </c>
    </row>
    <row r="3429" spans="1:17" x14ac:dyDescent="0.25">
      <c r="A3429">
        <v>3428</v>
      </c>
      <c r="P3429">
        <v>0</v>
      </c>
      <c r="Q3429" t="str">
        <f t="shared" si="54"/>
        <v/>
      </c>
    </row>
    <row r="3430" spans="1:17" x14ac:dyDescent="0.25">
      <c r="A3430">
        <v>3429</v>
      </c>
      <c r="P3430">
        <v>0</v>
      </c>
      <c r="Q3430" t="str">
        <f t="shared" si="54"/>
        <v/>
      </c>
    </row>
    <row r="3431" spans="1:17" x14ac:dyDescent="0.25">
      <c r="A3431">
        <v>3430</v>
      </c>
      <c r="P3431">
        <v>0</v>
      </c>
      <c r="Q3431" t="str">
        <f t="shared" si="54"/>
        <v/>
      </c>
    </row>
    <row r="3432" spans="1:17" x14ac:dyDescent="0.25">
      <c r="A3432">
        <v>3431</v>
      </c>
      <c r="D3432">
        <v>117.786856</v>
      </c>
      <c r="E3432" s="2">
        <v>2</v>
      </c>
      <c r="P3432">
        <v>1</v>
      </c>
      <c r="Q3432" t="str">
        <f t="shared" si="54"/>
        <v>2</v>
      </c>
    </row>
    <row r="3433" spans="1:17" x14ac:dyDescent="0.25">
      <c r="A3433">
        <v>3432</v>
      </c>
      <c r="D3433">
        <v>117.76471900000001</v>
      </c>
      <c r="E3433" s="2">
        <v>2</v>
      </c>
      <c r="P3433">
        <v>1</v>
      </c>
      <c r="Q3433" t="str">
        <f t="shared" si="54"/>
        <v>2</v>
      </c>
    </row>
    <row r="3434" spans="1:17" x14ac:dyDescent="0.25">
      <c r="A3434">
        <v>3433</v>
      </c>
      <c r="D3434">
        <v>117.76007700000001</v>
      </c>
      <c r="E3434" s="2">
        <v>2</v>
      </c>
      <c r="P3434">
        <v>1</v>
      </c>
      <c r="Q3434" t="str">
        <f t="shared" si="54"/>
        <v>2</v>
      </c>
    </row>
    <row r="3435" spans="1:17" x14ac:dyDescent="0.25">
      <c r="A3435">
        <v>3434</v>
      </c>
      <c r="B3435">
        <v>112.445097</v>
      </c>
      <c r="C3435" s="5">
        <v>1</v>
      </c>
      <c r="D3435">
        <v>117.73165700000001</v>
      </c>
      <c r="E3435" s="2">
        <v>2</v>
      </c>
      <c r="P3435">
        <v>2</v>
      </c>
      <c r="Q3435" t="str">
        <f t="shared" si="54"/>
        <v>12</v>
      </c>
    </row>
    <row r="3436" spans="1:17" x14ac:dyDescent="0.25">
      <c r="A3436">
        <v>3435</v>
      </c>
      <c r="B3436">
        <v>112.46953400000001</v>
      </c>
      <c r="C3436" s="5">
        <v>1</v>
      </c>
      <c r="D3436">
        <v>117.74446300000001</v>
      </c>
      <c r="E3436" s="2">
        <v>2</v>
      </c>
      <c r="P3436">
        <v>2</v>
      </c>
      <c r="Q3436" t="str">
        <f t="shared" si="54"/>
        <v>12</v>
      </c>
    </row>
    <row r="3437" spans="1:17" x14ac:dyDescent="0.25">
      <c r="A3437">
        <v>3436</v>
      </c>
      <c r="B3437">
        <v>112.45963900000001</v>
      </c>
      <c r="C3437" s="5">
        <v>1</v>
      </c>
      <c r="D3437">
        <v>117.786856</v>
      </c>
      <c r="E3437" s="2">
        <v>2</v>
      </c>
      <c r="P3437">
        <v>2</v>
      </c>
      <c r="Q3437" t="str">
        <f t="shared" si="54"/>
        <v>12</v>
      </c>
    </row>
    <row r="3438" spans="1:17" x14ac:dyDescent="0.25">
      <c r="A3438">
        <v>3437</v>
      </c>
      <c r="B3438">
        <v>112.438311</v>
      </c>
      <c r="C3438" s="5">
        <v>1</v>
      </c>
      <c r="P3438">
        <v>1</v>
      </c>
      <c r="Q3438" t="str">
        <f t="shared" si="54"/>
        <v>1</v>
      </c>
    </row>
    <row r="3439" spans="1:17" x14ac:dyDescent="0.25">
      <c r="A3439">
        <v>3438</v>
      </c>
      <c r="B3439">
        <v>112.47188</v>
      </c>
      <c r="C3439" s="5">
        <v>1</v>
      </c>
      <c r="P3439">
        <v>1</v>
      </c>
      <c r="Q3439" t="str">
        <f t="shared" si="54"/>
        <v>1</v>
      </c>
    </row>
    <row r="3440" spans="1:17" x14ac:dyDescent="0.25">
      <c r="A3440">
        <v>3439</v>
      </c>
      <c r="B3440">
        <v>112.44851500000001</v>
      </c>
      <c r="C3440" s="5">
        <v>1</v>
      </c>
      <c r="P3440">
        <v>1</v>
      </c>
      <c r="Q3440" t="str">
        <f t="shared" si="54"/>
        <v>1</v>
      </c>
    </row>
    <row r="3441" spans="1:17" x14ac:dyDescent="0.25">
      <c r="A3441">
        <v>3440</v>
      </c>
      <c r="B3441">
        <v>112.445097</v>
      </c>
      <c r="C3441" s="5">
        <v>1</v>
      </c>
      <c r="H3441">
        <v>112.56432600000001</v>
      </c>
      <c r="I3441" s="4">
        <v>4</v>
      </c>
      <c r="P3441">
        <v>2</v>
      </c>
      <c r="Q3441" t="str">
        <f t="shared" si="54"/>
        <v>14</v>
      </c>
    </row>
    <row r="3442" spans="1:17" x14ac:dyDescent="0.25">
      <c r="A3442">
        <v>3441</v>
      </c>
      <c r="F3442">
        <v>111.65493600000001</v>
      </c>
      <c r="G3442" s="3">
        <v>3</v>
      </c>
      <c r="H3442">
        <v>112.53626500000001</v>
      </c>
      <c r="I3442" s="4">
        <v>4</v>
      </c>
      <c r="P3442">
        <v>2</v>
      </c>
      <c r="Q3442" t="str">
        <f t="shared" si="54"/>
        <v>34</v>
      </c>
    </row>
    <row r="3443" spans="1:17" x14ac:dyDescent="0.25">
      <c r="A3443">
        <v>3442</v>
      </c>
      <c r="F3443">
        <v>111.72528700000001</v>
      </c>
      <c r="G3443" s="3">
        <v>3</v>
      </c>
      <c r="H3443">
        <v>112.537543</v>
      </c>
      <c r="I3443" s="4">
        <v>4</v>
      </c>
      <c r="P3443">
        <v>2</v>
      </c>
      <c r="Q3443" t="str">
        <f t="shared" si="54"/>
        <v>34</v>
      </c>
    </row>
    <row r="3444" spans="1:17" x14ac:dyDescent="0.25">
      <c r="A3444">
        <v>3443</v>
      </c>
      <c r="F3444">
        <v>111.665087</v>
      </c>
      <c r="G3444" s="3">
        <v>3</v>
      </c>
      <c r="H3444">
        <v>112.53340800000001</v>
      </c>
      <c r="I3444" s="4">
        <v>4</v>
      </c>
      <c r="P3444">
        <v>2</v>
      </c>
      <c r="Q3444" t="str">
        <f t="shared" si="54"/>
        <v>34</v>
      </c>
    </row>
    <row r="3445" spans="1:17" x14ac:dyDescent="0.25">
      <c r="A3445">
        <v>3444</v>
      </c>
      <c r="F3445">
        <v>111.65182000000001</v>
      </c>
      <c r="G3445" s="3">
        <v>3</v>
      </c>
      <c r="H3445">
        <v>112.59983300000002</v>
      </c>
      <c r="I3445" s="4">
        <v>4</v>
      </c>
      <c r="P3445">
        <v>2</v>
      </c>
      <c r="Q3445" t="str">
        <f t="shared" si="54"/>
        <v>34</v>
      </c>
    </row>
    <row r="3446" spans="1:17" x14ac:dyDescent="0.25">
      <c r="A3446">
        <v>3445</v>
      </c>
      <c r="F3446">
        <v>111.64151600000001</v>
      </c>
      <c r="G3446" s="3">
        <v>3</v>
      </c>
      <c r="H3446">
        <v>112.55493800000001</v>
      </c>
      <c r="I3446" s="4">
        <v>4</v>
      </c>
      <c r="P3446">
        <v>2</v>
      </c>
      <c r="Q3446" t="str">
        <f t="shared" si="54"/>
        <v>34</v>
      </c>
    </row>
    <row r="3447" spans="1:17" x14ac:dyDescent="0.25">
      <c r="A3447">
        <v>3446</v>
      </c>
      <c r="F3447">
        <v>111.65401700000001</v>
      </c>
      <c r="G3447" s="3">
        <v>3</v>
      </c>
      <c r="H3447">
        <v>112.56432600000001</v>
      </c>
      <c r="I3447" s="4">
        <v>4</v>
      </c>
      <c r="P3447">
        <v>2</v>
      </c>
      <c r="Q3447" t="str">
        <f t="shared" si="54"/>
        <v>34</v>
      </c>
    </row>
    <row r="3448" spans="1:17" x14ac:dyDescent="0.25">
      <c r="A3448">
        <v>3447</v>
      </c>
      <c r="F3448">
        <v>111.617895</v>
      </c>
      <c r="G3448" s="3">
        <v>3</v>
      </c>
      <c r="H3448">
        <v>112.56432600000001</v>
      </c>
      <c r="I3448" s="4">
        <v>4</v>
      </c>
      <c r="P3448">
        <v>2</v>
      </c>
      <c r="Q3448" t="str">
        <f t="shared" si="54"/>
        <v>34</v>
      </c>
    </row>
    <row r="3449" spans="1:17" x14ac:dyDescent="0.25">
      <c r="A3449">
        <v>3448</v>
      </c>
      <c r="F3449">
        <v>111.72125800000001</v>
      </c>
      <c r="G3449" s="3">
        <v>3</v>
      </c>
      <c r="P3449">
        <v>1</v>
      </c>
      <c r="Q3449" t="str">
        <f t="shared" si="54"/>
        <v>3</v>
      </c>
    </row>
    <row r="3450" spans="1:17" x14ac:dyDescent="0.25">
      <c r="A3450">
        <v>3449</v>
      </c>
      <c r="P3450">
        <v>0</v>
      </c>
      <c r="Q3450" t="str">
        <f t="shared" si="54"/>
        <v/>
      </c>
    </row>
    <row r="3451" spans="1:17" x14ac:dyDescent="0.25">
      <c r="A3451">
        <v>3450</v>
      </c>
      <c r="P3451">
        <v>0</v>
      </c>
      <c r="Q3451" t="str">
        <f t="shared" si="54"/>
        <v/>
      </c>
    </row>
    <row r="3452" spans="1:17" x14ac:dyDescent="0.25">
      <c r="A3452">
        <v>3451</v>
      </c>
      <c r="D3452">
        <v>88.51527200000001</v>
      </c>
      <c r="E3452" s="2">
        <v>2</v>
      </c>
      <c r="P3452">
        <v>1</v>
      </c>
      <c r="Q3452" t="str">
        <f t="shared" si="54"/>
        <v>2</v>
      </c>
    </row>
    <row r="3453" spans="1:17" x14ac:dyDescent="0.25">
      <c r="A3453">
        <v>3452</v>
      </c>
      <c r="D3453">
        <v>88.546749000000005</v>
      </c>
      <c r="E3453" s="2">
        <v>2</v>
      </c>
      <c r="P3453">
        <v>1</v>
      </c>
      <c r="Q3453" t="str">
        <f t="shared" si="54"/>
        <v>2</v>
      </c>
    </row>
    <row r="3454" spans="1:17" x14ac:dyDescent="0.25">
      <c r="A3454">
        <v>3453</v>
      </c>
      <c r="D3454">
        <v>88.517823000000007</v>
      </c>
      <c r="E3454" s="2">
        <v>2</v>
      </c>
      <c r="P3454">
        <v>1</v>
      </c>
      <c r="Q3454" t="str">
        <f t="shared" si="54"/>
        <v>2</v>
      </c>
    </row>
    <row r="3455" spans="1:17" x14ac:dyDescent="0.25">
      <c r="A3455">
        <v>3454</v>
      </c>
      <c r="B3455">
        <v>84.242893000000009</v>
      </c>
      <c r="C3455" s="5">
        <v>1</v>
      </c>
      <c r="D3455">
        <v>88.522566000000012</v>
      </c>
      <c r="E3455" s="2">
        <v>2</v>
      </c>
      <c r="P3455">
        <v>2</v>
      </c>
      <c r="Q3455" t="str">
        <f t="shared" si="54"/>
        <v>12</v>
      </c>
    </row>
    <row r="3456" spans="1:17" x14ac:dyDescent="0.25">
      <c r="A3456">
        <v>3455</v>
      </c>
      <c r="B3456">
        <v>84.154938000000001</v>
      </c>
      <c r="C3456" s="5">
        <v>1</v>
      </c>
      <c r="D3456">
        <v>88.501293000000004</v>
      </c>
      <c r="E3456" s="2">
        <v>2</v>
      </c>
      <c r="P3456">
        <v>2</v>
      </c>
      <c r="Q3456" t="str">
        <f t="shared" si="54"/>
        <v>12</v>
      </c>
    </row>
    <row r="3457" spans="1:17" x14ac:dyDescent="0.25">
      <c r="A3457">
        <v>3456</v>
      </c>
      <c r="B3457">
        <v>84.138612000000009</v>
      </c>
      <c r="C3457" s="5">
        <v>1</v>
      </c>
      <c r="D3457">
        <v>88.492466000000007</v>
      </c>
      <c r="E3457" s="2">
        <v>2</v>
      </c>
      <c r="P3457">
        <v>2</v>
      </c>
      <c r="Q3457" t="str">
        <f t="shared" si="54"/>
        <v>12</v>
      </c>
    </row>
    <row r="3458" spans="1:17" x14ac:dyDescent="0.25">
      <c r="A3458">
        <v>3457</v>
      </c>
      <c r="B3458">
        <v>84.162794000000005</v>
      </c>
      <c r="C3458" s="5">
        <v>1</v>
      </c>
      <c r="D3458">
        <v>88.468794000000003</v>
      </c>
      <c r="E3458" s="2">
        <v>2</v>
      </c>
      <c r="P3458">
        <v>2</v>
      </c>
      <c r="Q3458" t="str">
        <f t="shared" ref="Q3458:Q3512" si="55">CONCATENATE(C3458,E3458,G3458,I3458)</f>
        <v>12</v>
      </c>
    </row>
    <row r="3459" spans="1:17" x14ac:dyDescent="0.25">
      <c r="A3459">
        <v>3458</v>
      </c>
      <c r="B3459">
        <v>84.171009000000012</v>
      </c>
      <c r="C3459" s="5">
        <v>1</v>
      </c>
      <c r="D3459">
        <v>88.51527200000001</v>
      </c>
      <c r="E3459" s="2">
        <v>2</v>
      </c>
      <c r="P3459">
        <v>2</v>
      </c>
      <c r="Q3459" t="str">
        <f t="shared" si="55"/>
        <v>12</v>
      </c>
    </row>
    <row r="3460" spans="1:17" x14ac:dyDescent="0.25">
      <c r="A3460">
        <v>3459</v>
      </c>
      <c r="B3460">
        <v>84.160601000000014</v>
      </c>
      <c r="C3460" s="5">
        <v>1</v>
      </c>
      <c r="P3460">
        <v>1</v>
      </c>
      <c r="Q3460" t="str">
        <f t="shared" si="55"/>
        <v>1</v>
      </c>
    </row>
    <row r="3461" spans="1:17" x14ac:dyDescent="0.25">
      <c r="A3461">
        <v>3460</v>
      </c>
      <c r="B3461">
        <v>84.164224000000004</v>
      </c>
      <c r="C3461" s="5">
        <v>1</v>
      </c>
      <c r="P3461">
        <v>1</v>
      </c>
      <c r="Q3461" t="str">
        <f t="shared" si="55"/>
        <v>1</v>
      </c>
    </row>
    <row r="3462" spans="1:17" x14ac:dyDescent="0.25">
      <c r="A3462">
        <v>3461</v>
      </c>
      <c r="B3462">
        <v>84.242893000000009</v>
      </c>
      <c r="C3462" s="5">
        <v>1</v>
      </c>
      <c r="P3462">
        <v>1</v>
      </c>
      <c r="Q3462" t="str">
        <f t="shared" si="55"/>
        <v>1</v>
      </c>
    </row>
    <row r="3463" spans="1:17" x14ac:dyDescent="0.25">
      <c r="A3463">
        <v>3462</v>
      </c>
      <c r="F3463">
        <v>83.15749000000001</v>
      </c>
      <c r="G3463" s="3">
        <v>3</v>
      </c>
      <c r="H3463">
        <v>82.815977000000004</v>
      </c>
      <c r="I3463" s="4">
        <v>4</v>
      </c>
      <c r="P3463">
        <v>2</v>
      </c>
      <c r="Q3463" t="str">
        <f t="shared" si="55"/>
        <v>34</v>
      </c>
    </row>
    <row r="3464" spans="1:17" x14ac:dyDescent="0.25">
      <c r="A3464">
        <v>3463</v>
      </c>
      <c r="F3464">
        <v>83.169071000000002</v>
      </c>
      <c r="G3464" s="3">
        <v>3</v>
      </c>
      <c r="H3464">
        <v>82.826947000000004</v>
      </c>
      <c r="I3464" s="4">
        <v>4</v>
      </c>
      <c r="P3464">
        <v>2</v>
      </c>
      <c r="Q3464" t="str">
        <f t="shared" si="55"/>
        <v>34</v>
      </c>
    </row>
    <row r="3465" spans="1:17" x14ac:dyDescent="0.25">
      <c r="A3465">
        <v>3464</v>
      </c>
      <c r="F3465">
        <v>83.155399000000003</v>
      </c>
      <c r="G3465" s="3">
        <v>3</v>
      </c>
      <c r="H3465">
        <v>82.805620000000005</v>
      </c>
      <c r="I3465" s="4">
        <v>4</v>
      </c>
      <c r="P3465">
        <v>2</v>
      </c>
      <c r="Q3465" t="str">
        <f t="shared" si="55"/>
        <v>34</v>
      </c>
    </row>
    <row r="3466" spans="1:17" x14ac:dyDescent="0.25">
      <c r="A3466">
        <v>3465</v>
      </c>
      <c r="F3466">
        <v>83.16152000000001</v>
      </c>
      <c r="G3466" s="3">
        <v>3</v>
      </c>
      <c r="H3466">
        <v>82.815926000000005</v>
      </c>
      <c r="I3466" s="4">
        <v>4</v>
      </c>
      <c r="P3466">
        <v>2</v>
      </c>
      <c r="Q3466" t="str">
        <f t="shared" si="55"/>
        <v>34</v>
      </c>
    </row>
    <row r="3467" spans="1:17" x14ac:dyDescent="0.25">
      <c r="A3467">
        <v>3466</v>
      </c>
      <c r="F3467">
        <v>83.165346</v>
      </c>
      <c r="G3467" s="3">
        <v>3</v>
      </c>
      <c r="H3467">
        <v>82.830977000000004</v>
      </c>
      <c r="I3467" s="4">
        <v>4</v>
      </c>
      <c r="P3467">
        <v>2</v>
      </c>
      <c r="Q3467" t="str">
        <f t="shared" si="55"/>
        <v>34</v>
      </c>
    </row>
    <row r="3468" spans="1:17" x14ac:dyDescent="0.25">
      <c r="A3468">
        <v>3467</v>
      </c>
      <c r="F3468">
        <v>83.217284000000006</v>
      </c>
      <c r="G3468" s="3">
        <v>3</v>
      </c>
      <c r="H3468">
        <v>82.812559000000007</v>
      </c>
      <c r="I3468" s="4">
        <v>4</v>
      </c>
      <c r="P3468">
        <v>2</v>
      </c>
      <c r="Q3468" t="str">
        <f t="shared" si="55"/>
        <v>34</v>
      </c>
    </row>
    <row r="3469" spans="1:17" x14ac:dyDescent="0.25">
      <c r="A3469">
        <v>3468</v>
      </c>
      <c r="F3469">
        <v>83.161011000000002</v>
      </c>
      <c r="G3469" s="3">
        <v>3</v>
      </c>
      <c r="H3469">
        <v>82.78118400000001</v>
      </c>
      <c r="I3469" s="4">
        <v>4</v>
      </c>
      <c r="P3469">
        <v>2</v>
      </c>
      <c r="Q3469" t="str">
        <f t="shared" si="55"/>
        <v>34</v>
      </c>
    </row>
    <row r="3470" spans="1:17" x14ac:dyDescent="0.25">
      <c r="A3470">
        <v>3469</v>
      </c>
      <c r="F3470">
        <v>83.15749000000001</v>
      </c>
      <c r="G3470" s="3">
        <v>3</v>
      </c>
      <c r="H3470">
        <v>82.815977000000004</v>
      </c>
      <c r="I3470" s="4">
        <v>4</v>
      </c>
      <c r="P3470">
        <v>2</v>
      </c>
      <c r="Q3470" t="str">
        <f t="shared" si="55"/>
        <v>34</v>
      </c>
    </row>
    <row r="3471" spans="1:17" x14ac:dyDescent="0.25">
      <c r="A3471">
        <v>3470</v>
      </c>
      <c r="D3471">
        <v>66.461196999999999</v>
      </c>
      <c r="E3471" s="2">
        <v>2</v>
      </c>
      <c r="P3471">
        <v>1</v>
      </c>
      <c r="Q3471" t="str">
        <f t="shared" si="55"/>
        <v>2</v>
      </c>
    </row>
    <row r="3472" spans="1:17" x14ac:dyDescent="0.25">
      <c r="A3472">
        <v>3471</v>
      </c>
      <c r="D3472">
        <v>66.461196999999999</v>
      </c>
      <c r="E3472" s="2">
        <v>2</v>
      </c>
      <c r="P3472">
        <v>1</v>
      </c>
      <c r="Q3472" t="str">
        <f t="shared" si="55"/>
        <v>2</v>
      </c>
    </row>
    <row r="3473" spans="1:17" x14ac:dyDescent="0.25">
      <c r="A3473">
        <v>3472</v>
      </c>
      <c r="D3473">
        <v>66.443279000000018</v>
      </c>
      <c r="E3473" s="2">
        <v>2</v>
      </c>
      <c r="P3473">
        <v>1</v>
      </c>
      <c r="Q3473" t="str">
        <f t="shared" si="55"/>
        <v>2</v>
      </c>
    </row>
    <row r="3474" spans="1:17" x14ac:dyDescent="0.25">
      <c r="A3474">
        <v>3473</v>
      </c>
      <c r="D3474">
        <v>66.443802000000005</v>
      </c>
      <c r="E3474" s="2">
        <v>2</v>
      </c>
      <c r="P3474">
        <v>1</v>
      </c>
      <c r="Q3474" t="str">
        <f t="shared" si="55"/>
        <v>2</v>
      </c>
    </row>
    <row r="3475" spans="1:17" x14ac:dyDescent="0.25">
      <c r="A3475">
        <v>3474</v>
      </c>
      <c r="D3475">
        <v>66.418281000000007</v>
      </c>
      <c r="E3475" s="2">
        <v>2</v>
      </c>
      <c r="P3475">
        <v>1</v>
      </c>
      <c r="Q3475" t="str">
        <f t="shared" si="55"/>
        <v>2</v>
      </c>
    </row>
    <row r="3476" spans="1:17" x14ac:dyDescent="0.25">
      <c r="A3476">
        <v>3475</v>
      </c>
      <c r="D3476">
        <v>66.429268000000008</v>
      </c>
      <c r="E3476" s="2">
        <v>2</v>
      </c>
      <c r="P3476">
        <v>1</v>
      </c>
      <c r="Q3476" t="str">
        <f t="shared" si="55"/>
        <v>2</v>
      </c>
    </row>
    <row r="3477" spans="1:17" x14ac:dyDescent="0.25">
      <c r="A3477">
        <v>3476</v>
      </c>
      <c r="D3477">
        <v>66.422294000000008</v>
      </c>
      <c r="E3477" s="2">
        <v>2</v>
      </c>
      <c r="P3477">
        <v>1</v>
      </c>
      <c r="Q3477" t="str">
        <f t="shared" si="55"/>
        <v>2</v>
      </c>
    </row>
    <row r="3478" spans="1:17" x14ac:dyDescent="0.25">
      <c r="A3478">
        <v>3477</v>
      </c>
      <c r="B3478">
        <v>60.230022000000005</v>
      </c>
      <c r="C3478" s="5">
        <v>1</v>
      </c>
      <c r="D3478">
        <v>66.422294000000008</v>
      </c>
      <c r="E3478" s="2">
        <v>2</v>
      </c>
      <c r="P3478">
        <v>2</v>
      </c>
      <c r="Q3478" t="str">
        <f t="shared" si="55"/>
        <v>12</v>
      </c>
    </row>
    <row r="3479" spans="1:17" x14ac:dyDescent="0.25">
      <c r="A3479">
        <v>3478</v>
      </c>
      <c r="B3479">
        <v>60.209087000000011</v>
      </c>
      <c r="C3479" s="5">
        <v>1</v>
      </c>
      <c r="D3479">
        <v>66.431251000000003</v>
      </c>
      <c r="E3479" s="2">
        <v>2</v>
      </c>
      <c r="P3479">
        <v>2</v>
      </c>
      <c r="Q3479" t="str">
        <f t="shared" si="55"/>
        <v>12</v>
      </c>
    </row>
    <row r="3480" spans="1:17" x14ac:dyDescent="0.25">
      <c r="A3480">
        <v>3479</v>
      </c>
      <c r="B3480">
        <v>60.216591000000008</v>
      </c>
      <c r="C3480" s="5">
        <v>1</v>
      </c>
      <c r="D3480">
        <v>66.461196999999999</v>
      </c>
      <c r="E3480" s="2">
        <v>2</v>
      </c>
      <c r="P3480">
        <v>2</v>
      </c>
      <c r="Q3480" t="str">
        <f t="shared" si="55"/>
        <v>12</v>
      </c>
    </row>
    <row r="3481" spans="1:17" x14ac:dyDescent="0.25">
      <c r="A3481">
        <v>3480</v>
      </c>
      <c r="B3481">
        <v>60.221325000000007</v>
      </c>
      <c r="C3481" s="5">
        <v>1</v>
      </c>
      <c r="P3481">
        <v>1</v>
      </c>
      <c r="Q3481" t="str">
        <f t="shared" si="55"/>
        <v>1</v>
      </c>
    </row>
    <row r="3482" spans="1:17" x14ac:dyDescent="0.25">
      <c r="A3482">
        <v>3481</v>
      </c>
      <c r="B3482">
        <v>60.202419000000006</v>
      </c>
      <c r="C3482" s="5">
        <v>1</v>
      </c>
      <c r="P3482">
        <v>1</v>
      </c>
      <c r="Q3482" t="str">
        <f t="shared" si="55"/>
        <v>1</v>
      </c>
    </row>
    <row r="3483" spans="1:17" x14ac:dyDescent="0.25">
      <c r="A3483">
        <v>3482</v>
      </c>
      <c r="B3483">
        <v>60.204193000000011</v>
      </c>
      <c r="C3483" s="5">
        <v>1</v>
      </c>
      <c r="P3483">
        <v>1</v>
      </c>
      <c r="Q3483" t="str">
        <f t="shared" si="55"/>
        <v>1</v>
      </c>
    </row>
    <row r="3484" spans="1:17" x14ac:dyDescent="0.25">
      <c r="A3484">
        <v>3483</v>
      </c>
      <c r="B3484">
        <v>60.244137000000009</v>
      </c>
      <c r="C3484" s="5">
        <v>1</v>
      </c>
      <c r="P3484">
        <v>1</v>
      </c>
      <c r="Q3484" t="str">
        <f t="shared" si="55"/>
        <v>1</v>
      </c>
    </row>
    <row r="3485" spans="1:17" x14ac:dyDescent="0.25">
      <c r="A3485">
        <v>3484</v>
      </c>
      <c r="B3485">
        <v>60.230022000000005</v>
      </c>
      <c r="C3485" s="5">
        <v>1</v>
      </c>
      <c r="H3485">
        <v>60.435947000000006</v>
      </c>
      <c r="I3485" s="4">
        <v>4</v>
      </c>
      <c r="P3485">
        <v>2</v>
      </c>
      <c r="Q3485" t="str">
        <f t="shared" si="55"/>
        <v>14</v>
      </c>
    </row>
    <row r="3486" spans="1:17" x14ac:dyDescent="0.25">
      <c r="A3486">
        <v>3485</v>
      </c>
      <c r="H3486">
        <v>60.438244000000012</v>
      </c>
      <c r="I3486" s="4">
        <v>4</v>
      </c>
      <c r="P3486">
        <v>1</v>
      </c>
      <c r="Q3486" t="str">
        <f t="shared" si="55"/>
        <v>4</v>
      </c>
    </row>
    <row r="3487" spans="1:17" x14ac:dyDescent="0.25">
      <c r="A3487">
        <v>3486</v>
      </c>
      <c r="F3487">
        <v>59.59844600000001</v>
      </c>
      <c r="G3487" s="3">
        <v>3</v>
      </c>
      <c r="H3487">
        <v>60.450641000000012</v>
      </c>
      <c r="I3487" s="4">
        <v>4</v>
      </c>
      <c r="P3487">
        <v>2</v>
      </c>
      <c r="Q3487" t="str">
        <f t="shared" si="55"/>
        <v>34</v>
      </c>
    </row>
    <row r="3488" spans="1:17" x14ac:dyDescent="0.25">
      <c r="A3488">
        <v>3487</v>
      </c>
      <c r="F3488">
        <v>59.599174000000005</v>
      </c>
      <c r="G3488" s="3">
        <v>3</v>
      </c>
      <c r="H3488">
        <v>60.433555000000005</v>
      </c>
      <c r="I3488" s="4">
        <v>4</v>
      </c>
      <c r="P3488">
        <v>2</v>
      </c>
      <c r="Q3488" t="str">
        <f t="shared" si="55"/>
        <v>34</v>
      </c>
    </row>
    <row r="3489" spans="1:17" x14ac:dyDescent="0.25">
      <c r="A3489">
        <v>3488</v>
      </c>
      <c r="F3489">
        <v>59.60146300000001</v>
      </c>
      <c r="G3489" s="3">
        <v>3</v>
      </c>
      <c r="H3489">
        <v>60.43069100000001</v>
      </c>
      <c r="I3489" s="4">
        <v>4</v>
      </c>
      <c r="P3489">
        <v>2</v>
      </c>
      <c r="Q3489" t="str">
        <f t="shared" si="55"/>
        <v>34</v>
      </c>
    </row>
    <row r="3490" spans="1:17" x14ac:dyDescent="0.25">
      <c r="A3490">
        <v>3489</v>
      </c>
      <c r="F3490">
        <v>59.635681000000005</v>
      </c>
      <c r="G3490" s="3">
        <v>3</v>
      </c>
      <c r="H3490">
        <v>60.474647000000012</v>
      </c>
      <c r="I3490" s="4">
        <v>4</v>
      </c>
      <c r="P3490">
        <v>2</v>
      </c>
      <c r="Q3490" t="str">
        <f t="shared" si="55"/>
        <v>34</v>
      </c>
    </row>
    <row r="3491" spans="1:17" x14ac:dyDescent="0.25">
      <c r="A3491">
        <v>3490</v>
      </c>
      <c r="F3491">
        <v>59.590786000000008</v>
      </c>
      <c r="G3491" s="3">
        <v>3</v>
      </c>
      <c r="H3491">
        <v>60.496052000000006</v>
      </c>
      <c r="I3491" s="4">
        <v>4</v>
      </c>
      <c r="P3491">
        <v>2</v>
      </c>
      <c r="Q3491" t="str">
        <f t="shared" si="55"/>
        <v>34</v>
      </c>
    </row>
    <row r="3492" spans="1:17" x14ac:dyDescent="0.25">
      <c r="A3492">
        <v>3491</v>
      </c>
      <c r="F3492">
        <v>59.63099600000001</v>
      </c>
      <c r="G3492" s="3">
        <v>3</v>
      </c>
      <c r="H3492">
        <v>60.424282000000005</v>
      </c>
      <c r="I3492" s="4">
        <v>4</v>
      </c>
      <c r="P3492">
        <v>2</v>
      </c>
      <c r="Q3492" t="str">
        <f t="shared" si="55"/>
        <v>34</v>
      </c>
    </row>
    <row r="3493" spans="1:17" x14ac:dyDescent="0.25">
      <c r="A3493">
        <v>3492</v>
      </c>
      <c r="D3493">
        <v>42.680561000000012</v>
      </c>
      <c r="E3493" s="2">
        <v>2</v>
      </c>
      <c r="F3493">
        <v>59.59844600000001</v>
      </c>
      <c r="G3493" s="3">
        <v>3</v>
      </c>
      <c r="H3493">
        <v>60.435947000000006</v>
      </c>
      <c r="I3493" s="4">
        <v>4</v>
      </c>
      <c r="P3493">
        <v>3</v>
      </c>
      <c r="Q3493" t="str">
        <f t="shared" si="55"/>
        <v>234</v>
      </c>
    </row>
    <row r="3494" spans="1:17" x14ac:dyDescent="0.25">
      <c r="A3494">
        <v>3493</v>
      </c>
      <c r="D3494">
        <v>42.652694000000011</v>
      </c>
      <c r="E3494" s="2">
        <v>2</v>
      </c>
      <c r="F3494">
        <v>59.59844600000001</v>
      </c>
      <c r="G3494" s="3">
        <v>3</v>
      </c>
      <c r="H3494">
        <v>60.435947000000006</v>
      </c>
      <c r="I3494" s="4">
        <v>4</v>
      </c>
      <c r="P3494">
        <v>3</v>
      </c>
      <c r="Q3494" t="str">
        <f t="shared" si="55"/>
        <v>234</v>
      </c>
    </row>
    <row r="3495" spans="1:17" x14ac:dyDescent="0.25">
      <c r="A3495">
        <v>3494</v>
      </c>
      <c r="D3495">
        <v>42.679256000000009</v>
      </c>
      <c r="E3495" s="2">
        <v>2</v>
      </c>
      <c r="F3495">
        <v>59.59844600000001</v>
      </c>
      <c r="G3495" s="3">
        <v>3</v>
      </c>
      <c r="P3495">
        <v>2</v>
      </c>
      <c r="Q3495" t="str">
        <f t="shared" si="55"/>
        <v>23</v>
      </c>
    </row>
    <row r="3496" spans="1:17" x14ac:dyDescent="0.25">
      <c r="A3496">
        <v>3495</v>
      </c>
      <c r="D3496">
        <v>42.651447000000012</v>
      </c>
      <c r="E3496" s="2">
        <v>2</v>
      </c>
      <c r="P3496">
        <v>1</v>
      </c>
      <c r="Q3496" t="str">
        <f t="shared" si="55"/>
        <v>2</v>
      </c>
    </row>
    <row r="3497" spans="1:17" x14ac:dyDescent="0.25">
      <c r="A3497">
        <v>3496</v>
      </c>
      <c r="D3497">
        <v>42.653061000000008</v>
      </c>
      <c r="E3497" s="2">
        <v>2</v>
      </c>
      <c r="P3497">
        <v>1</v>
      </c>
      <c r="Q3497" t="str">
        <f t="shared" si="55"/>
        <v>2</v>
      </c>
    </row>
    <row r="3498" spans="1:17" x14ac:dyDescent="0.25">
      <c r="A3498">
        <v>3497</v>
      </c>
      <c r="D3498">
        <v>42.622230000000009</v>
      </c>
      <c r="E3498" s="2">
        <v>2</v>
      </c>
      <c r="P3498">
        <v>1</v>
      </c>
      <c r="Q3498" t="str">
        <f t="shared" si="55"/>
        <v>2</v>
      </c>
    </row>
    <row r="3499" spans="1:17" x14ac:dyDescent="0.25">
      <c r="A3499">
        <v>3498</v>
      </c>
      <c r="D3499">
        <v>42.616604000000009</v>
      </c>
      <c r="E3499" s="2">
        <v>2</v>
      </c>
      <c r="P3499">
        <v>1</v>
      </c>
      <c r="Q3499" t="str">
        <f t="shared" si="55"/>
        <v>2</v>
      </c>
    </row>
    <row r="3500" spans="1:17" x14ac:dyDescent="0.25">
      <c r="A3500">
        <v>3499</v>
      </c>
      <c r="D3500">
        <v>42.605407000000007</v>
      </c>
      <c r="E3500" s="2">
        <v>2</v>
      </c>
      <c r="P3500">
        <v>1</v>
      </c>
      <c r="Q3500" t="str">
        <f t="shared" si="55"/>
        <v>2</v>
      </c>
    </row>
    <row r="3501" spans="1:17" x14ac:dyDescent="0.25">
      <c r="A3501">
        <v>3500</v>
      </c>
      <c r="B3501">
        <v>34.76156000000001</v>
      </c>
      <c r="C3501" s="5">
        <v>1</v>
      </c>
      <c r="D3501">
        <v>42.558796000000008</v>
      </c>
      <c r="E3501" s="2">
        <v>2</v>
      </c>
      <c r="P3501">
        <v>2</v>
      </c>
      <c r="Q3501" t="str">
        <f t="shared" si="55"/>
        <v>12</v>
      </c>
    </row>
    <row r="3502" spans="1:17" x14ac:dyDescent="0.25">
      <c r="A3502">
        <v>3501</v>
      </c>
      <c r="B3502">
        <v>34.728594000000008</v>
      </c>
      <c r="C3502" s="5">
        <v>1</v>
      </c>
      <c r="D3502">
        <v>42.680561000000012</v>
      </c>
      <c r="E3502" s="2">
        <v>2</v>
      </c>
      <c r="P3502">
        <v>2</v>
      </c>
      <c r="Q3502" t="str">
        <f t="shared" si="55"/>
        <v>12</v>
      </c>
    </row>
    <row r="3503" spans="1:17" x14ac:dyDescent="0.25">
      <c r="A3503">
        <v>3502</v>
      </c>
      <c r="B3503">
        <v>34.728283000000005</v>
      </c>
      <c r="C3503" s="5">
        <v>1</v>
      </c>
      <c r="P3503">
        <v>1</v>
      </c>
      <c r="Q3503" t="str">
        <f t="shared" si="55"/>
        <v>1</v>
      </c>
    </row>
    <row r="3504" spans="1:17" x14ac:dyDescent="0.25">
      <c r="A3504">
        <v>3503</v>
      </c>
      <c r="B3504">
        <v>34.780468000000013</v>
      </c>
      <c r="C3504" s="5">
        <v>1</v>
      </c>
      <c r="P3504">
        <v>1</v>
      </c>
      <c r="Q3504" t="str">
        <f t="shared" si="55"/>
        <v>1</v>
      </c>
    </row>
    <row r="3505" spans="1:17" x14ac:dyDescent="0.25">
      <c r="A3505">
        <v>3504</v>
      </c>
      <c r="B3505">
        <v>34.739898000000011</v>
      </c>
      <c r="C3505" s="5">
        <v>1</v>
      </c>
      <c r="P3505">
        <v>1</v>
      </c>
      <c r="Q3505" t="str">
        <f t="shared" si="55"/>
        <v>1</v>
      </c>
    </row>
    <row r="3506" spans="1:17" x14ac:dyDescent="0.25">
      <c r="A3506">
        <v>3505</v>
      </c>
      <c r="B3506">
        <v>34.778644000000007</v>
      </c>
      <c r="C3506" s="5">
        <v>1</v>
      </c>
      <c r="P3506">
        <v>1</v>
      </c>
      <c r="Q3506" t="str">
        <f t="shared" si="55"/>
        <v>1</v>
      </c>
    </row>
    <row r="3507" spans="1:17" x14ac:dyDescent="0.25">
      <c r="A3507">
        <v>3506</v>
      </c>
      <c r="B3507">
        <v>34.735574000000007</v>
      </c>
      <c r="C3507" s="5">
        <v>1</v>
      </c>
      <c r="P3507">
        <v>1</v>
      </c>
      <c r="Q3507" t="str">
        <f t="shared" si="55"/>
        <v>1</v>
      </c>
    </row>
    <row r="3508" spans="1:17" x14ac:dyDescent="0.25">
      <c r="A3508">
        <v>3507</v>
      </c>
      <c r="B3508">
        <v>34.727239000000012</v>
      </c>
      <c r="C3508" s="5">
        <v>1</v>
      </c>
      <c r="H3508">
        <v>37.48990400000001</v>
      </c>
      <c r="I3508" s="4">
        <v>4</v>
      </c>
      <c r="P3508">
        <v>2</v>
      </c>
      <c r="Q3508" t="str">
        <f t="shared" si="55"/>
        <v>14</v>
      </c>
    </row>
    <row r="3509" spans="1:17" x14ac:dyDescent="0.25">
      <c r="A3509">
        <v>3508</v>
      </c>
      <c r="B3509">
        <v>34.709118000000004</v>
      </c>
      <c r="C3509" s="5">
        <v>1</v>
      </c>
      <c r="H3509">
        <v>37.51615300000001</v>
      </c>
      <c r="I3509" s="4">
        <v>4</v>
      </c>
      <c r="P3509">
        <v>2</v>
      </c>
      <c r="Q3509" t="str">
        <f t="shared" si="55"/>
        <v>14</v>
      </c>
    </row>
    <row r="3510" spans="1:17" x14ac:dyDescent="0.25">
      <c r="A3510">
        <v>3509</v>
      </c>
      <c r="B3510">
        <v>34.76156000000001</v>
      </c>
      <c r="C3510" s="5">
        <v>1</v>
      </c>
      <c r="H3510">
        <v>37.501520000000014</v>
      </c>
      <c r="I3510" s="4">
        <v>4</v>
      </c>
      <c r="P3510">
        <v>2</v>
      </c>
      <c r="Q3510" t="str">
        <f t="shared" si="55"/>
        <v>14</v>
      </c>
    </row>
    <row r="3511" spans="1:17" x14ac:dyDescent="0.25">
      <c r="A3511">
        <v>3510</v>
      </c>
      <c r="F3511">
        <v>34.832079000000007</v>
      </c>
      <c r="G3511" s="3">
        <v>3</v>
      </c>
      <c r="H3511">
        <v>37.48990400000001</v>
      </c>
      <c r="I3511" s="4">
        <v>4</v>
      </c>
      <c r="P3511">
        <v>2</v>
      </c>
      <c r="Q3511" t="str">
        <f t="shared" si="55"/>
        <v>34</v>
      </c>
    </row>
    <row r="3512" spans="1:17" x14ac:dyDescent="0.25">
      <c r="A3512">
        <v>3511</v>
      </c>
      <c r="F3512">
        <v>34.832079000000007</v>
      </c>
      <c r="G3512" s="3">
        <v>3</v>
      </c>
      <c r="H3512">
        <v>37.48990400000001</v>
      </c>
      <c r="I3512" s="4">
        <v>4</v>
      </c>
      <c r="J3512">
        <v>39.383758000000007</v>
      </c>
      <c r="K3512" t="s">
        <v>22</v>
      </c>
      <c r="Q3512" t="str">
        <f t="shared" si="55"/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B79D-BB5C-44D9-ADA2-B43CC11F0E2C}">
  <dimension ref="A1:F3512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C5" s="2">
        <v>2</v>
      </c>
    </row>
    <row r="6" spans="1:6" x14ac:dyDescent="0.25">
      <c r="A6">
        <v>5</v>
      </c>
      <c r="C6" s="2">
        <v>2</v>
      </c>
      <c r="D6" s="3">
        <v>3</v>
      </c>
    </row>
    <row r="7" spans="1:6" x14ac:dyDescent="0.25">
      <c r="A7">
        <v>6</v>
      </c>
      <c r="C7" s="2">
        <v>2</v>
      </c>
      <c r="D7" s="3">
        <v>3</v>
      </c>
    </row>
    <row r="8" spans="1:6" x14ac:dyDescent="0.25">
      <c r="A8">
        <v>7</v>
      </c>
      <c r="C8" s="2">
        <v>2</v>
      </c>
      <c r="D8" s="3">
        <v>3</v>
      </c>
    </row>
    <row r="9" spans="1:6" x14ac:dyDescent="0.25">
      <c r="A9">
        <v>8</v>
      </c>
      <c r="C9" s="2">
        <v>2</v>
      </c>
      <c r="D9" s="3">
        <v>3</v>
      </c>
    </row>
    <row r="10" spans="1:6" x14ac:dyDescent="0.25">
      <c r="A10">
        <v>9</v>
      </c>
      <c r="C10" s="2">
        <v>2</v>
      </c>
      <c r="D10" s="3">
        <v>3</v>
      </c>
    </row>
    <row r="11" spans="1:6" x14ac:dyDescent="0.25">
      <c r="A11">
        <v>10</v>
      </c>
      <c r="C11" s="2">
        <v>2</v>
      </c>
      <c r="D11" s="3">
        <v>3</v>
      </c>
    </row>
    <row r="12" spans="1:6" x14ac:dyDescent="0.25">
      <c r="A12">
        <v>11</v>
      </c>
      <c r="C12" s="2">
        <v>2</v>
      </c>
      <c r="D12" s="3">
        <v>3</v>
      </c>
    </row>
    <row r="13" spans="1:6" x14ac:dyDescent="0.25">
      <c r="A13">
        <v>12</v>
      </c>
      <c r="C13" s="2">
        <v>2</v>
      </c>
      <c r="D13" s="3">
        <v>3</v>
      </c>
    </row>
    <row r="14" spans="1:6" x14ac:dyDescent="0.25">
      <c r="A14">
        <v>13</v>
      </c>
      <c r="C14" s="2">
        <v>2</v>
      </c>
      <c r="D14" s="3">
        <v>3</v>
      </c>
    </row>
    <row r="15" spans="1:6" x14ac:dyDescent="0.25">
      <c r="A15">
        <v>14</v>
      </c>
      <c r="C15" s="2">
        <v>2</v>
      </c>
      <c r="D15" s="3">
        <v>3</v>
      </c>
    </row>
    <row r="16" spans="1:6" x14ac:dyDescent="0.25">
      <c r="A16">
        <v>15</v>
      </c>
      <c r="C16" s="2">
        <v>2</v>
      </c>
      <c r="D16" s="3">
        <v>3</v>
      </c>
    </row>
    <row r="17" spans="1:5" x14ac:dyDescent="0.25">
      <c r="A17">
        <v>16</v>
      </c>
      <c r="C17" s="2">
        <v>2</v>
      </c>
    </row>
    <row r="18" spans="1:5" x14ac:dyDescent="0.25">
      <c r="A18">
        <v>17</v>
      </c>
    </row>
    <row r="19" spans="1:5" x14ac:dyDescent="0.25">
      <c r="A19">
        <v>18</v>
      </c>
    </row>
    <row r="20" spans="1:5" x14ac:dyDescent="0.25">
      <c r="A20">
        <v>19</v>
      </c>
      <c r="E20" s="4">
        <v>4</v>
      </c>
    </row>
    <row r="21" spans="1:5" x14ac:dyDescent="0.25">
      <c r="A21">
        <v>20</v>
      </c>
      <c r="B21" s="5">
        <v>1</v>
      </c>
      <c r="E21" s="4">
        <v>4</v>
      </c>
    </row>
    <row r="22" spans="1:5" x14ac:dyDescent="0.25">
      <c r="A22">
        <v>21</v>
      </c>
      <c r="B22" s="5">
        <v>1</v>
      </c>
      <c r="E22" s="4">
        <v>4</v>
      </c>
    </row>
    <row r="23" spans="1:5" x14ac:dyDescent="0.25">
      <c r="A23">
        <v>22</v>
      </c>
      <c r="B23" s="5">
        <v>1</v>
      </c>
      <c r="E23" s="4">
        <v>4</v>
      </c>
    </row>
    <row r="24" spans="1:5" x14ac:dyDescent="0.25">
      <c r="A24">
        <v>23</v>
      </c>
      <c r="B24" s="5">
        <v>1</v>
      </c>
      <c r="E24" s="4">
        <v>4</v>
      </c>
    </row>
    <row r="25" spans="1:5" x14ac:dyDescent="0.25">
      <c r="A25">
        <v>24</v>
      </c>
      <c r="B25" s="5">
        <v>1</v>
      </c>
      <c r="E25" s="4">
        <v>4</v>
      </c>
    </row>
    <row r="26" spans="1:5" x14ac:dyDescent="0.25">
      <c r="A26">
        <v>25</v>
      </c>
      <c r="B26" s="5">
        <v>1</v>
      </c>
      <c r="E26" s="4">
        <v>4</v>
      </c>
    </row>
    <row r="27" spans="1:5" x14ac:dyDescent="0.25">
      <c r="A27">
        <v>26</v>
      </c>
      <c r="B27" s="5">
        <v>1</v>
      </c>
      <c r="E27" s="4">
        <v>4</v>
      </c>
    </row>
    <row r="28" spans="1:5" x14ac:dyDescent="0.25">
      <c r="A28">
        <v>27</v>
      </c>
      <c r="B28" s="5">
        <v>1</v>
      </c>
      <c r="E28" s="4">
        <v>4</v>
      </c>
    </row>
    <row r="29" spans="1:5" x14ac:dyDescent="0.25">
      <c r="A29">
        <v>28</v>
      </c>
      <c r="B29" s="5">
        <v>1</v>
      </c>
      <c r="E29" s="4">
        <v>4</v>
      </c>
    </row>
    <row r="30" spans="1:5" x14ac:dyDescent="0.25">
      <c r="A30">
        <v>29</v>
      </c>
      <c r="B30" s="5">
        <v>1</v>
      </c>
      <c r="E30" s="4">
        <v>4</v>
      </c>
    </row>
    <row r="31" spans="1:5" x14ac:dyDescent="0.25">
      <c r="A31">
        <v>30</v>
      </c>
      <c r="B31" s="5">
        <v>1</v>
      </c>
    </row>
    <row r="32" spans="1:5" x14ac:dyDescent="0.25">
      <c r="A32">
        <v>31</v>
      </c>
      <c r="B32" s="5">
        <v>1</v>
      </c>
    </row>
    <row r="33" spans="1:5" x14ac:dyDescent="0.25">
      <c r="A33">
        <v>32</v>
      </c>
    </row>
    <row r="34" spans="1:5" x14ac:dyDescent="0.25">
      <c r="A34">
        <v>33</v>
      </c>
      <c r="C34" s="2">
        <v>2</v>
      </c>
      <c r="D34" s="3">
        <v>3</v>
      </c>
    </row>
    <row r="35" spans="1:5" x14ac:dyDescent="0.25">
      <c r="A35">
        <v>34</v>
      </c>
      <c r="C35" s="2">
        <v>2</v>
      </c>
      <c r="D35" s="3">
        <v>3</v>
      </c>
    </row>
    <row r="36" spans="1:5" x14ac:dyDescent="0.25">
      <c r="A36">
        <v>35</v>
      </c>
      <c r="C36" s="2">
        <v>2</v>
      </c>
      <c r="D36" s="3">
        <v>3</v>
      </c>
    </row>
    <row r="37" spans="1:5" x14ac:dyDescent="0.25">
      <c r="A37">
        <v>36</v>
      </c>
      <c r="C37" s="2">
        <v>2</v>
      </c>
      <c r="D37" s="3">
        <v>3</v>
      </c>
    </row>
    <row r="38" spans="1:5" x14ac:dyDescent="0.25">
      <c r="A38">
        <v>37</v>
      </c>
      <c r="C38" s="2">
        <v>2</v>
      </c>
      <c r="D38" s="3">
        <v>3</v>
      </c>
    </row>
    <row r="39" spans="1:5" x14ac:dyDescent="0.25">
      <c r="A39">
        <v>38</v>
      </c>
      <c r="C39" s="2">
        <v>2</v>
      </c>
      <c r="D39" s="3">
        <v>3</v>
      </c>
    </row>
    <row r="40" spans="1:5" x14ac:dyDescent="0.25">
      <c r="A40">
        <v>39</v>
      </c>
      <c r="C40" s="2">
        <v>2</v>
      </c>
      <c r="D40" s="3">
        <v>3</v>
      </c>
    </row>
    <row r="41" spans="1:5" x14ac:dyDescent="0.25">
      <c r="A41">
        <v>40</v>
      </c>
      <c r="C41" s="2">
        <v>2</v>
      </c>
      <c r="D41" s="3">
        <v>3</v>
      </c>
    </row>
    <row r="42" spans="1:5" x14ac:dyDescent="0.25">
      <c r="A42">
        <v>41</v>
      </c>
      <c r="C42" s="2">
        <v>2</v>
      </c>
      <c r="D42" s="3">
        <v>3</v>
      </c>
    </row>
    <row r="43" spans="1:5" x14ac:dyDescent="0.25">
      <c r="A43">
        <v>42</v>
      </c>
      <c r="C43" s="2">
        <v>2</v>
      </c>
      <c r="D43" s="3">
        <v>3</v>
      </c>
    </row>
    <row r="44" spans="1:5" x14ac:dyDescent="0.25">
      <c r="A44">
        <v>43</v>
      </c>
      <c r="C44" s="2">
        <v>2</v>
      </c>
      <c r="D44" s="3">
        <v>3</v>
      </c>
    </row>
    <row r="45" spans="1:5" x14ac:dyDescent="0.25">
      <c r="A45">
        <v>44</v>
      </c>
    </row>
    <row r="46" spans="1:5" x14ac:dyDescent="0.25">
      <c r="A46">
        <v>45</v>
      </c>
      <c r="E46" s="4">
        <v>4</v>
      </c>
    </row>
    <row r="47" spans="1:5" x14ac:dyDescent="0.25">
      <c r="A47">
        <v>46</v>
      </c>
      <c r="B47" s="5">
        <v>1</v>
      </c>
      <c r="E47" s="4">
        <v>4</v>
      </c>
    </row>
    <row r="48" spans="1:5" x14ac:dyDescent="0.25">
      <c r="A48">
        <v>47</v>
      </c>
      <c r="B48" s="5">
        <v>1</v>
      </c>
      <c r="E48" s="4">
        <v>4</v>
      </c>
    </row>
    <row r="49" spans="1:5" x14ac:dyDescent="0.25">
      <c r="A49">
        <v>48</v>
      </c>
      <c r="B49" s="5">
        <v>1</v>
      </c>
      <c r="E49" s="4">
        <v>4</v>
      </c>
    </row>
    <row r="50" spans="1:5" x14ac:dyDescent="0.25">
      <c r="A50">
        <v>49</v>
      </c>
      <c r="B50" s="5">
        <v>1</v>
      </c>
      <c r="E50" s="4">
        <v>4</v>
      </c>
    </row>
    <row r="51" spans="1:5" x14ac:dyDescent="0.25">
      <c r="A51">
        <v>50</v>
      </c>
      <c r="B51" s="5">
        <v>1</v>
      </c>
      <c r="E51" s="4">
        <v>4</v>
      </c>
    </row>
    <row r="52" spans="1:5" x14ac:dyDescent="0.25">
      <c r="A52">
        <v>51</v>
      </c>
      <c r="B52" s="5">
        <v>1</v>
      </c>
      <c r="E52" s="4">
        <v>4</v>
      </c>
    </row>
    <row r="53" spans="1:5" x14ac:dyDescent="0.25">
      <c r="A53">
        <v>52</v>
      </c>
      <c r="B53" s="5">
        <v>1</v>
      </c>
      <c r="E53" s="4">
        <v>4</v>
      </c>
    </row>
    <row r="54" spans="1:5" x14ac:dyDescent="0.25">
      <c r="A54">
        <v>53</v>
      </c>
      <c r="B54" s="5">
        <v>1</v>
      </c>
      <c r="E54" s="4">
        <v>4</v>
      </c>
    </row>
    <row r="55" spans="1:5" x14ac:dyDescent="0.25">
      <c r="A55">
        <v>54</v>
      </c>
      <c r="B55" s="5">
        <v>1</v>
      </c>
      <c r="E55" s="4">
        <v>4</v>
      </c>
    </row>
    <row r="56" spans="1:5" x14ac:dyDescent="0.25">
      <c r="A56">
        <v>55</v>
      </c>
      <c r="B56" s="5">
        <v>1</v>
      </c>
      <c r="E56" s="4">
        <v>4</v>
      </c>
    </row>
    <row r="57" spans="1:5" x14ac:dyDescent="0.25">
      <c r="A57">
        <v>56</v>
      </c>
      <c r="B57" s="5">
        <v>1</v>
      </c>
    </row>
    <row r="58" spans="1:5" x14ac:dyDescent="0.25">
      <c r="A58">
        <v>57</v>
      </c>
      <c r="B58" s="5">
        <v>1</v>
      </c>
    </row>
    <row r="59" spans="1:5" x14ac:dyDescent="0.25">
      <c r="A59">
        <v>58</v>
      </c>
      <c r="B59" s="5">
        <v>1</v>
      </c>
      <c r="C59" s="2">
        <v>2</v>
      </c>
    </row>
    <row r="60" spans="1:5" x14ac:dyDescent="0.25">
      <c r="A60">
        <v>59</v>
      </c>
      <c r="C60" s="2">
        <v>2</v>
      </c>
    </row>
    <row r="61" spans="1:5" x14ac:dyDescent="0.25">
      <c r="A61">
        <v>60</v>
      </c>
      <c r="C61" s="2">
        <v>2</v>
      </c>
      <c r="D61" s="3">
        <v>3</v>
      </c>
    </row>
    <row r="62" spans="1:5" x14ac:dyDescent="0.25">
      <c r="A62">
        <v>61</v>
      </c>
      <c r="C62" s="2">
        <v>2</v>
      </c>
      <c r="D62" s="3">
        <v>3</v>
      </c>
    </row>
    <row r="63" spans="1:5" x14ac:dyDescent="0.25">
      <c r="A63">
        <v>62</v>
      </c>
      <c r="C63" s="2">
        <v>2</v>
      </c>
      <c r="D63" s="3">
        <v>3</v>
      </c>
    </row>
    <row r="64" spans="1:5" x14ac:dyDescent="0.25">
      <c r="A64">
        <v>63</v>
      </c>
      <c r="C64" s="2">
        <v>2</v>
      </c>
      <c r="D64" s="3">
        <v>3</v>
      </c>
    </row>
    <row r="65" spans="1:5" x14ac:dyDescent="0.25">
      <c r="A65">
        <v>64</v>
      </c>
      <c r="C65" s="2">
        <v>2</v>
      </c>
      <c r="D65" s="3">
        <v>3</v>
      </c>
    </row>
    <row r="66" spans="1:5" x14ac:dyDescent="0.25">
      <c r="A66">
        <v>65</v>
      </c>
      <c r="C66" s="2">
        <v>2</v>
      </c>
      <c r="D66" s="3">
        <v>3</v>
      </c>
    </row>
    <row r="67" spans="1:5" x14ac:dyDescent="0.25">
      <c r="A67">
        <v>66</v>
      </c>
      <c r="C67" s="2">
        <v>2</v>
      </c>
      <c r="D67" s="3">
        <v>3</v>
      </c>
    </row>
    <row r="68" spans="1:5" x14ac:dyDescent="0.25">
      <c r="A68">
        <v>67</v>
      </c>
      <c r="C68" s="2">
        <v>2</v>
      </c>
      <c r="D68" s="3">
        <v>3</v>
      </c>
    </row>
    <row r="69" spans="1:5" x14ac:dyDescent="0.25">
      <c r="A69">
        <v>68</v>
      </c>
      <c r="C69" s="2">
        <v>2</v>
      </c>
      <c r="D69" s="3">
        <v>3</v>
      </c>
    </row>
    <row r="70" spans="1:5" x14ac:dyDescent="0.25">
      <c r="A70">
        <v>69</v>
      </c>
      <c r="C70" s="2">
        <v>2</v>
      </c>
      <c r="D70" s="3">
        <v>3</v>
      </c>
    </row>
    <row r="71" spans="1:5" x14ac:dyDescent="0.25">
      <c r="A71">
        <v>70</v>
      </c>
      <c r="D71" s="3">
        <v>3</v>
      </c>
    </row>
    <row r="72" spans="1:5" x14ac:dyDescent="0.25">
      <c r="A72">
        <v>71</v>
      </c>
      <c r="D72" s="3">
        <v>3</v>
      </c>
      <c r="E72" s="4">
        <v>4</v>
      </c>
    </row>
    <row r="73" spans="1:5" x14ac:dyDescent="0.25">
      <c r="A73">
        <v>72</v>
      </c>
      <c r="E73" s="4">
        <v>4</v>
      </c>
    </row>
    <row r="74" spans="1:5" x14ac:dyDescent="0.25">
      <c r="A74">
        <v>73</v>
      </c>
      <c r="B74" s="5">
        <v>1</v>
      </c>
      <c r="E74" s="4">
        <v>4</v>
      </c>
    </row>
    <row r="75" spans="1:5" x14ac:dyDescent="0.25">
      <c r="A75">
        <v>74</v>
      </c>
      <c r="B75" s="5">
        <v>1</v>
      </c>
      <c r="E75" s="4">
        <v>4</v>
      </c>
    </row>
    <row r="76" spans="1:5" x14ac:dyDescent="0.25">
      <c r="A76">
        <v>75</v>
      </c>
      <c r="B76" s="5">
        <v>1</v>
      </c>
      <c r="E76" s="4">
        <v>4</v>
      </c>
    </row>
    <row r="77" spans="1:5" x14ac:dyDescent="0.25">
      <c r="A77">
        <v>76</v>
      </c>
      <c r="B77" s="5">
        <v>1</v>
      </c>
      <c r="E77" s="4">
        <v>4</v>
      </c>
    </row>
    <row r="78" spans="1:5" x14ac:dyDescent="0.25">
      <c r="A78">
        <v>77</v>
      </c>
      <c r="B78" s="5">
        <v>1</v>
      </c>
      <c r="E78" s="4">
        <v>4</v>
      </c>
    </row>
    <row r="79" spans="1:5" x14ac:dyDescent="0.25">
      <c r="A79">
        <v>78</v>
      </c>
      <c r="B79" s="5">
        <v>1</v>
      </c>
      <c r="E79" s="4">
        <v>4</v>
      </c>
    </row>
    <row r="80" spans="1:5" x14ac:dyDescent="0.25">
      <c r="A80">
        <v>79</v>
      </c>
      <c r="B80" s="5">
        <v>1</v>
      </c>
      <c r="E80" s="4">
        <v>4</v>
      </c>
    </row>
    <row r="81" spans="1:5" x14ac:dyDescent="0.25">
      <c r="A81">
        <v>80</v>
      </c>
      <c r="B81" s="5">
        <v>1</v>
      </c>
      <c r="E81" s="4">
        <v>4</v>
      </c>
    </row>
    <row r="82" spans="1:5" x14ac:dyDescent="0.25">
      <c r="A82">
        <v>81</v>
      </c>
      <c r="B82" s="5">
        <v>1</v>
      </c>
    </row>
    <row r="83" spans="1:5" x14ac:dyDescent="0.25">
      <c r="A83">
        <v>82</v>
      </c>
      <c r="B83" s="5">
        <v>1</v>
      </c>
    </row>
    <row r="84" spans="1:5" x14ac:dyDescent="0.25">
      <c r="A84">
        <v>83</v>
      </c>
      <c r="B84" s="5">
        <v>1</v>
      </c>
    </row>
    <row r="85" spans="1:5" x14ac:dyDescent="0.25">
      <c r="A85">
        <v>84</v>
      </c>
      <c r="B85" s="5">
        <v>1</v>
      </c>
    </row>
    <row r="86" spans="1:5" x14ac:dyDescent="0.25">
      <c r="A86">
        <v>85</v>
      </c>
      <c r="C86" s="2">
        <v>2</v>
      </c>
    </row>
    <row r="87" spans="1:5" x14ac:dyDescent="0.25">
      <c r="A87">
        <v>86</v>
      </c>
      <c r="C87" s="2">
        <v>2</v>
      </c>
    </row>
    <row r="88" spans="1:5" x14ac:dyDescent="0.25">
      <c r="A88">
        <v>87</v>
      </c>
      <c r="C88" s="2">
        <v>2</v>
      </c>
      <c r="D88" s="3">
        <v>3</v>
      </c>
    </row>
    <row r="89" spans="1:5" x14ac:dyDescent="0.25">
      <c r="A89">
        <v>88</v>
      </c>
      <c r="C89" s="2">
        <v>2</v>
      </c>
      <c r="D89" s="3">
        <v>3</v>
      </c>
    </row>
    <row r="90" spans="1:5" x14ac:dyDescent="0.25">
      <c r="A90">
        <v>89</v>
      </c>
      <c r="C90" s="2">
        <v>2</v>
      </c>
      <c r="D90" s="3">
        <v>3</v>
      </c>
    </row>
    <row r="91" spans="1:5" x14ac:dyDescent="0.25">
      <c r="A91">
        <v>90</v>
      </c>
      <c r="C91" s="2">
        <v>2</v>
      </c>
      <c r="D91" s="3">
        <v>3</v>
      </c>
    </row>
    <row r="92" spans="1:5" x14ac:dyDescent="0.25">
      <c r="A92">
        <v>91</v>
      </c>
      <c r="C92" s="2">
        <v>2</v>
      </c>
      <c r="D92" s="3">
        <v>3</v>
      </c>
    </row>
    <row r="93" spans="1:5" x14ac:dyDescent="0.25">
      <c r="A93">
        <v>92</v>
      </c>
      <c r="C93" s="2">
        <v>2</v>
      </c>
      <c r="D93" s="3">
        <v>3</v>
      </c>
    </row>
    <row r="94" spans="1:5" x14ac:dyDescent="0.25">
      <c r="A94">
        <v>93</v>
      </c>
      <c r="C94" s="2">
        <v>2</v>
      </c>
      <c r="D94" s="3">
        <v>3</v>
      </c>
    </row>
    <row r="95" spans="1:5" x14ac:dyDescent="0.25">
      <c r="A95">
        <v>94</v>
      </c>
      <c r="C95" s="2">
        <v>2</v>
      </c>
      <c r="D95" s="3">
        <v>3</v>
      </c>
    </row>
    <row r="96" spans="1:5" x14ac:dyDescent="0.25">
      <c r="A96">
        <v>95</v>
      </c>
      <c r="D96" s="3">
        <v>3</v>
      </c>
      <c r="E96" s="4">
        <v>4</v>
      </c>
    </row>
    <row r="97" spans="1:5" x14ac:dyDescent="0.25">
      <c r="A97">
        <v>96</v>
      </c>
      <c r="E97" s="4">
        <v>4</v>
      </c>
    </row>
    <row r="98" spans="1:5" x14ac:dyDescent="0.25">
      <c r="A98">
        <v>97</v>
      </c>
      <c r="E98" s="4">
        <v>4</v>
      </c>
    </row>
    <row r="99" spans="1:5" x14ac:dyDescent="0.25">
      <c r="A99">
        <v>98</v>
      </c>
      <c r="E99" s="4">
        <v>4</v>
      </c>
    </row>
    <row r="100" spans="1:5" x14ac:dyDescent="0.25">
      <c r="A100">
        <v>99</v>
      </c>
      <c r="E100" s="4">
        <v>4</v>
      </c>
    </row>
    <row r="101" spans="1:5" x14ac:dyDescent="0.25">
      <c r="A101">
        <v>100</v>
      </c>
      <c r="B101" s="5">
        <v>1</v>
      </c>
      <c r="E101" s="4">
        <v>4</v>
      </c>
    </row>
    <row r="102" spans="1:5" x14ac:dyDescent="0.25">
      <c r="A102">
        <v>101</v>
      </c>
      <c r="B102" s="5">
        <v>1</v>
      </c>
      <c r="E102" s="4">
        <v>4</v>
      </c>
    </row>
    <row r="103" spans="1:5" x14ac:dyDescent="0.25">
      <c r="A103">
        <v>102</v>
      </c>
      <c r="B103" s="5">
        <v>1</v>
      </c>
      <c r="E103" s="4">
        <v>4</v>
      </c>
    </row>
    <row r="104" spans="1:5" x14ac:dyDescent="0.25">
      <c r="A104">
        <v>103</v>
      </c>
      <c r="B104" s="5">
        <v>1</v>
      </c>
      <c r="E104" s="4">
        <v>4</v>
      </c>
    </row>
    <row r="105" spans="1:5" x14ac:dyDescent="0.25">
      <c r="A105">
        <v>104</v>
      </c>
      <c r="B105" s="5">
        <v>1</v>
      </c>
      <c r="E105" s="4">
        <v>4</v>
      </c>
    </row>
    <row r="106" spans="1:5" x14ac:dyDescent="0.25">
      <c r="A106">
        <v>105</v>
      </c>
      <c r="B106" s="5">
        <v>1</v>
      </c>
    </row>
    <row r="107" spans="1:5" x14ac:dyDescent="0.25">
      <c r="A107">
        <v>106</v>
      </c>
      <c r="B107" s="5">
        <v>1</v>
      </c>
    </row>
    <row r="108" spans="1:5" x14ac:dyDescent="0.25">
      <c r="A108">
        <v>107</v>
      </c>
      <c r="B108" s="5">
        <v>1</v>
      </c>
    </row>
    <row r="109" spans="1:5" x14ac:dyDescent="0.25">
      <c r="A109">
        <v>108</v>
      </c>
      <c r="B109" s="5">
        <v>1</v>
      </c>
    </row>
    <row r="110" spans="1:5" x14ac:dyDescent="0.25">
      <c r="A110">
        <v>109</v>
      </c>
      <c r="B110" s="5">
        <v>1</v>
      </c>
    </row>
    <row r="111" spans="1:5" x14ac:dyDescent="0.25">
      <c r="A111">
        <v>110</v>
      </c>
      <c r="B111" s="5">
        <v>1</v>
      </c>
      <c r="C111" s="2">
        <v>2</v>
      </c>
    </row>
    <row r="112" spans="1:5" x14ac:dyDescent="0.25">
      <c r="A112">
        <v>111</v>
      </c>
      <c r="C112" s="2">
        <v>2</v>
      </c>
    </row>
    <row r="113" spans="1:5" x14ac:dyDescent="0.25">
      <c r="A113">
        <v>112</v>
      </c>
      <c r="C113" s="2">
        <v>2</v>
      </c>
    </row>
    <row r="114" spans="1:5" x14ac:dyDescent="0.25">
      <c r="A114">
        <v>113</v>
      </c>
      <c r="C114" s="2">
        <v>2</v>
      </c>
      <c r="D114" s="3">
        <v>3</v>
      </c>
    </row>
    <row r="115" spans="1:5" x14ac:dyDescent="0.25">
      <c r="A115">
        <v>114</v>
      </c>
      <c r="C115" s="2">
        <v>2</v>
      </c>
      <c r="D115" s="3">
        <v>3</v>
      </c>
    </row>
    <row r="116" spans="1:5" x14ac:dyDescent="0.25">
      <c r="A116">
        <v>115</v>
      </c>
      <c r="C116" s="2">
        <v>2</v>
      </c>
      <c r="D116" s="3">
        <v>3</v>
      </c>
    </row>
    <row r="117" spans="1:5" x14ac:dyDescent="0.25">
      <c r="A117">
        <v>116</v>
      </c>
      <c r="C117" s="2">
        <v>2</v>
      </c>
      <c r="D117" s="3">
        <v>3</v>
      </c>
    </row>
    <row r="118" spans="1:5" x14ac:dyDescent="0.25">
      <c r="A118">
        <v>117</v>
      </c>
      <c r="C118" s="2">
        <v>2</v>
      </c>
      <c r="D118" s="3">
        <v>3</v>
      </c>
    </row>
    <row r="119" spans="1:5" x14ac:dyDescent="0.25">
      <c r="A119">
        <v>118</v>
      </c>
      <c r="C119" s="2">
        <v>2</v>
      </c>
      <c r="D119" s="3">
        <v>3</v>
      </c>
    </row>
    <row r="120" spans="1:5" x14ac:dyDescent="0.25">
      <c r="A120">
        <v>119</v>
      </c>
      <c r="D120" s="3">
        <v>3</v>
      </c>
      <c r="E120" s="4">
        <v>4</v>
      </c>
    </row>
    <row r="121" spans="1:5" x14ac:dyDescent="0.25">
      <c r="A121">
        <v>120</v>
      </c>
      <c r="D121" s="3">
        <v>3</v>
      </c>
      <c r="E121" s="4">
        <v>4</v>
      </c>
    </row>
    <row r="122" spans="1:5" x14ac:dyDescent="0.25">
      <c r="A122">
        <v>121</v>
      </c>
      <c r="D122" s="3">
        <v>3</v>
      </c>
      <c r="E122" s="4">
        <v>4</v>
      </c>
    </row>
    <row r="123" spans="1:5" x14ac:dyDescent="0.25">
      <c r="A123">
        <v>122</v>
      </c>
      <c r="E123" s="4">
        <v>4</v>
      </c>
    </row>
    <row r="124" spans="1:5" x14ac:dyDescent="0.25">
      <c r="A124">
        <v>123</v>
      </c>
      <c r="E124" s="4">
        <v>4</v>
      </c>
    </row>
    <row r="125" spans="1:5" x14ac:dyDescent="0.25">
      <c r="A125">
        <v>124</v>
      </c>
      <c r="B125" s="5">
        <v>1</v>
      </c>
      <c r="E125" s="4">
        <v>4</v>
      </c>
    </row>
    <row r="126" spans="1:5" x14ac:dyDescent="0.25">
      <c r="A126">
        <v>125</v>
      </c>
      <c r="B126" s="5">
        <v>1</v>
      </c>
      <c r="E126" s="4">
        <v>4</v>
      </c>
    </row>
    <row r="127" spans="1:5" x14ac:dyDescent="0.25">
      <c r="A127">
        <v>126</v>
      </c>
      <c r="B127" s="5">
        <v>1</v>
      </c>
      <c r="E127" s="4">
        <v>4</v>
      </c>
    </row>
    <row r="128" spans="1:5" x14ac:dyDescent="0.25">
      <c r="A128">
        <v>127</v>
      </c>
      <c r="B128" s="5">
        <v>1</v>
      </c>
      <c r="E128" s="4">
        <v>4</v>
      </c>
    </row>
    <row r="129" spans="1:5" x14ac:dyDescent="0.25">
      <c r="A129">
        <v>128</v>
      </c>
      <c r="B129" s="5">
        <v>1</v>
      </c>
    </row>
    <row r="130" spans="1:5" x14ac:dyDescent="0.25">
      <c r="A130">
        <v>129</v>
      </c>
      <c r="B130" s="5">
        <v>1</v>
      </c>
    </row>
    <row r="131" spans="1:5" x14ac:dyDescent="0.25">
      <c r="A131">
        <v>130</v>
      </c>
      <c r="B131" s="5">
        <v>1</v>
      </c>
    </row>
    <row r="132" spans="1:5" x14ac:dyDescent="0.25">
      <c r="A132">
        <v>131</v>
      </c>
      <c r="B132" s="5">
        <v>1</v>
      </c>
    </row>
    <row r="133" spans="1:5" x14ac:dyDescent="0.25">
      <c r="A133">
        <v>132</v>
      </c>
      <c r="B133" s="5">
        <v>1</v>
      </c>
    </row>
    <row r="134" spans="1:5" x14ac:dyDescent="0.25">
      <c r="A134">
        <v>133</v>
      </c>
      <c r="B134" s="5">
        <v>1</v>
      </c>
      <c r="C134" s="2">
        <v>2</v>
      </c>
    </row>
    <row r="135" spans="1:5" x14ac:dyDescent="0.25">
      <c r="A135">
        <v>134</v>
      </c>
      <c r="B135" s="5">
        <v>1</v>
      </c>
      <c r="C135" s="2">
        <v>2</v>
      </c>
    </row>
    <row r="136" spans="1:5" x14ac:dyDescent="0.25">
      <c r="A136">
        <v>135</v>
      </c>
      <c r="C136" s="2">
        <v>2</v>
      </c>
    </row>
    <row r="137" spans="1:5" x14ac:dyDescent="0.25">
      <c r="A137">
        <v>136</v>
      </c>
      <c r="C137" s="2">
        <v>2</v>
      </c>
    </row>
    <row r="138" spans="1:5" x14ac:dyDescent="0.25">
      <c r="A138">
        <v>137</v>
      </c>
      <c r="C138" s="2">
        <v>2</v>
      </c>
      <c r="D138" s="3">
        <v>3</v>
      </c>
    </row>
    <row r="139" spans="1:5" x14ac:dyDescent="0.25">
      <c r="A139">
        <v>138</v>
      </c>
      <c r="C139" s="2">
        <v>2</v>
      </c>
      <c r="D139" s="3">
        <v>3</v>
      </c>
    </row>
    <row r="140" spans="1:5" x14ac:dyDescent="0.25">
      <c r="A140">
        <v>139</v>
      </c>
      <c r="C140" s="2">
        <v>2</v>
      </c>
      <c r="D140" s="3">
        <v>3</v>
      </c>
    </row>
    <row r="141" spans="1:5" x14ac:dyDescent="0.25">
      <c r="A141">
        <v>140</v>
      </c>
      <c r="C141" s="2">
        <v>2</v>
      </c>
      <c r="D141" s="3">
        <v>3</v>
      </c>
    </row>
    <row r="142" spans="1:5" x14ac:dyDescent="0.25">
      <c r="A142">
        <v>141</v>
      </c>
      <c r="C142" s="2">
        <v>2</v>
      </c>
      <c r="D142" s="3">
        <v>3</v>
      </c>
    </row>
    <row r="143" spans="1:5" x14ac:dyDescent="0.25">
      <c r="A143">
        <v>142</v>
      </c>
      <c r="D143" s="3">
        <v>3</v>
      </c>
      <c r="E143" s="4">
        <v>4</v>
      </c>
    </row>
    <row r="144" spans="1:5" x14ac:dyDescent="0.25">
      <c r="A144">
        <v>143</v>
      </c>
      <c r="D144" s="3">
        <v>3</v>
      </c>
      <c r="E144" s="4">
        <v>4</v>
      </c>
    </row>
    <row r="145" spans="1:5" x14ac:dyDescent="0.25">
      <c r="A145">
        <v>144</v>
      </c>
      <c r="D145" s="3">
        <v>3</v>
      </c>
      <c r="E145" s="4">
        <v>4</v>
      </c>
    </row>
    <row r="146" spans="1:5" x14ac:dyDescent="0.25">
      <c r="A146">
        <v>145</v>
      </c>
      <c r="D146" s="3">
        <v>3</v>
      </c>
      <c r="E146" s="4">
        <v>4</v>
      </c>
    </row>
    <row r="147" spans="1:5" x14ac:dyDescent="0.25">
      <c r="A147">
        <v>146</v>
      </c>
      <c r="E147" s="4">
        <v>4</v>
      </c>
    </row>
    <row r="148" spans="1:5" x14ac:dyDescent="0.25">
      <c r="A148">
        <v>147</v>
      </c>
      <c r="E148" s="4">
        <v>4</v>
      </c>
    </row>
    <row r="149" spans="1:5" x14ac:dyDescent="0.25">
      <c r="A149">
        <v>148</v>
      </c>
      <c r="E149" s="4">
        <v>4</v>
      </c>
    </row>
    <row r="150" spans="1:5" x14ac:dyDescent="0.25">
      <c r="A150">
        <v>149</v>
      </c>
      <c r="B150" s="5">
        <v>1</v>
      </c>
      <c r="E150" s="4">
        <v>4</v>
      </c>
    </row>
    <row r="151" spans="1:5" x14ac:dyDescent="0.25">
      <c r="A151">
        <v>150</v>
      </c>
      <c r="B151" s="5">
        <v>1</v>
      </c>
      <c r="E151" s="4">
        <v>4</v>
      </c>
    </row>
    <row r="152" spans="1:5" x14ac:dyDescent="0.25">
      <c r="A152">
        <v>151</v>
      </c>
      <c r="B152" s="5">
        <v>1</v>
      </c>
    </row>
    <row r="153" spans="1:5" x14ac:dyDescent="0.25">
      <c r="A153">
        <v>152</v>
      </c>
      <c r="B153" s="5">
        <v>1</v>
      </c>
    </row>
    <row r="154" spans="1:5" x14ac:dyDescent="0.25">
      <c r="A154">
        <v>153</v>
      </c>
      <c r="B154" s="5">
        <v>1</v>
      </c>
    </row>
    <row r="155" spans="1:5" x14ac:dyDescent="0.25">
      <c r="A155">
        <v>154</v>
      </c>
      <c r="B155" s="5">
        <v>1</v>
      </c>
    </row>
    <row r="156" spans="1:5" x14ac:dyDescent="0.25">
      <c r="A156">
        <v>155</v>
      </c>
      <c r="B156" s="5">
        <v>1</v>
      </c>
    </row>
    <row r="157" spans="1:5" x14ac:dyDescent="0.25">
      <c r="A157">
        <v>156</v>
      </c>
      <c r="B157" s="5">
        <v>1</v>
      </c>
    </row>
    <row r="158" spans="1:5" x14ac:dyDescent="0.25">
      <c r="A158">
        <v>157</v>
      </c>
      <c r="B158" s="5">
        <v>1</v>
      </c>
      <c r="C158" s="2">
        <v>2</v>
      </c>
    </row>
    <row r="159" spans="1:5" x14ac:dyDescent="0.25">
      <c r="A159">
        <v>158</v>
      </c>
      <c r="B159" s="5">
        <v>1</v>
      </c>
      <c r="C159" s="2">
        <v>2</v>
      </c>
    </row>
    <row r="160" spans="1:5" x14ac:dyDescent="0.25">
      <c r="A160">
        <v>159</v>
      </c>
      <c r="B160" s="5">
        <v>1</v>
      </c>
      <c r="C160" s="2">
        <v>2</v>
      </c>
    </row>
    <row r="161" spans="1:5" x14ac:dyDescent="0.25">
      <c r="A161">
        <v>160</v>
      </c>
      <c r="C161" s="2">
        <v>2</v>
      </c>
    </row>
    <row r="162" spans="1:5" x14ac:dyDescent="0.25">
      <c r="A162">
        <v>161</v>
      </c>
      <c r="C162" s="2">
        <v>2</v>
      </c>
    </row>
    <row r="163" spans="1:5" x14ac:dyDescent="0.25">
      <c r="A163">
        <v>162</v>
      </c>
      <c r="C163" s="2">
        <v>2</v>
      </c>
    </row>
    <row r="164" spans="1:5" x14ac:dyDescent="0.25">
      <c r="A164">
        <v>163</v>
      </c>
      <c r="C164" s="2">
        <v>2</v>
      </c>
      <c r="D164" s="3">
        <v>3</v>
      </c>
    </row>
    <row r="165" spans="1:5" x14ac:dyDescent="0.25">
      <c r="A165">
        <v>164</v>
      </c>
      <c r="C165" s="2">
        <v>2</v>
      </c>
      <c r="D165" s="3">
        <v>3</v>
      </c>
    </row>
    <row r="166" spans="1:5" x14ac:dyDescent="0.25">
      <c r="A166">
        <v>165</v>
      </c>
      <c r="C166" s="2">
        <v>2</v>
      </c>
      <c r="D166" s="3">
        <v>3</v>
      </c>
      <c r="E166" s="4">
        <v>4</v>
      </c>
    </row>
    <row r="167" spans="1:5" x14ac:dyDescent="0.25">
      <c r="A167">
        <v>166</v>
      </c>
      <c r="D167" s="3">
        <v>3</v>
      </c>
      <c r="E167" s="4">
        <v>4</v>
      </c>
    </row>
    <row r="168" spans="1:5" x14ac:dyDescent="0.25">
      <c r="A168">
        <v>167</v>
      </c>
      <c r="D168" s="3">
        <v>3</v>
      </c>
      <c r="E168" s="4">
        <v>4</v>
      </c>
    </row>
    <row r="169" spans="1:5" x14ac:dyDescent="0.25">
      <c r="A169">
        <v>168</v>
      </c>
      <c r="D169" s="3">
        <v>3</v>
      </c>
      <c r="E169" s="4">
        <v>4</v>
      </c>
    </row>
    <row r="170" spans="1:5" x14ac:dyDescent="0.25">
      <c r="A170">
        <v>169</v>
      </c>
      <c r="D170" s="3">
        <v>3</v>
      </c>
      <c r="E170" s="4">
        <v>4</v>
      </c>
    </row>
    <row r="171" spans="1:5" x14ac:dyDescent="0.25">
      <c r="A171">
        <v>170</v>
      </c>
      <c r="D171" s="3">
        <v>3</v>
      </c>
      <c r="E171" s="4">
        <v>4</v>
      </c>
    </row>
    <row r="172" spans="1:5" x14ac:dyDescent="0.25">
      <c r="A172">
        <v>171</v>
      </c>
      <c r="D172" s="3">
        <v>3</v>
      </c>
      <c r="E172" s="4">
        <v>4</v>
      </c>
    </row>
    <row r="173" spans="1:5" x14ac:dyDescent="0.25">
      <c r="A173">
        <v>172</v>
      </c>
      <c r="B173" s="5">
        <v>1</v>
      </c>
      <c r="D173" s="3">
        <v>3</v>
      </c>
      <c r="E173" s="4">
        <v>4</v>
      </c>
    </row>
    <row r="174" spans="1:5" x14ac:dyDescent="0.25">
      <c r="A174">
        <v>173</v>
      </c>
      <c r="B174" s="5">
        <v>1</v>
      </c>
      <c r="E174" s="4">
        <v>4</v>
      </c>
    </row>
    <row r="175" spans="1:5" x14ac:dyDescent="0.25">
      <c r="A175">
        <v>174</v>
      </c>
      <c r="B175" s="5">
        <v>1</v>
      </c>
      <c r="E175" s="4">
        <v>4</v>
      </c>
    </row>
    <row r="176" spans="1:5" x14ac:dyDescent="0.25">
      <c r="A176">
        <v>175</v>
      </c>
      <c r="B176" s="5">
        <v>1</v>
      </c>
      <c r="E176" s="4">
        <v>4</v>
      </c>
    </row>
    <row r="177" spans="1:5" x14ac:dyDescent="0.25">
      <c r="A177">
        <v>176</v>
      </c>
      <c r="B177" s="5">
        <v>1</v>
      </c>
    </row>
    <row r="178" spans="1:5" x14ac:dyDescent="0.25">
      <c r="A178">
        <v>177</v>
      </c>
      <c r="B178" s="5">
        <v>1</v>
      </c>
    </row>
    <row r="179" spans="1:5" x14ac:dyDescent="0.25">
      <c r="A179">
        <v>178</v>
      </c>
      <c r="B179" s="5">
        <v>1</v>
      </c>
    </row>
    <row r="180" spans="1:5" x14ac:dyDescent="0.25">
      <c r="A180">
        <v>179</v>
      </c>
      <c r="B180" s="5">
        <v>1</v>
      </c>
    </row>
    <row r="181" spans="1:5" x14ac:dyDescent="0.25">
      <c r="A181">
        <v>180</v>
      </c>
      <c r="B181" s="5">
        <v>1</v>
      </c>
    </row>
    <row r="182" spans="1:5" x14ac:dyDescent="0.25">
      <c r="A182">
        <v>181</v>
      </c>
      <c r="B182" s="5">
        <v>1</v>
      </c>
      <c r="C182" s="2">
        <v>2</v>
      </c>
    </row>
    <row r="183" spans="1:5" x14ac:dyDescent="0.25">
      <c r="A183">
        <v>182</v>
      </c>
      <c r="B183" s="5">
        <v>1</v>
      </c>
      <c r="C183" s="2">
        <v>2</v>
      </c>
    </row>
    <row r="184" spans="1:5" x14ac:dyDescent="0.25">
      <c r="A184">
        <v>183</v>
      </c>
      <c r="C184" s="2">
        <v>2</v>
      </c>
    </row>
    <row r="185" spans="1:5" x14ac:dyDescent="0.25">
      <c r="A185">
        <v>184</v>
      </c>
      <c r="C185" s="2">
        <v>2</v>
      </c>
    </row>
    <row r="186" spans="1:5" x14ac:dyDescent="0.25">
      <c r="A186">
        <v>185</v>
      </c>
      <c r="C186" s="2">
        <v>2</v>
      </c>
      <c r="D186" s="3">
        <v>3</v>
      </c>
    </row>
    <row r="187" spans="1:5" x14ac:dyDescent="0.25">
      <c r="A187">
        <v>186</v>
      </c>
      <c r="C187" s="2">
        <v>2</v>
      </c>
      <c r="D187" s="3">
        <v>3</v>
      </c>
    </row>
    <row r="188" spans="1:5" x14ac:dyDescent="0.25">
      <c r="A188">
        <v>187</v>
      </c>
      <c r="C188" s="2">
        <v>2</v>
      </c>
      <c r="D188" s="3">
        <v>3</v>
      </c>
    </row>
    <row r="189" spans="1:5" x14ac:dyDescent="0.25">
      <c r="A189">
        <v>188</v>
      </c>
      <c r="C189" s="2">
        <v>2</v>
      </c>
      <c r="D189" s="3">
        <v>3</v>
      </c>
    </row>
    <row r="190" spans="1:5" x14ac:dyDescent="0.25">
      <c r="A190">
        <v>189</v>
      </c>
      <c r="C190" s="2">
        <v>2</v>
      </c>
      <c r="D190" s="3">
        <v>3</v>
      </c>
    </row>
    <row r="191" spans="1:5" x14ac:dyDescent="0.25">
      <c r="A191">
        <v>190</v>
      </c>
      <c r="C191" s="2">
        <v>2</v>
      </c>
      <c r="D191" s="3">
        <v>3</v>
      </c>
    </row>
    <row r="192" spans="1:5" x14ac:dyDescent="0.25">
      <c r="A192">
        <v>191</v>
      </c>
      <c r="C192" s="2">
        <v>2</v>
      </c>
      <c r="D192" s="3">
        <v>3</v>
      </c>
      <c r="E192" s="4">
        <v>4</v>
      </c>
    </row>
    <row r="193" spans="1:5" x14ac:dyDescent="0.25">
      <c r="A193">
        <v>192</v>
      </c>
      <c r="D193" s="3">
        <v>3</v>
      </c>
      <c r="E193" s="4">
        <v>4</v>
      </c>
    </row>
    <row r="194" spans="1:5" x14ac:dyDescent="0.25">
      <c r="A194">
        <v>193</v>
      </c>
      <c r="D194" s="3">
        <v>3</v>
      </c>
      <c r="E194" s="4">
        <v>4</v>
      </c>
    </row>
    <row r="195" spans="1:5" x14ac:dyDescent="0.25">
      <c r="A195">
        <v>194</v>
      </c>
      <c r="D195" s="3">
        <v>3</v>
      </c>
      <c r="E195" s="4">
        <v>4</v>
      </c>
    </row>
    <row r="196" spans="1:5" x14ac:dyDescent="0.25">
      <c r="A196">
        <v>195</v>
      </c>
      <c r="E196" s="4">
        <v>4</v>
      </c>
    </row>
    <row r="197" spans="1:5" x14ac:dyDescent="0.25">
      <c r="A197">
        <v>196</v>
      </c>
      <c r="B197" s="5">
        <v>1</v>
      </c>
      <c r="E197" s="4">
        <v>4</v>
      </c>
    </row>
    <row r="198" spans="1:5" x14ac:dyDescent="0.25">
      <c r="A198">
        <v>197</v>
      </c>
      <c r="B198" s="5">
        <v>1</v>
      </c>
      <c r="E198" s="4">
        <v>4</v>
      </c>
    </row>
    <row r="199" spans="1:5" x14ac:dyDescent="0.25">
      <c r="A199">
        <v>198</v>
      </c>
      <c r="B199" s="5">
        <v>1</v>
      </c>
      <c r="E199" s="4">
        <v>4</v>
      </c>
    </row>
    <row r="200" spans="1:5" x14ac:dyDescent="0.25">
      <c r="A200">
        <v>199</v>
      </c>
      <c r="B200" s="5">
        <v>1</v>
      </c>
      <c r="E200" s="4">
        <v>4</v>
      </c>
    </row>
    <row r="201" spans="1:5" x14ac:dyDescent="0.25">
      <c r="A201">
        <v>200</v>
      </c>
      <c r="B201" s="5">
        <v>1</v>
      </c>
      <c r="E201" s="4">
        <v>4</v>
      </c>
    </row>
    <row r="202" spans="1:5" x14ac:dyDescent="0.25">
      <c r="A202">
        <v>201</v>
      </c>
      <c r="B202" s="5">
        <v>1</v>
      </c>
      <c r="E202" s="4">
        <v>4</v>
      </c>
    </row>
    <row r="203" spans="1:5" x14ac:dyDescent="0.25">
      <c r="A203">
        <v>202</v>
      </c>
      <c r="B203" s="5">
        <v>1</v>
      </c>
    </row>
    <row r="204" spans="1:5" x14ac:dyDescent="0.25">
      <c r="A204">
        <v>203</v>
      </c>
      <c r="B204" s="5">
        <v>1</v>
      </c>
    </row>
    <row r="205" spans="1:5" x14ac:dyDescent="0.25">
      <c r="A205">
        <v>204</v>
      </c>
      <c r="B205" s="5">
        <v>1</v>
      </c>
    </row>
    <row r="206" spans="1:5" x14ac:dyDescent="0.25">
      <c r="A206">
        <v>205</v>
      </c>
      <c r="B206" s="5">
        <v>1</v>
      </c>
    </row>
    <row r="207" spans="1:5" x14ac:dyDescent="0.25">
      <c r="A207">
        <v>206</v>
      </c>
      <c r="B207" s="5">
        <v>1</v>
      </c>
    </row>
    <row r="208" spans="1:5" x14ac:dyDescent="0.25">
      <c r="A208">
        <v>207</v>
      </c>
      <c r="B208" s="5">
        <v>1</v>
      </c>
      <c r="C208" s="2">
        <v>2</v>
      </c>
    </row>
    <row r="209" spans="1:5" x14ac:dyDescent="0.25">
      <c r="A209">
        <v>208</v>
      </c>
      <c r="C209" s="2">
        <v>2</v>
      </c>
    </row>
    <row r="210" spans="1:5" x14ac:dyDescent="0.25">
      <c r="A210">
        <v>209</v>
      </c>
      <c r="C210" s="2">
        <v>2</v>
      </c>
    </row>
    <row r="211" spans="1:5" x14ac:dyDescent="0.25">
      <c r="A211">
        <v>210</v>
      </c>
      <c r="C211" s="2">
        <v>2</v>
      </c>
      <c r="D211" s="3">
        <v>3</v>
      </c>
    </row>
    <row r="212" spans="1:5" x14ac:dyDescent="0.25">
      <c r="A212">
        <v>211</v>
      </c>
      <c r="C212" s="2">
        <v>2</v>
      </c>
      <c r="D212" s="3">
        <v>3</v>
      </c>
    </row>
    <row r="213" spans="1:5" x14ac:dyDescent="0.25">
      <c r="A213">
        <v>212</v>
      </c>
      <c r="C213" s="2">
        <v>2</v>
      </c>
      <c r="D213" s="3">
        <v>3</v>
      </c>
    </row>
    <row r="214" spans="1:5" x14ac:dyDescent="0.25">
      <c r="A214">
        <v>213</v>
      </c>
      <c r="C214" s="2">
        <v>2</v>
      </c>
      <c r="D214" s="3">
        <v>3</v>
      </c>
    </row>
    <row r="215" spans="1:5" x14ac:dyDescent="0.25">
      <c r="A215">
        <v>214</v>
      </c>
      <c r="C215" s="2">
        <v>2</v>
      </c>
      <c r="D215" s="3">
        <v>3</v>
      </c>
    </row>
    <row r="216" spans="1:5" x14ac:dyDescent="0.25">
      <c r="A216">
        <v>215</v>
      </c>
      <c r="C216" s="2">
        <v>2</v>
      </c>
      <c r="D216" s="3">
        <v>3</v>
      </c>
    </row>
    <row r="217" spans="1:5" x14ac:dyDescent="0.25">
      <c r="A217">
        <v>216</v>
      </c>
      <c r="C217" s="2">
        <v>2</v>
      </c>
      <c r="D217" s="3">
        <v>3</v>
      </c>
    </row>
    <row r="218" spans="1:5" x14ac:dyDescent="0.25">
      <c r="A218">
        <v>217</v>
      </c>
      <c r="D218" s="3">
        <v>3</v>
      </c>
      <c r="E218" s="4">
        <v>4</v>
      </c>
    </row>
    <row r="219" spans="1:5" x14ac:dyDescent="0.25">
      <c r="A219">
        <v>218</v>
      </c>
      <c r="D219" s="3">
        <v>3</v>
      </c>
      <c r="E219" s="4">
        <v>4</v>
      </c>
    </row>
    <row r="220" spans="1:5" x14ac:dyDescent="0.25">
      <c r="A220">
        <v>219</v>
      </c>
      <c r="D220" s="3">
        <v>3</v>
      </c>
      <c r="E220" s="4">
        <v>4</v>
      </c>
    </row>
    <row r="221" spans="1:5" x14ac:dyDescent="0.25">
      <c r="A221">
        <v>220</v>
      </c>
      <c r="E221" s="4">
        <v>4</v>
      </c>
    </row>
    <row r="222" spans="1:5" x14ac:dyDescent="0.25">
      <c r="A222">
        <v>221</v>
      </c>
      <c r="B222" s="5">
        <v>1</v>
      </c>
      <c r="E222" s="4">
        <v>4</v>
      </c>
    </row>
    <row r="223" spans="1:5" x14ac:dyDescent="0.25">
      <c r="A223">
        <v>222</v>
      </c>
      <c r="B223" s="5">
        <v>1</v>
      </c>
      <c r="E223" s="4">
        <v>4</v>
      </c>
    </row>
    <row r="224" spans="1:5" x14ac:dyDescent="0.25">
      <c r="A224">
        <v>223</v>
      </c>
      <c r="B224" s="5">
        <v>1</v>
      </c>
      <c r="E224" s="4">
        <v>4</v>
      </c>
    </row>
    <row r="225" spans="1:5" x14ac:dyDescent="0.25">
      <c r="A225">
        <v>224</v>
      </c>
      <c r="B225" s="5">
        <v>1</v>
      </c>
      <c r="E225" s="4">
        <v>4</v>
      </c>
    </row>
    <row r="226" spans="1:5" x14ac:dyDescent="0.25">
      <c r="A226">
        <v>225</v>
      </c>
      <c r="B226" s="5">
        <v>1</v>
      </c>
      <c r="E226" s="4">
        <v>4</v>
      </c>
    </row>
    <row r="227" spans="1:5" x14ac:dyDescent="0.25">
      <c r="A227">
        <v>226</v>
      </c>
      <c r="B227" s="5">
        <v>1</v>
      </c>
      <c r="E227" s="4">
        <v>4</v>
      </c>
    </row>
    <row r="228" spans="1:5" x14ac:dyDescent="0.25">
      <c r="A228">
        <v>227</v>
      </c>
      <c r="B228" s="5">
        <v>1</v>
      </c>
    </row>
    <row r="229" spans="1:5" x14ac:dyDescent="0.25">
      <c r="A229">
        <v>228</v>
      </c>
      <c r="B229" s="5">
        <v>1</v>
      </c>
    </row>
    <row r="230" spans="1:5" x14ac:dyDescent="0.25">
      <c r="A230">
        <v>229</v>
      </c>
      <c r="B230" s="5">
        <v>1</v>
      </c>
    </row>
    <row r="231" spans="1:5" x14ac:dyDescent="0.25">
      <c r="A231">
        <v>230</v>
      </c>
      <c r="B231" s="5">
        <v>1</v>
      </c>
    </row>
    <row r="232" spans="1:5" x14ac:dyDescent="0.25">
      <c r="A232">
        <v>231</v>
      </c>
      <c r="B232" s="5">
        <v>1</v>
      </c>
      <c r="C232" s="2">
        <v>2</v>
      </c>
    </row>
    <row r="233" spans="1:5" x14ac:dyDescent="0.25">
      <c r="A233">
        <v>232</v>
      </c>
      <c r="B233" s="5">
        <v>1</v>
      </c>
      <c r="C233" s="2">
        <v>2</v>
      </c>
    </row>
    <row r="234" spans="1:5" x14ac:dyDescent="0.25">
      <c r="A234">
        <v>233</v>
      </c>
      <c r="C234" s="2">
        <v>2</v>
      </c>
    </row>
    <row r="235" spans="1:5" x14ac:dyDescent="0.25">
      <c r="A235">
        <v>234</v>
      </c>
      <c r="C235" s="2">
        <v>2</v>
      </c>
    </row>
    <row r="236" spans="1:5" x14ac:dyDescent="0.25">
      <c r="A236">
        <v>235</v>
      </c>
      <c r="C236" s="2">
        <v>2</v>
      </c>
      <c r="D236" s="3">
        <v>3</v>
      </c>
    </row>
    <row r="237" spans="1:5" x14ac:dyDescent="0.25">
      <c r="A237">
        <v>236</v>
      </c>
      <c r="C237" s="2">
        <v>2</v>
      </c>
      <c r="D237" s="3">
        <v>3</v>
      </c>
    </row>
    <row r="238" spans="1:5" x14ac:dyDescent="0.25">
      <c r="A238">
        <v>237</v>
      </c>
      <c r="C238" s="2">
        <v>2</v>
      </c>
      <c r="D238" s="3">
        <v>3</v>
      </c>
    </row>
    <row r="239" spans="1:5" x14ac:dyDescent="0.25">
      <c r="A239">
        <v>238</v>
      </c>
      <c r="C239" s="2">
        <v>2</v>
      </c>
      <c r="D239" s="3">
        <v>3</v>
      </c>
    </row>
    <row r="240" spans="1:5" x14ac:dyDescent="0.25">
      <c r="A240">
        <v>239</v>
      </c>
      <c r="C240" s="2">
        <v>2</v>
      </c>
      <c r="D240" s="3">
        <v>3</v>
      </c>
    </row>
    <row r="241" spans="1:5" x14ac:dyDescent="0.25">
      <c r="A241">
        <v>240</v>
      </c>
      <c r="C241" s="2">
        <v>2</v>
      </c>
      <c r="D241" s="3">
        <v>3</v>
      </c>
    </row>
    <row r="242" spans="1:5" x14ac:dyDescent="0.25">
      <c r="A242">
        <v>241</v>
      </c>
      <c r="C242" s="2">
        <v>2</v>
      </c>
      <c r="D242" s="3">
        <v>3</v>
      </c>
    </row>
    <row r="243" spans="1:5" x14ac:dyDescent="0.25">
      <c r="A243">
        <v>242</v>
      </c>
      <c r="D243" s="3">
        <v>3</v>
      </c>
      <c r="E243" s="4">
        <v>4</v>
      </c>
    </row>
    <row r="244" spans="1:5" x14ac:dyDescent="0.25">
      <c r="A244">
        <v>243</v>
      </c>
      <c r="D244" s="3">
        <v>3</v>
      </c>
      <c r="E244" s="4">
        <v>4</v>
      </c>
    </row>
    <row r="245" spans="1:5" x14ac:dyDescent="0.25">
      <c r="A245">
        <v>244</v>
      </c>
      <c r="D245" s="3">
        <v>3</v>
      </c>
      <c r="E245" s="4">
        <v>4</v>
      </c>
    </row>
    <row r="246" spans="1:5" x14ac:dyDescent="0.25">
      <c r="A246">
        <v>245</v>
      </c>
      <c r="B246" s="5">
        <v>1</v>
      </c>
      <c r="E246" s="4">
        <v>4</v>
      </c>
    </row>
    <row r="247" spans="1:5" x14ac:dyDescent="0.25">
      <c r="A247">
        <v>246</v>
      </c>
      <c r="B247" s="5">
        <v>1</v>
      </c>
      <c r="E247" s="4">
        <v>4</v>
      </c>
    </row>
    <row r="248" spans="1:5" x14ac:dyDescent="0.25">
      <c r="A248">
        <v>247</v>
      </c>
      <c r="B248" s="5">
        <v>1</v>
      </c>
      <c r="E248" s="4">
        <v>4</v>
      </c>
    </row>
    <row r="249" spans="1:5" x14ac:dyDescent="0.25">
      <c r="A249">
        <v>248</v>
      </c>
      <c r="B249" s="5">
        <v>1</v>
      </c>
      <c r="E249" s="4">
        <v>4</v>
      </c>
    </row>
    <row r="250" spans="1:5" x14ac:dyDescent="0.25">
      <c r="A250">
        <v>249</v>
      </c>
      <c r="B250" s="5">
        <v>1</v>
      </c>
      <c r="E250" s="4">
        <v>4</v>
      </c>
    </row>
    <row r="251" spans="1:5" x14ac:dyDescent="0.25">
      <c r="A251">
        <v>250</v>
      </c>
      <c r="B251" s="5">
        <v>1</v>
      </c>
      <c r="E251" s="4">
        <v>4</v>
      </c>
    </row>
    <row r="252" spans="1:5" x14ac:dyDescent="0.25">
      <c r="A252">
        <v>251</v>
      </c>
      <c r="B252" s="5">
        <v>1</v>
      </c>
      <c r="E252" s="4">
        <v>4</v>
      </c>
    </row>
    <row r="253" spans="1:5" x14ac:dyDescent="0.25">
      <c r="A253">
        <v>252</v>
      </c>
      <c r="B253" s="5">
        <v>1</v>
      </c>
      <c r="E253" s="4">
        <v>4</v>
      </c>
    </row>
    <row r="254" spans="1:5" x14ac:dyDescent="0.25">
      <c r="A254">
        <v>253</v>
      </c>
      <c r="B254" s="5">
        <v>1</v>
      </c>
      <c r="E254" s="4">
        <v>4</v>
      </c>
    </row>
    <row r="255" spans="1:5" x14ac:dyDescent="0.25">
      <c r="A255">
        <v>254</v>
      </c>
      <c r="B255" s="5">
        <v>1</v>
      </c>
    </row>
    <row r="256" spans="1:5" x14ac:dyDescent="0.25">
      <c r="A256">
        <v>255</v>
      </c>
      <c r="B256" s="5">
        <v>1</v>
      </c>
    </row>
    <row r="257" spans="1:5" x14ac:dyDescent="0.25">
      <c r="A257">
        <v>256</v>
      </c>
      <c r="B257" s="5">
        <v>1</v>
      </c>
      <c r="C257" s="2">
        <v>2</v>
      </c>
    </row>
    <row r="258" spans="1:5" x14ac:dyDescent="0.25">
      <c r="A258">
        <v>257</v>
      </c>
      <c r="B258" s="5">
        <v>1</v>
      </c>
      <c r="C258" s="2">
        <v>2</v>
      </c>
    </row>
    <row r="259" spans="1:5" x14ac:dyDescent="0.25">
      <c r="A259">
        <v>258</v>
      </c>
      <c r="B259" s="5">
        <v>1</v>
      </c>
      <c r="C259" s="2">
        <v>2</v>
      </c>
    </row>
    <row r="260" spans="1:5" x14ac:dyDescent="0.25">
      <c r="A260">
        <v>259</v>
      </c>
      <c r="B260" s="5">
        <v>1</v>
      </c>
      <c r="C260" s="2">
        <v>2</v>
      </c>
    </row>
    <row r="261" spans="1:5" x14ac:dyDescent="0.25">
      <c r="A261">
        <v>260</v>
      </c>
      <c r="C261" s="2">
        <v>2</v>
      </c>
    </row>
    <row r="262" spans="1:5" x14ac:dyDescent="0.25">
      <c r="A262">
        <v>261</v>
      </c>
      <c r="C262" s="2">
        <v>2</v>
      </c>
      <c r="D262" s="3">
        <v>3</v>
      </c>
    </row>
    <row r="263" spans="1:5" x14ac:dyDescent="0.25">
      <c r="A263">
        <v>262</v>
      </c>
      <c r="C263" s="2">
        <v>2</v>
      </c>
      <c r="D263" s="3">
        <v>3</v>
      </c>
    </row>
    <row r="264" spans="1:5" x14ac:dyDescent="0.25">
      <c r="A264">
        <v>263</v>
      </c>
      <c r="C264" s="2">
        <v>2</v>
      </c>
      <c r="D264" s="3">
        <v>3</v>
      </c>
    </row>
    <row r="265" spans="1:5" x14ac:dyDescent="0.25">
      <c r="A265">
        <v>264</v>
      </c>
      <c r="C265" s="2">
        <v>2</v>
      </c>
      <c r="D265" s="3">
        <v>3</v>
      </c>
    </row>
    <row r="266" spans="1:5" x14ac:dyDescent="0.25">
      <c r="A266">
        <v>265</v>
      </c>
      <c r="C266" s="2">
        <v>2</v>
      </c>
      <c r="D266" s="3">
        <v>3</v>
      </c>
    </row>
    <row r="267" spans="1:5" x14ac:dyDescent="0.25">
      <c r="A267">
        <v>266</v>
      </c>
      <c r="C267" s="2">
        <v>2</v>
      </c>
      <c r="D267" s="3">
        <v>3</v>
      </c>
    </row>
    <row r="268" spans="1:5" x14ac:dyDescent="0.25">
      <c r="A268">
        <v>267</v>
      </c>
      <c r="C268" s="2">
        <v>2</v>
      </c>
      <c r="D268" s="3">
        <v>3</v>
      </c>
    </row>
    <row r="269" spans="1:5" x14ac:dyDescent="0.25">
      <c r="A269">
        <v>268</v>
      </c>
      <c r="C269" s="2">
        <v>2</v>
      </c>
      <c r="D269" s="3">
        <v>3</v>
      </c>
    </row>
    <row r="270" spans="1:5" x14ac:dyDescent="0.25">
      <c r="A270">
        <v>269</v>
      </c>
      <c r="C270" s="2">
        <v>2</v>
      </c>
      <c r="D270" s="3">
        <v>3</v>
      </c>
    </row>
    <row r="271" spans="1:5" x14ac:dyDescent="0.25">
      <c r="A271">
        <v>270</v>
      </c>
      <c r="C271" s="2">
        <v>2</v>
      </c>
      <c r="D271" s="3">
        <v>3</v>
      </c>
      <c r="E271" s="4">
        <v>4</v>
      </c>
    </row>
    <row r="272" spans="1:5" x14ac:dyDescent="0.25">
      <c r="A272">
        <v>271</v>
      </c>
      <c r="D272" s="3">
        <v>3</v>
      </c>
      <c r="E272" s="4">
        <v>4</v>
      </c>
    </row>
    <row r="273" spans="1:6" x14ac:dyDescent="0.25">
      <c r="A273">
        <v>272</v>
      </c>
      <c r="D273" s="3">
        <v>3</v>
      </c>
      <c r="E273" s="4">
        <v>4</v>
      </c>
      <c r="F273" t="s">
        <v>22</v>
      </c>
    </row>
    <row r="274" spans="1:6" x14ac:dyDescent="0.25">
      <c r="A274">
        <v>273</v>
      </c>
    </row>
    <row r="275" spans="1:6" x14ac:dyDescent="0.25">
      <c r="A275">
        <v>274</v>
      </c>
      <c r="F275" t="s">
        <v>22</v>
      </c>
    </row>
    <row r="276" spans="1:6" x14ac:dyDescent="0.25">
      <c r="A276">
        <v>275</v>
      </c>
      <c r="B276" s="5">
        <v>1</v>
      </c>
    </row>
    <row r="277" spans="1:6" x14ac:dyDescent="0.25">
      <c r="A277">
        <v>276</v>
      </c>
      <c r="B277" s="5">
        <v>1</v>
      </c>
    </row>
    <row r="278" spans="1:6" x14ac:dyDescent="0.25">
      <c r="A278">
        <v>277</v>
      </c>
      <c r="B278" s="5">
        <v>1</v>
      </c>
    </row>
    <row r="279" spans="1:6" x14ac:dyDescent="0.25">
      <c r="A279">
        <v>278</v>
      </c>
      <c r="B279" s="5">
        <v>1</v>
      </c>
    </row>
    <row r="280" spans="1:6" x14ac:dyDescent="0.25">
      <c r="A280">
        <v>279</v>
      </c>
      <c r="B280" s="5">
        <v>1</v>
      </c>
    </row>
    <row r="281" spans="1:6" x14ac:dyDescent="0.25">
      <c r="A281">
        <v>280</v>
      </c>
      <c r="B281" s="5">
        <v>1</v>
      </c>
    </row>
    <row r="282" spans="1:6" x14ac:dyDescent="0.25">
      <c r="A282">
        <v>281</v>
      </c>
      <c r="B282" s="5">
        <v>1</v>
      </c>
    </row>
    <row r="283" spans="1:6" x14ac:dyDescent="0.25">
      <c r="A283">
        <v>282</v>
      </c>
      <c r="B283" s="5">
        <v>1</v>
      </c>
    </row>
    <row r="284" spans="1:6" x14ac:dyDescent="0.25">
      <c r="A284">
        <v>283</v>
      </c>
      <c r="B284" s="5">
        <v>1</v>
      </c>
    </row>
    <row r="285" spans="1:6" x14ac:dyDescent="0.25">
      <c r="A285">
        <v>284</v>
      </c>
      <c r="B285" s="5">
        <v>1</v>
      </c>
    </row>
    <row r="286" spans="1:6" x14ac:dyDescent="0.25">
      <c r="A286">
        <v>285</v>
      </c>
      <c r="B286" s="5">
        <v>1</v>
      </c>
    </row>
    <row r="287" spans="1:6" x14ac:dyDescent="0.25">
      <c r="A287">
        <v>286</v>
      </c>
      <c r="B287" s="5">
        <v>1</v>
      </c>
      <c r="C287" s="2">
        <v>2</v>
      </c>
    </row>
    <row r="288" spans="1:6" x14ac:dyDescent="0.25">
      <c r="A288">
        <v>287</v>
      </c>
      <c r="C288" s="2">
        <v>2</v>
      </c>
    </row>
    <row r="289" spans="1:5" x14ac:dyDescent="0.25">
      <c r="A289">
        <v>288</v>
      </c>
      <c r="C289" s="2">
        <v>2</v>
      </c>
    </row>
    <row r="290" spans="1:5" x14ac:dyDescent="0.25">
      <c r="A290">
        <v>289</v>
      </c>
      <c r="C290" s="2">
        <v>2</v>
      </c>
    </row>
    <row r="291" spans="1:5" x14ac:dyDescent="0.25">
      <c r="A291">
        <v>290</v>
      </c>
      <c r="C291" s="2">
        <v>2</v>
      </c>
      <c r="D291" s="3">
        <v>3</v>
      </c>
    </row>
    <row r="292" spans="1:5" x14ac:dyDescent="0.25">
      <c r="A292">
        <v>291</v>
      </c>
      <c r="C292" s="2">
        <v>2</v>
      </c>
      <c r="D292" s="3">
        <v>3</v>
      </c>
    </row>
    <row r="293" spans="1:5" x14ac:dyDescent="0.25">
      <c r="A293">
        <v>292</v>
      </c>
      <c r="C293" s="2">
        <v>2</v>
      </c>
      <c r="D293" s="3">
        <v>3</v>
      </c>
    </row>
    <row r="294" spans="1:5" x14ac:dyDescent="0.25">
      <c r="A294">
        <v>293</v>
      </c>
      <c r="C294" s="2">
        <v>2</v>
      </c>
      <c r="D294" s="3">
        <v>3</v>
      </c>
    </row>
    <row r="295" spans="1:5" x14ac:dyDescent="0.25">
      <c r="A295">
        <v>294</v>
      </c>
      <c r="C295" s="2">
        <v>2</v>
      </c>
      <c r="D295" s="3">
        <v>3</v>
      </c>
    </row>
    <row r="296" spans="1:5" x14ac:dyDescent="0.25">
      <c r="A296">
        <v>295</v>
      </c>
      <c r="D296" s="3">
        <v>3</v>
      </c>
      <c r="E296" s="4">
        <v>4</v>
      </c>
    </row>
    <row r="297" spans="1:5" x14ac:dyDescent="0.25">
      <c r="A297">
        <v>296</v>
      </c>
      <c r="D297" s="3">
        <v>3</v>
      </c>
      <c r="E297" s="4">
        <v>4</v>
      </c>
    </row>
    <row r="298" spans="1:5" x14ac:dyDescent="0.25">
      <c r="A298">
        <v>297</v>
      </c>
      <c r="D298" s="3">
        <v>3</v>
      </c>
      <c r="E298" s="4">
        <v>4</v>
      </c>
    </row>
    <row r="299" spans="1:5" x14ac:dyDescent="0.25">
      <c r="A299">
        <v>298</v>
      </c>
      <c r="D299" s="3">
        <v>3</v>
      </c>
      <c r="E299" s="4">
        <v>4</v>
      </c>
    </row>
    <row r="300" spans="1:5" x14ac:dyDescent="0.25">
      <c r="A300">
        <v>299</v>
      </c>
      <c r="D300" s="3">
        <v>3</v>
      </c>
      <c r="E300" s="4">
        <v>4</v>
      </c>
    </row>
    <row r="301" spans="1:5" x14ac:dyDescent="0.25">
      <c r="A301">
        <v>300</v>
      </c>
      <c r="E301" s="4">
        <v>4</v>
      </c>
    </row>
    <row r="302" spans="1:5" x14ac:dyDescent="0.25">
      <c r="A302">
        <v>301</v>
      </c>
      <c r="E302" s="4">
        <v>4</v>
      </c>
    </row>
    <row r="303" spans="1:5" x14ac:dyDescent="0.25">
      <c r="A303">
        <v>302</v>
      </c>
      <c r="E303" s="4">
        <v>4</v>
      </c>
    </row>
    <row r="304" spans="1:5" x14ac:dyDescent="0.25">
      <c r="A304">
        <v>303</v>
      </c>
    </row>
    <row r="305" spans="1:5" x14ac:dyDescent="0.25">
      <c r="A305">
        <v>304</v>
      </c>
      <c r="B305" s="5">
        <v>1</v>
      </c>
    </row>
    <row r="306" spans="1:5" x14ac:dyDescent="0.25">
      <c r="A306">
        <v>305</v>
      </c>
      <c r="B306" s="5">
        <v>1</v>
      </c>
    </row>
    <row r="307" spans="1:5" x14ac:dyDescent="0.25">
      <c r="A307">
        <v>306</v>
      </c>
      <c r="B307" s="5">
        <v>1</v>
      </c>
    </row>
    <row r="308" spans="1:5" x14ac:dyDescent="0.25">
      <c r="A308">
        <v>307</v>
      </c>
      <c r="B308" s="5">
        <v>1</v>
      </c>
    </row>
    <row r="309" spans="1:5" x14ac:dyDescent="0.25">
      <c r="A309">
        <v>308</v>
      </c>
      <c r="B309" s="5">
        <v>1</v>
      </c>
      <c r="C309" s="2">
        <v>2</v>
      </c>
    </row>
    <row r="310" spans="1:5" x14ac:dyDescent="0.25">
      <c r="A310">
        <v>309</v>
      </c>
      <c r="B310" s="5">
        <v>1</v>
      </c>
      <c r="C310" s="2">
        <v>2</v>
      </c>
    </row>
    <row r="311" spans="1:5" x14ac:dyDescent="0.25">
      <c r="A311">
        <v>310</v>
      </c>
      <c r="B311" s="5">
        <v>1</v>
      </c>
      <c r="C311" s="2">
        <v>2</v>
      </c>
    </row>
    <row r="312" spans="1:5" x14ac:dyDescent="0.25">
      <c r="A312">
        <v>311</v>
      </c>
      <c r="B312" s="5">
        <v>1</v>
      </c>
      <c r="C312" s="2">
        <v>2</v>
      </c>
    </row>
    <row r="313" spans="1:5" x14ac:dyDescent="0.25">
      <c r="A313">
        <v>312</v>
      </c>
      <c r="B313" s="5">
        <v>1</v>
      </c>
      <c r="C313" s="2">
        <v>2</v>
      </c>
    </row>
    <row r="314" spans="1:5" x14ac:dyDescent="0.25">
      <c r="A314">
        <v>313</v>
      </c>
      <c r="C314" s="2">
        <v>2</v>
      </c>
    </row>
    <row r="315" spans="1:5" x14ac:dyDescent="0.25">
      <c r="A315">
        <v>314</v>
      </c>
      <c r="C315" s="2">
        <v>2</v>
      </c>
    </row>
    <row r="316" spans="1:5" x14ac:dyDescent="0.25">
      <c r="A316">
        <v>315</v>
      </c>
      <c r="C316" s="2">
        <v>2</v>
      </c>
      <c r="D316" s="3">
        <v>3</v>
      </c>
    </row>
    <row r="317" spans="1:5" x14ac:dyDescent="0.25">
      <c r="A317">
        <v>316</v>
      </c>
      <c r="D317" s="3">
        <v>3</v>
      </c>
      <c r="E317" s="4">
        <v>4</v>
      </c>
    </row>
    <row r="318" spans="1:5" x14ac:dyDescent="0.25">
      <c r="A318">
        <v>317</v>
      </c>
      <c r="D318" s="3">
        <v>3</v>
      </c>
      <c r="E318" s="4">
        <v>4</v>
      </c>
    </row>
    <row r="319" spans="1:5" x14ac:dyDescent="0.25">
      <c r="A319">
        <v>318</v>
      </c>
      <c r="D319" s="3">
        <v>3</v>
      </c>
      <c r="E319" s="4">
        <v>4</v>
      </c>
    </row>
    <row r="320" spans="1:5" x14ac:dyDescent="0.25">
      <c r="A320">
        <v>319</v>
      </c>
      <c r="D320" s="3">
        <v>3</v>
      </c>
      <c r="E320" s="4">
        <v>4</v>
      </c>
    </row>
    <row r="321" spans="1:5" x14ac:dyDescent="0.25">
      <c r="A321">
        <v>320</v>
      </c>
      <c r="D321" s="3">
        <v>3</v>
      </c>
      <c r="E321" s="4">
        <v>4</v>
      </c>
    </row>
    <row r="322" spans="1:5" x14ac:dyDescent="0.25">
      <c r="A322">
        <v>321</v>
      </c>
      <c r="D322" s="3">
        <v>3</v>
      </c>
      <c r="E322" s="4">
        <v>4</v>
      </c>
    </row>
    <row r="323" spans="1:5" x14ac:dyDescent="0.25">
      <c r="A323">
        <v>322</v>
      </c>
      <c r="D323" s="3">
        <v>3</v>
      </c>
      <c r="E323" s="4">
        <v>4</v>
      </c>
    </row>
    <row r="324" spans="1:5" x14ac:dyDescent="0.25">
      <c r="A324">
        <v>323</v>
      </c>
      <c r="E324" s="4">
        <v>4</v>
      </c>
    </row>
    <row r="325" spans="1:5" x14ac:dyDescent="0.25">
      <c r="A325">
        <v>324</v>
      </c>
      <c r="E325" s="4">
        <v>4</v>
      </c>
    </row>
    <row r="326" spans="1:5" x14ac:dyDescent="0.25">
      <c r="A326">
        <v>325</v>
      </c>
      <c r="B326" s="5">
        <v>1</v>
      </c>
    </row>
    <row r="327" spans="1:5" x14ac:dyDescent="0.25">
      <c r="A327">
        <v>326</v>
      </c>
      <c r="B327" s="5">
        <v>1</v>
      </c>
    </row>
    <row r="328" spans="1:5" x14ac:dyDescent="0.25">
      <c r="A328">
        <v>327</v>
      </c>
      <c r="B328" s="5">
        <v>1</v>
      </c>
    </row>
    <row r="329" spans="1:5" x14ac:dyDescent="0.25">
      <c r="A329">
        <v>328</v>
      </c>
      <c r="B329" s="5">
        <v>1</v>
      </c>
    </row>
    <row r="330" spans="1:5" x14ac:dyDescent="0.25">
      <c r="A330">
        <v>329</v>
      </c>
      <c r="B330" s="5">
        <v>1</v>
      </c>
      <c r="C330" s="2">
        <v>2</v>
      </c>
    </row>
    <row r="331" spans="1:5" x14ac:dyDescent="0.25">
      <c r="A331">
        <v>330</v>
      </c>
      <c r="B331" s="5">
        <v>1</v>
      </c>
      <c r="C331" s="2">
        <v>2</v>
      </c>
    </row>
    <row r="332" spans="1:5" x14ac:dyDescent="0.25">
      <c r="A332">
        <v>331</v>
      </c>
      <c r="B332" s="5">
        <v>1</v>
      </c>
      <c r="C332" s="2">
        <v>2</v>
      </c>
    </row>
    <row r="333" spans="1:5" x14ac:dyDescent="0.25">
      <c r="A333">
        <v>332</v>
      </c>
      <c r="B333" s="5">
        <v>1</v>
      </c>
      <c r="C333" s="2">
        <v>2</v>
      </c>
    </row>
    <row r="334" spans="1:5" x14ac:dyDescent="0.25">
      <c r="A334">
        <v>333</v>
      </c>
      <c r="B334" s="5">
        <v>1</v>
      </c>
      <c r="C334" s="2">
        <v>2</v>
      </c>
    </row>
    <row r="335" spans="1:5" x14ac:dyDescent="0.25">
      <c r="A335">
        <v>334</v>
      </c>
      <c r="C335" s="2">
        <v>2</v>
      </c>
    </row>
    <row r="336" spans="1:5" x14ac:dyDescent="0.25">
      <c r="A336">
        <v>335</v>
      </c>
      <c r="C336" s="2">
        <v>2</v>
      </c>
    </row>
    <row r="337" spans="1:5" x14ac:dyDescent="0.25">
      <c r="A337">
        <v>336</v>
      </c>
      <c r="C337" s="2">
        <v>2</v>
      </c>
    </row>
    <row r="338" spans="1:5" x14ac:dyDescent="0.25">
      <c r="A338">
        <v>337</v>
      </c>
      <c r="C338" s="2">
        <v>2</v>
      </c>
      <c r="D338" s="3">
        <v>3</v>
      </c>
      <c r="E338" s="4">
        <v>4</v>
      </c>
    </row>
    <row r="339" spans="1:5" x14ac:dyDescent="0.25">
      <c r="A339">
        <v>338</v>
      </c>
      <c r="D339" s="3">
        <v>3</v>
      </c>
      <c r="E339" s="4">
        <v>4</v>
      </c>
    </row>
    <row r="340" spans="1:5" x14ac:dyDescent="0.25">
      <c r="A340">
        <v>339</v>
      </c>
      <c r="D340" s="3">
        <v>3</v>
      </c>
      <c r="E340" s="4">
        <v>4</v>
      </c>
    </row>
    <row r="341" spans="1:5" x14ac:dyDescent="0.25">
      <c r="A341">
        <v>340</v>
      </c>
      <c r="D341" s="3">
        <v>3</v>
      </c>
      <c r="E341" s="4">
        <v>4</v>
      </c>
    </row>
    <row r="342" spans="1:5" x14ac:dyDescent="0.25">
      <c r="A342">
        <v>341</v>
      </c>
      <c r="D342" s="3">
        <v>3</v>
      </c>
      <c r="E342" s="4">
        <v>4</v>
      </c>
    </row>
    <row r="343" spans="1:5" x14ac:dyDescent="0.25">
      <c r="A343">
        <v>342</v>
      </c>
      <c r="D343" s="3">
        <v>3</v>
      </c>
      <c r="E343" s="4">
        <v>4</v>
      </c>
    </row>
    <row r="344" spans="1:5" x14ac:dyDescent="0.25">
      <c r="A344">
        <v>343</v>
      </c>
      <c r="D344" s="3">
        <v>3</v>
      </c>
      <c r="E344" s="4">
        <v>4</v>
      </c>
    </row>
    <row r="345" spans="1:5" x14ac:dyDescent="0.25">
      <c r="A345">
        <v>344</v>
      </c>
      <c r="D345" s="3">
        <v>3</v>
      </c>
      <c r="E345" s="4">
        <v>4</v>
      </c>
    </row>
    <row r="346" spans="1:5" x14ac:dyDescent="0.25">
      <c r="A346">
        <v>345</v>
      </c>
      <c r="E346" s="4">
        <v>4</v>
      </c>
    </row>
    <row r="347" spans="1:5" x14ac:dyDescent="0.25">
      <c r="A347">
        <v>346</v>
      </c>
      <c r="E347" s="4">
        <v>4</v>
      </c>
    </row>
    <row r="348" spans="1:5" x14ac:dyDescent="0.25">
      <c r="A348">
        <v>347</v>
      </c>
    </row>
    <row r="349" spans="1:5" x14ac:dyDescent="0.25">
      <c r="A349">
        <v>348</v>
      </c>
      <c r="B349" s="5">
        <v>1</v>
      </c>
    </row>
    <row r="350" spans="1:5" x14ac:dyDescent="0.25">
      <c r="A350">
        <v>349</v>
      </c>
      <c r="B350" s="5">
        <v>1</v>
      </c>
    </row>
    <row r="351" spans="1:5" x14ac:dyDescent="0.25">
      <c r="A351">
        <v>350</v>
      </c>
      <c r="B351" s="5">
        <v>1</v>
      </c>
    </row>
    <row r="352" spans="1:5" x14ac:dyDescent="0.25">
      <c r="A352">
        <v>351</v>
      </c>
      <c r="B352" s="5">
        <v>1</v>
      </c>
    </row>
    <row r="353" spans="1:5" x14ac:dyDescent="0.25">
      <c r="A353">
        <v>352</v>
      </c>
      <c r="B353" s="5">
        <v>1</v>
      </c>
      <c r="C353" s="2">
        <v>2</v>
      </c>
    </row>
    <row r="354" spans="1:5" x14ac:dyDescent="0.25">
      <c r="A354">
        <v>353</v>
      </c>
      <c r="B354" s="5">
        <v>1</v>
      </c>
      <c r="C354" s="2">
        <v>2</v>
      </c>
    </row>
    <row r="355" spans="1:5" x14ac:dyDescent="0.25">
      <c r="A355">
        <v>354</v>
      </c>
      <c r="B355" s="5">
        <v>1</v>
      </c>
      <c r="C355" s="2">
        <v>2</v>
      </c>
    </row>
    <row r="356" spans="1:5" x14ac:dyDescent="0.25">
      <c r="A356">
        <v>355</v>
      </c>
      <c r="B356" s="5">
        <v>1</v>
      </c>
      <c r="C356" s="2">
        <v>2</v>
      </c>
    </row>
    <row r="357" spans="1:5" x14ac:dyDescent="0.25">
      <c r="A357">
        <v>356</v>
      </c>
      <c r="B357" s="5">
        <v>1</v>
      </c>
      <c r="C357" s="2">
        <v>2</v>
      </c>
    </row>
    <row r="358" spans="1:5" x14ac:dyDescent="0.25">
      <c r="A358">
        <v>357</v>
      </c>
      <c r="C358" s="2">
        <v>2</v>
      </c>
    </row>
    <row r="359" spans="1:5" x14ac:dyDescent="0.25">
      <c r="A359">
        <v>358</v>
      </c>
      <c r="C359" s="2">
        <v>2</v>
      </c>
    </row>
    <row r="360" spans="1:5" x14ac:dyDescent="0.25">
      <c r="A360">
        <v>359</v>
      </c>
      <c r="C360" s="2">
        <v>2</v>
      </c>
      <c r="D360" s="3">
        <v>3</v>
      </c>
    </row>
    <row r="361" spans="1:5" x14ac:dyDescent="0.25">
      <c r="A361">
        <v>360</v>
      </c>
      <c r="D361" s="3">
        <v>3</v>
      </c>
      <c r="E361" s="4">
        <v>4</v>
      </c>
    </row>
    <row r="362" spans="1:5" x14ac:dyDescent="0.25">
      <c r="A362">
        <v>361</v>
      </c>
      <c r="D362" s="3">
        <v>3</v>
      </c>
      <c r="E362" s="4">
        <v>4</v>
      </c>
    </row>
    <row r="363" spans="1:5" x14ac:dyDescent="0.25">
      <c r="A363">
        <v>362</v>
      </c>
      <c r="D363" s="3">
        <v>3</v>
      </c>
      <c r="E363" s="4">
        <v>4</v>
      </c>
    </row>
    <row r="364" spans="1:5" x14ac:dyDescent="0.25">
      <c r="A364">
        <v>363</v>
      </c>
      <c r="D364" s="3">
        <v>3</v>
      </c>
      <c r="E364" s="4">
        <v>4</v>
      </c>
    </row>
    <row r="365" spans="1:5" x14ac:dyDescent="0.25">
      <c r="A365">
        <v>364</v>
      </c>
      <c r="D365" s="3">
        <v>3</v>
      </c>
      <c r="E365" s="4">
        <v>4</v>
      </c>
    </row>
    <row r="366" spans="1:5" x14ac:dyDescent="0.25">
      <c r="A366">
        <v>365</v>
      </c>
      <c r="D366" s="3">
        <v>3</v>
      </c>
      <c r="E366" s="4">
        <v>4</v>
      </c>
    </row>
    <row r="367" spans="1:5" x14ac:dyDescent="0.25">
      <c r="A367">
        <v>366</v>
      </c>
      <c r="D367" s="3">
        <v>3</v>
      </c>
      <c r="E367" s="4">
        <v>4</v>
      </c>
    </row>
    <row r="368" spans="1:5" x14ac:dyDescent="0.25">
      <c r="A368">
        <v>367</v>
      </c>
      <c r="D368" s="3">
        <v>3</v>
      </c>
      <c r="E368" s="4">
        <v>4</v>
      </c>
    </row>
    <row r="369" spans="1:5" x14ac:dyDescent="0.25">
      <c r="A369">
        <v>368</v>
      </c>
      <c r="B369" s="5">
        <v>1</v>
      </c>
    </row>
    <row r="370" spans="1:5" x14ac:dyDescent="0.25">
      <c r="A370">
        <v>369</v>
      </c>
      <c r="B370" s="5">
        <v>1</v>
      </c>
    </row>
    <row r="371" spans="1:5" x14ac:dyDescent="0.25">
      <c r="A371">
        <v>370</v>
      </c>
      <c r="B371" s="5">
        <v>1</v>
      </c>
    </row>
    <row r="372" spans="1:5" x14ac:dyDescent="0.25">
      <c r="A372">
        <v>371</v>
      </c>
      <c r="B372" s="5">
        <v>1</v>
      </c>
    </row>
    <row r="373" spans="1:5" x14ac:dyDescent="0.25">
      <c r="A373">
        <v>372</v>
      </c>
      <c r="B373" s="5">
        <v>1</v>
      </c>
    </row>
    <row r="374" spans="1:5" x14ac:dyDescent="0.25">
      <c r="A374">
        <v>373</v>
      </c>
      <c r="B374" s="5">
        <v>1</v>
      </c>
    </row>
    <row r="375" spans="1:5" x14ac:dyDescent="0.25">
      <c r="A375">
        <v>374</v>
      </c>
      <c r="B375" s="5">
        <v>1</v>
      </c>
    </row>
    <row r="376" spans="1:5" x14ac:dyDescent="0.25">
      <c r="A376">
        <v>375</v>
      </c>
      <c r="B376" s="5">
        <v>1</v>
      </c>
      <c r="C376" s="2">
        <v>2</v>
      </c>
    </row>
    <row r="377" spans="1:5" x14ac:dyDescent="0.25">
      <c r="A377">
        <v>376</v>
      </c>
      <c r="B377" s="5">
        <v>1</v>
      </c>
      <c r="C377" s="2">
        <v>2</v>
      </c>
    </row>
    <row r="378" spans="1:5" x14ac:dyDescent="0.25">
      <c r="A378">
        <v>377</v>
      </c>
      <c r="B378" s="5">
        <v>1</v>
      </c>
      <c r="C378" s="2">
        <v>2</v>
      </c>
    </row>
    <row r="379" spans="1:5" x14ac:dyDescent="0.25">
      <c r="A379">
        <v>378</v>
      </c>
      <c r="C379" s="2">
        <v>2</v>
      </c>
    </row>
    <row r="380" spans="1:5" x14ac:dyDescent="0.25">
      <c r="A380">
        <v>379</v>
      </c>
      <c r="C380" s="2">
        <v>2</v>
      </c>
    </row>
    <row r="381" spans="1:5" x14ac:dyDescent="0.25">
      <c r="A381">
        <v>380</v>
      </c>
      <c r="C381" s="2">
        <v>2</v>
      </c>
      <c r="D381" s="3">
        <v>3</v>
      </c>
    </row>
    <row r="382" spans="1:5" x14ac:dyDescent="0.25">
      <c r="A382">
        <v>381</v>
      </c>
      <c r="C382" s="2">
        <v>2</v>
      </c>
      <c r="D382" s="3">
        <v>3</v>
      </c>
      <c r="E382" s="4">
        <v>4</v>
      </c>
    </row>
    <row r="383" spans="1:5" x14ac:dyDescent="0.25">
      <c r="A383">
        <v>382</v>
      </c>
      <c r="D383" s="3">
        <v>3</v>
      </c>
      <c r="E383" s="4">
        <v>4</v>
      </c>
    </row>
    <row r="384" spans="1:5" x14ac:dyDescent="0.25">
      <c r="A384">
        <v>383</v>
      </c>
      <c r="D384" s="3">
        <v>3</v>
      </c>
      <c r="E384" s="4">
        <v>4</v>
      </c>
    </row>
    <row r="385" spans="1:5" x14ac:dyDescent="0.25">
      <c r="A385">
        <v>384</v>
      </c>
      <c r="D385" s="3">
        <v>3</v>
      </c>
      <c r="E385" s="4">
        <v>4</v>
      </c>
    </row>
    <row r="386" spans="1:5" x14ac:dyDescent="0.25">
      <c r="A386">
        <v>385</v>
      </c>
      <c r="D386" s="3">
        <v>3</v>
      </c>
      <c r="E386" s="4">
        <v>4</v>
      </c>
    </row>
    <row r="387" spans="1:5" x14ac:dyDescent="0.25">
      <c r="A387">
        <v>386</v>
      </c>
      <c r="D387" s="3">
        <v>3</v>
      </c>
      <c r="E387" s="4">
        <v>4</v>
      </c>
    </row>
    <row r="388" spans="1:5" x14ac:dyDescent="0.25">
      <c r="A388">
        <v>387</v>
      </c>
      <c r="D388" s="3">
        <v>3</v>
      </c>
      <c r="E388" s="4">
        <v>4</v>
      </c>
    </row>
    <row r="389" spans="1:5" x14ac:dyDescent="0.25">
      <c r="A389">
        <v>388</v>
      </c>
      <c r="E389" s="4">
        <v>4</v>
      </c>
    </row>
    <row r="390" spans="1:5" x14ac:dyDescent="0.25">
      <c r="A390">
        <v>389</v>
      </c>
      <c r="E390" s="4">
        <v>4</v>
      </c>
    </row>
    <row r="391" spans="1:5" x14ac:dyDescent="0.25">
      <c r="A391">
        <v>390</v>
      </c>
    </row>
    <row r="392" spans="1:5" x14ac:dyDescent="0.25">
      <c r="A392">
        <v>391</v>
      </c>
    </row>
    <row r="393" spans="1:5" x14ac:dyDescent="0.25">
      <c r="A393">
        <v>392</v>
      </c>
      <c r="B393" s="5">
        <v>1</v>
      </c>
    </row>
    <row r="394" spans="1:5" x14ac:dyDescent="0.25">
      <c r="A394">
        <v>393</v>
      </c>
      <c r="B394" s="5">
        <v>1</v>
      </c>
    </row>
    <row r="395" spans="1:5" x14ac:dyDescent="0.25">
      <c r="A395">
        <v>394</v>
      </c>
      <c r="B395" s="5">
        <v>1</v>
      </c>
    </row>
    <row r="396" spans="1:5" x14ac:dyDescent="0.25">
      <c r="A396">
        <v>395</v>
      </c>
      <c r="B396" s="5">
        <v>1</v>
      </c>
      <c r="C396" s="2">
        <v>2</v>
      </c>
    </row>
    <row r="397" spans="1:5" x14ac:dyDescent="0.25">
      <c r="A397">
        <v>396</v>
      </c>
      <c r="B397" s="5">
        <v>1</v>
      </c>
      <c r="C397" s="2">
        <v>2</v>
      </c>
    </row>
    <row r="398" spans="1:5" x14ac:dyDescent="0.25">
      <c r="A398">
        <v>397</v>
      </c>
      <c r="B398" s="5">
        <v>1</v>
      </c>
      <c r="C398" s="2">
        <v>2</v>
      </c>
    </row>
    <row r="399" spans="1:5" x14ac:dyDescent="0.25">
      <c r="A399">
        <v>398</v>
      </c>
      <c r="B399" s="5">
        <v>1</v>
      </c>
      <c r="C399" s="2">
        <v>2</v>
      </c>
    </row>
    <row r="400" spans="1:5" x14ac:dyDescent="0.25">
      <c r="A400">
        <v>399</v>
      </c>
      <c r="B400" s="5">
        <v>1</v>
      </c>
      <c r="C400" s="2">
        <v>2</v>
      </c>
    </row>
    <row r="401" spans="1:5" x14ac:dyDescent="0.25">
      <c r="A401">
        <v>400</v>
      </c>
      <c r="B401" s="5">
        <v>1</v>
      </c>
      <c r="C401" s="2">
        <v>2</v>
      </c>
    </row>
    <row r="402" spans="1:5" x14ac:dyDescent="0.25">
      <c r="A402">
        <v>401</v>
      </c>
      <c r="C402" s="2">
        <v>2</v>
      </c>
    </row>
    <row r="403" spans="1:5" x14ac:dyDescent="0.25">
      <c r="A403">
        <v>402</v>
      </c>
      <c r="C403" s="2">
        <v>2</v>
      </c>
    </row>
    <row r="404" spans="1:5" x14ac:dyDescent="0.25">
      <c r="A404">
        <v>403</v>
      </c>
      <c r="C404" s="2">
        <v>2</v>
      </c>
    </row>
    <row r="405" spans="1:5" x14ac:dyDescent="0.25">
      <c r="A405">
        <v>404</v>
      </c>
      <c r="C405" s="2">
        <v>2</v>
      </c>
    </row>
    <row r="406" spans="1:5" x14ac:dyDescent="0.25">
      <c r="A406">
        <v>405</v>
      </c>
      <c r="D406" s="3">
        <v>3</v>
      </c>
      <c r="E406" s="4">
        <v>4</v>
      </c>
    </row>
    <row r="407" spans="1:5" x14ac:dyDescent="0.25">
      <c r="A407">
        <v>406</v>
      </c>
      <c r="D407" s="3">
        <v>3</v>
      </c>
      <c r="E407" s="4">
        <v>4</v>
      </c>
    </row>
    <row r="408" spans="1:5" x14ac:dyDescent="0.25">
      <c r="A408">
        <v>407</v>
      </c>
      <c r="D408" s="3">
        <v>3</v>
      </c>
      <c r="E408" s="4">
        <v>4</v>
      </c>
    </row>
    <row r="409" spans="1:5" x14ac:dyDescent="0.25">
      <c r="A409">
        <v>408</v>
      </c>
      <c r="D409" s="3">
        <v>3</v>
      </c>
      <c r="E409" s="4">
        <v>4</v>
      </c>
    </row>
    <row r="410" spans="1:5" x14ac:dyDescent="0.25">
      <c r="A410">
        <v>409</v>
      </c>
      <c r="D410" s="3">
        <v>3</v>
      </c>
      <c r="E410" s="4">
        <v>4</v>
      </c>
    </row>
    <row r="411" spans="1:5" x14ac:dyDescent="0.25">
      <c r="A411">
        <v>410</v>
      </c>
      <c r="D411" s="3">
        <v>3</v>
      </c>
      <c r="E411" s="4">
        <v>4</v>
      </c>
    </row>
    <row r="412" spans="1:5" x14ac:dyDescent="0.25">
      <c r="A412">
        <v>411</v>
      </c>
      <c r="D412" s="3">
        <v>3</v>
      </c>
      <c r="E412" s="4">
        <v>4</v>
      </c>
    </row>
    <row r="413" spans="1:5" x14ac:dyDescent="0.25">
      <c r="A413">
        <v>412</v>
      </c>
      <c r="D413" s="3">
        <v>3</v>
      </c>
      <c r="E413" s="4">
        <v>4</v>
      </c>
    </row>
    <row r="414" spans="1:5" x14ac:dyDescent="0.25">
      <c r="A414">
        <v>413</v>
      </c>
      <c r="D414" s="3">
        <v>3</v>
      </c>
      <c r="E414" s="4">
        <v>4</v>
      </c>
    </row>
    <row r="415" spans="1:5" x14ac:dyDescent="0.25">
      <c r="A415">
        <v>414</v>
      </c>
      <c r="B415" s="5">
        <v>1</v>
      </c>
    </row>
    <row r="416" spans="1:5" x14ac:dyDescent="0.25">
      <c r="A416">
        <v>415</v>
      </c>
      <c r="B416" s="5">
        <v>1</v>
      </c>
    </row>
    <row r="417" spans="1:5" x14ac:dyDescent="0.25">
      <c r="A417">
        <v>416</v>
      </c>
      <c r="B417" s="5">
        <v>1</v>
      </c>
    </row>
    <row r="418" spans="1:5" x14ac:dyDescent="0.25">
      <c r="A418">
        <v>417</v>
      </c>
      <c r="B418" s="5">
        <v>1</v>
      </c>
    </row>
    <row r="419" spans="1:5" x14ac:dyDescent="0.25">
      <c r="A419">
        <v>418</v>
      </c>
      <c r="B419" s="5">
        <v>1</v>
      </c>
    </row>
    <row r="420" spans="1:5" x14ac:dyDescent="0.25">
      <c r="A420">
        <v>419</v>
      </c>
      <c r="B420" s="5">
        <v>1</v>
      </c>
    </row>
    <row r="421" spans="1:5" x14ac:dyDescent="0.25">
      <c r="A421">
        <v>420</v>
      </c>
      <c r="B421" s="5">
        <v>1</v>
      </c>
    </row>
    <row r="422" spans="1:5" x14ac:dyDescent="0.25">
      <c r="A422">
        <v>421</v>
      </c>
      <c r="B422" s="5">
        <v>1</v>
      </c>
      <c r="C422" s="2">
        <v>2</v>
      </c>
    </row>
    <row r="423" spans="1:5" x14ac:dyDescent="0.25">
      <c r="A423">
        <v>422</v>
      </c>
      <c r="B423" s="5">
        <v>1</v>
      </c>
      <c r="C423" s="2">
        <v>2</v>
      </c>
    </row>
    <row r="424" spans="1:5" x14ac:dyDescent="0.25">
      <c r="A424">
        <v>423</v>
      </c>
      <c r="B424" s="5">
        <v>1</v>
      </c>
      <c r="C424" s="2">
        <v>2</v>
      </c>
    </row>
    <row r="425" spans="1:5" x14ac:dyDescent="0.25">
      <c r="A425">
        <v>424</v>
      </c>
      <c r="B425" s="5">
        <v>1</v>
      </c>
      <c r="C425" s="2">
        <v>2</v>
      </c>
    </row>
    <row r="426" spans="1:5" x14ac:dyDescent="0.25">
      <c r="A426">
        <v>425</v>
      </c>
      <c r="C426" s="2">
        <v>2</v>
      </c>
    </row>
    <row r="427" spans="1:5" x14ac:dyDescent="0.25">
      <c r="A427">
        <v>426</v>
      </c>
      <c r="C427" s="2">
        <v>2</v>
      </c>
    </row>
    <row r="428" spans="1:5" x14ac:dyDescent="0.25">
      <c r="A428">
        <v>427</v>
      </c>
      <c r="C428" s="2">
        <v>2</v>
      </c>
    </row>
    <row r="429" spans="1:5" x14ac:dyDescent="0.25">
      <c r="A429">
        <v>428</v>
      </c>
      <c r="C429" s="2">
        <v>2</v>
      </c>
    </row>
    <row r="430" spans="1:5" x14ac:dyDescent="0.25">
      <c r="A430">
        <v>429</v>
      </c>
      <c r="C430" s="2">
        <v>2</v>
      </c>
      <c r="D430" s="3">
        <v>3</v>
      </c>
    </row>
    <row r="431" spans="1:5" x14ac:dyDescent="0.25">
      <c r="A431">
        <v>430</v>
      </c>
      <c r="D431" s="3">
        <v>3</v>
      </c>
      <c r="E431" s="4">
        <v>4</v>
      </c>
    </row>
    <row r="432" spans="1:5" x14ac:dyDescent="0.25">
      <c r="A432">
        <v>431</v>
      </c>
      <c r="D432" s="3">
        <v>3</v>
      </c>
      <c r="E432" s="4">
        <v>4</v>
      </c>
    </row>
    <row r="433" spans="1:5" x14ac:dyDescent="0.25">
      <c r="A433">
        <v>432</v>
      </c>
      <c r="D433" s="3">
        <v>3</v>
      </c>
      <c r="E433" s="4">
        <v>4</v>
      </c>
    </row>
    <row r="434" spans="1:5" x14ac:dyDescent="0.25">
      <c r="A434">
        <v>433</v>
      </c>
      <c r="D434" s="3">
        <v>3</v>
      </c>
      <c r="E434" s="4">
        <v>4</v>
      </c>
    </row>
    <row r="435" spans="1:5" x14ac:dyDescent="0.25">
      <c r="A435">
        <v>434</v>
      </c>
      <c r="D435" s="3">
        <v>3</v>
      </c>
      <c r="E435" s="4">
        <v>4</v>
      </c>
    </row>
    <row r="436" spans="1:5" x14ac:dyDescent="0.25">
      <c r="A436">
        <v>435</v>
      </c>
      <c r="D436" s="3">
        <v>3</v>
      </c>
      <c r="E436" s="4">
        <v>4</v>
      </c>
    </row>
    <row r="437" spans="1:5" x14ac:dyDescent="0.25">
      <c r="A437">
        <v>436</v>
      </c>
      <c r="B437" s="5">
        <v>1</v>
      </c>
      <c r="D437" s="3">
        <v>3</v>
      </c>
      <c r="E437" s="4">
        <v>4</v>
      </c>
    </row>
    <row r="438" spans="1:5" x14ac:dyDescent="0.25">
      <c r="A438">
        <v>437</v>
      </c>
      <c r="B438" s="5">
        <v>1</v>
      </c>
      <c r="D438" s="3">
        <v>3</v>
      </c>
      <c r="E438" s="4">
        <v>4</v>
      </c>
    </row>
    <row r="439" spans="1:5" x14ac:dyDescent="0.25">
      <c r="A439">
        <v>438</v>
      </c>
      <c r="B439" s="5">
        <v>1</v>
      </c>
      <c r="D439" s="3">
        <v>3</v>
      </c>
      <c r="E439" s="4">
        <v>4</v>
      </c>
    </row>
    <row r="440" spans="1:5" x14ac:dyDescent="0.25">
      <c r="A440">
        <v>439</v>
      </c>
      <c r="B440" s="5">
        <v>1</v>
      </c>
      <c r="E440" s="4">
        <v>4</v>
      </c>
    </row>
    <row r="441" spans="1:5" x14ac:dyDescent="0.25">
      <c r="A441">
        <v>440</v>
      </c>
      <c r="B441" s="5">
        <v>1</v>
      </c>
      <c r="E441" s="4">
        <v>4</v>
      </c>
    </row>
    <row r="442" spans="1:5" x14ac:dyDescent="0.25">
      <c r="A442">
        <v>441</v>
      </c>
      <c r="B442" s="5">
        <v>1</v>
      </c>
    </row>
    <row r="443" spans="1:5" x14ac:dyDescent="0.25">
      <c r="A443">
        <v>442</v>
      </c>
      <c r="B443" s="5">
        <v>1</v>
      </c>
    </row>
    <row r="444" spans="1:5" x14ac:dyDescent="0.25">
      <c r="A444">
        <v>443</v>
      </c>
      <c r="B444" s="5">
        <v>1</v>
      </c>
    </row>
    <row r="445" spans="1:5" x14ac:dyDescent="0.25">
      <c r="A445">
        <v>444</v>
      </c>
      <c r="B445" s="5">
        <v>1</v>
      </c>
      <c r="C445" s="2">
        <v>2</v>
      </c>
    </row>
    <row r="446" spans="1:5" x14ac:dyDescent="0.25">
      <c r="A446">
        <v>445</v>
      </c>
      <c r="B446" s="5">
        <v>1</v>
      </c>
      <c r="C446" s="2">
        <v>2</v>
      </c>
    </row>
    <row r="447" spans="1:5" x14ac:dyDescent="0.25">
      <c r="A447">
        <v>446</v>
      </c>
      <c r="B447" s="5">
        <v>1</v>
      </c>
      <c r="C447" s="2">
        <v>2</v>
      </c>
    </row>
    <row r="448" spans="1:5" x14ac:dyDescent="0.25">
      <c r="A448">
        <v>447</v>
      </c>
      <c r="B448" s="5">
        <v>1</v>
      </c>
      <c r="C448" s="2">
        <v>2</v>
      </c>
    </row>
    <row r="449" spans="1:5" x14ac:dyDescent="0.25">
      <c r="A449">
        <v>448</v>
      </c>
      <c r="B449" s="5">
        <v>1</v>
      </c>
      <c r="C449" s="2">
        <v>2</v>
      </c>
    </row>
    <row r="450" spans="1:5" x14ac:dyDescent="0.25">
      <c r="A450">
        <v>449</v>
      </c>
      <c r="C450" s="2">
        <v>2</v>
      </c>
    </row>
    <row r="451" spans="1:5" x14ac:dyDescent="0.25">
      <c r="A451">
        <v>450</v>
      </c>
      <c r="C451" s="2">
        <v>2</v>
      </c>
    </row>
    <row r="452" spans="1:5" x14ac:dyDescent="0.25">
      <c r="A452">
        <v>451</v>
      </c>
      <c r="C452" s="2">
        <v>2</v>
      </c>
      <c r="D452" s="3">
        <v>3</v>
      </c>
    </row>
    <row r="453" spans="1:5" x14ac:dyDescent="0.25">
      <c r="A453">
        <v>452</v>
      </c>
      <c r="C453" s="2">
        <v>2</v>
      </c>
      <c r="D453" s="3">
        <v>3</v>
      </c>
    </row>
    <row r="454" spans="1:5" x14ac:dyDescent="0.25">
      <c r="A454">
        <v>453</v>
      </c>
      <c r="C454" s="2">
        <v>2</v>
      </c>
      <c r="D454" s="3">
        <v>3</v>
      </c>
    </row>
    <row r="455" spans="1:5" x14ac:dyDescent="0.25">
      <c r="A455">
        <v>454</v>
      </c>
      <c r="C455" s="2">
        <v>2</v>
      </c>
      <c r="D455" s="3">
        <v>3</v>
      </c>
    </row>
    <row r="456" spans="1:5" x14ac:dyDescent="0.25">
      <c r="A456">
        <v>455</v>
      </c>
      <c r="C456" s="2">
        <v>2</v>
      </c>
      <c r="D456" s="3">
        <v>3</v>
      </c>
    </row>
    <row r="457" spans="1:5" x14ac:dyDescent="0.25">
      <c r="A457">
        <v>456</v>
      </c>
      <c r="D457" s="3">
        <v>3</v>
      </c>
      <c r="E457" s="4">
        <v>4</v>
      </c>
    </row>
    <row r="458" spans="1:5" x14ac:dyDescent="0.25">
      <c r="A458">
        <v>457</v>
      </c>
      <c r="D458" s="3">
        <v>3</v>
      </c>
      <c r="E458" s="4">
        <v>4</v>
      </c>
    </row>
    <row r="459" spans="1:5" x14ac:dyDescent="0.25">
      <c r="A459">
        <v>458</v>
      </c>
      <c r="D459" s="3">
        <v>3</v>
      </c>
      <c r="E459" s="4">
        <v>4</v>
      </c>
    </row>
    <row r="460" spans="1:5" x14ac:dyDescent="0.25">
      <c r="A460">
        <v>459</v>
      </c>
      <c r="D460" s="3">
        <v>3</v>
      </c>
      <c r="E460" s="4">
        <v>4</v>
      </c>
    </row>
    <row r="461" spans="1:5" x14ac:dyDescent="0.25">
      <c r="A461">
        <v>460</v>
      </c>
      <c r="D461" s="3">
        <v>3</v>
      </c>
      <c r="E461" s="4">
        <v>4</v>
      </c>
    </row>
    <row r="462" spans="1:5" x14ac:dyDescent="0.25">
      <c r="A462">
        <v>461</v>
      </c>
      <c r="B462" s="5">
        <v>1</v>
      </c>
      <c r="D462" s="3">
        <v>3</v>
      </c>
      <c r="E462" s="4">
        <v>4</v>
      </c>
    </row>
    <row r="463" spans="1:5" x14ac:dyDescent="0.25">
      <c r="A463">
        <v>462</v>
      </c>
      <c r="B463" s="5">
        <v>1</v>
      </c>
      <c r="E463" s="4">
        <v>4</v>
      </c>
    </row>
    <row r="464" spans="1:5" x14ac:dyDescent="0.25">
      <c r="A464">
        <v>463</v>
      </c>
      <c r="B464" s="5">
        <v>1</v>
      </c>
      <c r="E464" s="4">
        <v>4</v>
      </c>
    </row>
    <row r="465" spans="1:5" x14ac:dyDescent="0.25">
      <c r="A465">
        <v>464</v>
      </c>
      <c r="B465" s="5">
        <v>1</v>
      </c>
      <c r="E465" s="4">
        <v>4</v>
      </c>
    </row>
    <row r="466" spans="1:5" x14ac:dyDescent="0.25">
      <c r="A466">
        <v>465</v>
      </c>
      <c r="B466" s="5">
        <v>1</v>
      </c>
      <c r="E466" s="4">
        <v>4</v>
      </c>
    </row>
    <row r="467" spans="1:5" x14ac:dyDescent="0.25">
      <c r="A467">
        <v>466</v>
      </c>
      <c r="B467" s="5">
        <v>1</v>
      </c>
      <c r="E467" s="4">
        <v>4</v>
      </c>
    </row>
    <row r="468" spans="1:5" x14ac:dyDescent="0.25">
      <c r="A468">
        <v>467</v>
      </c>
      <c r="B468" s="5">
        <v>1</v>
      </c>
      <c r="E468" s="4">
        <v>4</v>
      </c>
    </row>
    <row r="469" spans="1:5" x14ac:dyDescent="0.25">
      <c r="A469">
        <v>468</v>
      </c>
      <c r="B469" s="5">
        <v>1</v>
      </c>
    </row>
    <row r="470" spans="1:5" x14ac:dyDescent="0.25">
      <c r="A470">
        <v>469</v>
      </c>
      <c r="B470" s="5">
        <v>1</v>
      </c>
    </row>
    <row r="471" spans="1:5" x14ac:dyDescent="0.25">
      <c r="A471">
        <v>470</v>
      </c>
      <c r="B471" s="5">
        <v>1</v>
      </c>
    </row>
    <row r="472" spans="1:5" x14ac:dyDescent="0.25">
      <c r="A472">
        <v>471</v>
      </c>
      <c r="B472" s="5">
        <v>1</v>
      </c>
      <c r="C472" s="2">
        <v>2</v>
      </c>
    </row>
    <row r="473" spans="1:5" x14ac:dyDescent="0.25">
      <c r="A473">
        <v>472</v>
      </c>
      <c r="B473" s="5">
        <v>1</v>
      </c>
      <c r="C473" s="2">
        <v>2</v>
      </c>
    </row>
    <row r="474" spans="1:5" x14ac:dyDescent="0.25">
      <c r="A474">
        <v>473</v>
      </c>
      <c r="B474" s="5">
        <v>1</v>
      </c>
      <c r="C474" s="2">
        <v>2</v>
      </c>
    </row>
    <row r="475" spans="1:5" x14ac:dyDescent="0.25">
      <c r="A475">
        <v>474</v>
      </c>
      <c r="C475" s="2">
        <v>2</v>
      </c>
    </row>
    <row r="476" spans="1:5" x14ac:dyDescent="0.25">
      <c r="A476">
        <v>475</v>
      </c>
      <c r="C476" s="2">
        <v>2</v>
      </c>
    </row>
    <row r="477" spans="1:5" x14ac:dyDescent="0.25">
      <c r="A477">
        <v>476</v>
      </c>
      <c r="C477" s="2">
        <v>2</v>
      </c>
    </row>
    <row r="478" spans="1:5" x14ac:dyDescent="0.25">
      <c r="A478">
        <v>477</v>
      </c>
      <c r="C478" s="2">
        <v>2</v>
      </c>
      <c r="D478" s="3">
        <v>3</v>
      </c>
    </row>
    <row r="479" spans="1:5" x14ac:dyDescent="0.25">
      <c r="A479">
        <v>478</v>
      </c>
      <c r="C479" s="2">
        <v>2</v>
      </c>
      <c r="D479" s="3">
        <v>3</v>
      </c>
    </row>
    <row r="480" spans="1:5" x14ac:dyDescent="0.25">
      <c r="A480">
        <v>479</v>
      </c>
      <c r="C480" s="2">
        <v>2</v>
      </c>
      <c r="D480" s="3">
        <v>3</v>
      </c>
    </row>
    <row r="481" spans="1:5" x14ac:dyDescent="0.25">
      <c r="A481">
        <v>480</v>
      </c>
      <c r="C481" s="2">
        <v>2</v>
      </c>
      <c r="D481" s="3">
        <v>3</v>
      </c>
    </row>
    <row r="482" spans="1:5" x14ac:dyDescent="0.25">
      <c r="A482">
        <v>481</v>
      </c>
      <c r="C482" s="2">
        <v>2</v>
      </c>
      <c r="D482" s="3">
        <v>3</v>
      </c>
      <c r="E482" s="4">
        <v>4</v>
      </c>
    </row>
    <row r="483" spans="1:5" x14ac:dyDescent="0.25">
      <c r="A483">
        <v>482</v>
      </c>
      <c r="D483" s="3">
        <v>3</v>
      </c>
      <c r="E483" s="4">
        <v>4</v>
      </c>
    </row>
    <row r="484" spans="1:5" x14ac:dyDescent="0.25">
      <c r="A484">
        <v>483</v>
      </c>
      <c r="D484" s="3">
        <v>3</v>
      </c>
      <c r="E484" s="4">
        <v>4</v>
      </c>
    </row>
    <row r="485" spans="1:5" x14ac:dyDescent="0.25">
      <c r="A485">
        <v>484</v>
      </c>
      <c r="D485" s="3">
        <v>3</v>
      </c>
      <c r="E485" s="4">
        <v>4</v>
      </c>
    </row>
    <row r="486" spans="1:5" x14ac:dyDescent="0.25">
      <c r="A486">
        <v>485</v>
      </c>
      <c r="D486" s="3">
        <v>3</v>
      </c>
      <c r="E486" s="4">
        <v>4</v>
      </c>
    </row>
    <row r="487" spans="1:5" x14ac:dyDescent="0.25">
      <c r="A487">
        <v>486</v>
      </c>
      <c r="D487" s="3">
        <v>3</v>
      </c>
      <c r="E487" s="4">
        <v>4</v>
      </c>
    </row>
    <row r="488" spans="1:5" x14ac:dyDescent="0.25">
      <c r="A488">
        <v>487</v>
      </c>
      <c r="B488" s="5">
        <v>1</v>
      </c>
      <c r="E488" s="4">
        <v>4</v>
      </c>
    </row>
    <row r="489" spans="1:5" x14ac:dyDescent="0.25">
      <c r="A489">
        <v>488</v>
      </c>
      <c r="B489" s="5">
        <v>1</v>
      </c>
      <c r="E489" s="4">
        <v>4</v>
      </c>
    </row>
    <row r="490" spans="1:5" x14ac:dyDescent="0.25">
      <c r="A490">
        <v>489</v>
      </c>
      <c r="B490" s="5">
        <v>1</v>
      </c>
      <c r="E490" s="4">
        <v>4</v>
      </c>
    </row>
    <row r="491" spans="1:5" x14ac:dyDescent="0.25">
      <c r="A491">
        <v>490</v>
      </c>
      <c r="B491" s="5">
        <v>1</v>
      </c>
      <c r="E491" s="4">
        <v>4</v>
      </c>
    </row>
    <row r="492" spans="1:5" x14ac:dyDescent="0.25">
      <c r="A492">
        <v>491</v>
      </c>
      <c r="B492" s="5">
        <v>1</v>
      </c>
      <c r="E492" s="4">
        <v>4</v>
      </c>
    </row>
    <row r="493" spans="1:5" x14ac:dyDescent="0.25">
      <c r="A493">
        <v>492</v>
      </c>
      <c r="B493" s="5">
        <v>1</v>
      </c>
    </row>
    <row r="494" spans="1:5" x14ac:dyDescent="0.25">
      <c r="A494">
        <v>493</v>
      </c>
      <c r="B494" s="5">
        <v>1</v>
      </c>
    </row>
    <row r="495" spans="1:5" x14ac:dyDescent="0.25">
      <c r="A495">
        <v>494</v>
      </c>
      <c r="B495" s="5">
        <v>1</v>
      </c>
    </row>
    <row r="496" spans="1:5" x14ac:dyDescent="0.25">
      <c r="A496">
        <v>495</v>
      </c>
      <c r="B496" s="5">
        <v>1</v>
      </c>
    </row>
    <row r="497" spans="1:5" x14ac:dyDescent="0.25">
      <c r="A497">
        <v>496</v>
      </c>
      <c r="B497" s="5">
        <v>1</v>
      </c>
      <c r="C497" s="2">
        <v>2</v>
      </c>
    </row>
    <row r="498" spans="1:5" x14ac:dyDescent="0.25">
      <c r="A498">
        <v>497</v>
      </c>
      <c r="B498" s="5">
        <v>1</v>
      </c>
      <c r="C498" s="2">
        <v>2</v>
      </c>
    </row>
    <row r="499" spans="1:5" x14ac:dyDescent="0.25">
      <c r="A499">
        <v>498</v>
      </c>
      <c r="C499" s="2">
        <v>2</v>
      </c>
    </row>
    <row r="500" spans="1:5" x14ac:dyDescent="0.25">
      <c r="A500">
        <v>499</v>
      </c>
      <c r="C500" s="2">
        <v>2</v>
      </c>
    </row>
    <row r="501" spans="1:5" x14ac:dyDescent="0.25">
      <c r="A501">
        <v>500</v>
      </c>
      <c r="C501" s="2">
        <v>2</v>
      </c>
    </row>
    <row r="502" spans="1:5" x14ac:dyDescent="0.25">
      <c r="A502">
        <v>501</v>
      </c>
      <c r="C502" s="2">
        <v>2</v>
      </c>
    </row>
    <row r="503" spans="1:5" x14ac:dyDescent="0.25">
      <c r="A503">
        <v>502</v>
      </c>
      <c r="C503" s="2">
        <v>2</v>
      </c>
    </row>
    <row r="504" spans="1:5" x14ac:dyDescent="0.25">
      <c r="A504">
        <v>503</v>
      </c>
      <c r="C504" s="2">
        <v>2</v>
      </c>
      <c r="D504" s="3">
        <v>3</v>
      </c>
    </row>
    <row r="505" spans="1:5" x14ac:dyDescent="0.25">
      <c r="A505">
        <v>504</v>
      </c>
      <c r="C505" s="2">
        <v>2</v>
      </c>
      <c r="D505" s="3">
        <v>3</v>
      </c>
    </row>
    <row r="506" spans="1:5" x14ac:dyDescent="0.25">
      <c r="A506">
        <v>505</v>
      </c>
      <c r="C506" s="2">
        <v>2</v>
      </c>
      <c r="D506" s="3">
        <v>3</v>
      </c>
    </row>
    <row r="507" spans="1:5" x14ac:dyDescent="0.25">
      <c r="A507">
        <v>506</v>
      </c>
      <c r="C507" s="2">
        <v>2</v>
      </c>
      <c r="D507" s="3">
        <v>3</v>
      </c>
    </row>
    <row r="508" spans="1:5" x14ac:dyDescent="0.25">
      <c r="A508">
        <v>507</v>
      </c>
      <c r="D508" s="3">
        <v>3</v>
      </c>
      <c r="E508" s="4">
        <v>4</v>
      </c>
    </row>
    <row r="509" spans="1:5" x14ac:dyDescent="0.25">
      <c r="A509">
        <v>508</v>
      </c>
      <c r="D509" s="3">
        <v>3</v>
      </c>
      <c r="E509" s="4">
        <v>4</v>
      </c>
    </row>
    <row r="510" spans="1:5" x14ac:dyDescent="0.25">
      <c r="A510">
        <v>509</v>
      </c>
      <c r="D510" s="3">
        <v>3</v>
      </c>
      <c r="E510" s="4">
        <v>4</v>
      </c>
    </row>
    <row r="511" spans="1:5" x14ac:dyDescent="0.25">
      <c r="A511">
        <v>510</v>
      </c>
      <c r="B511" s="5">
        <v>1</v>
      </c>
      <c r="D511" s="3">
        <v>3</v>
      </c>
      <c r="E511" s="4">
        <v>4</v>
      </c>
    </row>
    <row r="512" spans="1:5" x14ac:dyDescent="0.25">
      <c r="A512">
        <v>511</v>
      </c>
      <c r="B512" s="5">
        <v>1</v>
      </c>
      <c r="D512" s="3">
        <v>3</v>
      </c>
      <c r="E512" s="4">
        <v>4</v>
      </c>
    </row>
    <row r="513" spans="1:6" x14ac:dyDescent="0.25">
      <c r="A513">
        <v>512</v>
      </c>
      <c r="B513" s="5">
        <v>1</v>
      </c>
      <c r="D513" s="3">
        <v>3</v>
      </c>
      <c r="E513" s="4">
        <v>4</v>
      </c>
    </row>
    <row r="514" spans="1:6" x14ac:dyDescent="0.25">
      <c r="A514">
        <v>513</v>
      </c>
      <c r="B514" s="5">
        <v>1</v>
      </c>
      <c r="E514" s="4">
        <v>4</v>
      </c>
    </row>
    <row r="515" spans="1:6" x14ac:dyDescent="0.25">
      <c r="A515">
        <v>514</v>
      </c>
      <c r="B515" s="5">
        <v>1</v>
      </c>
      <c r="E515" s="4">
        <v>4</v>
      </c>
    </row>
    <row r="516" spans="1:6" x14ac:dyDescent="0.25">
      <c r="A516">
        <v>515</v>
      </c>
      <c r="B516" s="5">
        <v>1</v>
      </c>
      <c r="E516" s="4">
        <v>4</v>
      </c>
    </row>
    <row r="517" spans="1:6" x14ac:dyDescent="0.25">
      <c r="A517">
        <v>516</v>
      </c>
      <c r="B517" s="5">
        <v>1</v>
      </c>
      <c r="E517" s="4">
        <v>4</v>
      </c>
    </row>
    <row r="518" spans="1:6" x14ac:dyDescent="0.25">
      <c r="A518">
        <v>517</v>
      </c>
      <c r="B518" s="5">
        <v>1</v>
      </c>
      <c r="E518" s="4">
        <v>4</v>
      </c>
    </row>
    <row r="519" spans="1:6" x14ac:dyDescent="0.25">
      <c r="A519">
        <v>518</v>
      </c>
      <c r="B519" s="5">
        <v>1</v>
      </c>
      <c r="E519" s="4">
        <v>4</v>
      </c>
    </row>
    <row r="520" spans="1:6" x14ac:dyDescent="0.25">
      <c r="A520">
        <v>519</v>
      </c>
      <c r="B520" s="5">
        <v>1</v>
      </c>
      <c r="E520" s="4">
        <v>4</v>
      </c>
    </row>
    <row r="521" spans="1:6" x14ac:dyDescent="0.25">
      <c r="A521">
        <v>520</v>
      </c>
      <c r="B521" s="5">
        <v>1</v>
      </c>
      <c r="E521" s="4">
        <v>4</v>
      </c>
    </row>
    <row r="522" spans="1:6" x14ac:dyDescent="0.25">
      <c r="A522">
        <v>521</v>
      </c>
      <c r="B522" s="5">
        <v>1</v>
      </c>
    </row>
    <row r="523" spans="1:6" x14ac:dyDescent="0.25">
      <c r="A523">
        <v>522</v>
      </c>
      <c r="B523" s="5">
        <v>1</v>
      </c>
      <c r="C523" s="2">
        <v>2</v>
      </c>
    </row>
    <row r="524" spans="1:6" x14ac:dyDescent="0.25">
      <c r="A524">
        <v>523</v>
      </c>
      <c r="B524" s="5">
        <v>1</v>
      </c>
      <c r="C524" s="2">
        <v>2</v>
      </c>
    </row>
    <row r="525" spans="1:6" x14ac:dyDescent="0.25">
      <c r="A525">
        <v>524</v>
      </c>
      <c r="B525" s="5">
        <v>1</v>
      </c>
      <c r="C525" s="2">
        <v>2</v>
      </c>
    </row>
    <row r="526" spans="1:6" x14ac:dyDescent="0.25">
      <c r="A526">
        <v>525</v>
      </c>
      <c r="B526" s="5">
        <v>1</v>
      </c>
      <c r="C526" s="2">
        <v>2</v>
      </c>
    </row>
    <row r="527" spans="1:6" x14ac:dyDescent="0.25">
      <c r="A527">
        <v>526</v>
      </c>
      <c r="C527" s="2">
        <v>2</v>
      </c>
    </row>
    <row r="528" spans="1:6" x14ac:dyDescent="0.25">
      <c r="A528">
        <v>527</v>
      </c>
      <c r="C528" s="2">
        <v>2</v>
      </c>
      <c r="D528" s="3">
        <v>3</v>
      </c>
      <c r="F528" t="s">
        <v>22</v>
      </c>
    </row>
    <row r="529" spans="1:6" x14ac:dyDescent="0.25">
      <c r="A529">
        <v>528</v>
      </c>
    </row>
    <row r="530" spans="1:6" x14ac:dyDescent="0.25">
      <c r="A530">
        <v>529</v>
      </c>
      <c r="F530" t="s">
        <v>22</v>
      </c>
    </row>
    <row r="531" spans="1:6" x14ac:dyDescent="0.25">
      <c r="A531">
        <v>530</v>
      </c>
      <c r="B531" s="5">
        <v>1</v>
      </c>
    </row>
    <row r="532" spans="1:6" x14ac:dyDescent="0.25">
      <c r="A532">
        <v>531</v>
      </c>
      <c r="B532" s="5">
        <v>1</v>
      </c>
    </row>
    <row r="533" spans="1:6" x14ac:dyDescent="0.25">
      <c r="A533">
        <v>532</v>
      </c>
      <c r="B533" s="5">
        <v>1</v>
      </c>
    </row>
    <row r="534" spans="1:6" x14ac:dyDescent="0.25">
      <c r="A534">
        <v>533</v>
      </c>
      <c r="B534" s="5">
        <v>1</v>
      </c>
    </row>
    <row r="535" spans="1:6" x14ac:dyDescent="0.25">
      <c r="A535">
        <v>534</v>
      </c>
      <c r="B535" s="5">
        <v>1</v>
      </c>
      <c r="E535" s="4">
        <v>4</v>
      </c>
    </row>
    <row r="536" spans="1:6" x14ac:dyDescent="0.25">
      <c r="A536">
        <v>535</v>
      </c>
      <c r="B536" s="5">
        <v>1</v>
      </c>
      <c r="E536" s="4">
        <v>4</v>
      </c>
    </row>
    <row r="537" spans="1:6" x14ac:dyDescent="0.25">
      <c r="A537">
        <v>536</v>
      </c>
      <c r="B537" s="5">
        <v>1</v>
      </c>
      <c r="E537" s="4">
        <v>4</v>
      </c>
    </row>
    <row r="538" spans="1:6" x14ac:dyDescent="0.25">
      <c r="A538">
        <v>537</v>
      </c>
      <c r="B538" s="5">
        <v>1</v>
      </c>
      <c r="E538" s="4">
        <v>4</v>
      </c>
    </row>
    <row r="539" spans="1:6" x14ac:dyDescent="0.25">
      <c r="A539">
        <v>538</v>
      </c>
      <c r="B539" s="5">
        <v>1</v>
      </c>
      <c r="E539" s="4">
        <v>4</v>
      </c>
    </row>
    <row r="540" spans="1:6" x14ac:dyDescent="0.25">
      <c r="A540">
        <v>539</v>
      </c>
      <c r="B540" s="5">
        <v>1</v>
      </c>
      <c r="E540" s="4">
        <v>4</v>
      </c>
    </row>
    <row r="541" spans="1:6" x14ac:dyDescent="0.25">
      <c r="A541">
        <v>540</v>
      </c>
      <c r="B541" s="5">
        <v>1</v>
      </c>
      <c r="E541" s="4">
        <v>4</v>
      </c>
    </row>
    <row r="542" spans="1:6" x14ac:dyDescent="0.25">
      <c r="A542">
        <v>541</v>
      </c>
      <c r="B542" s="5">
        <v>1</v>
      </c>
      <c r="E542" s="4">
        <v>4</v>
      </c>
    </row>
    <row r="543" spans="1:6" x14ac:dyDescent="0.25">
      <c r="A543">
        <v>542</v>
      </c>
      <c r="B543" s="5">
        <v>1</v>
      </c>
      <c r="E543" s="4">
        <v>4</v>
      </c>
    </row>
    <row r="544" spans="1:6" x14ac:dyDescent="0.25">
      <c r="A544">
        <v>543</v>
      </c>
      <c r="B544" s="5">
        <v>1</v>
      </c>
      <c r="E544" s="4">
        <v>4</v>
      </c>
    </row>
    <row r="545" spans="1:5" x14ac:dyDescent="0.25">
      <c r="A545">
        <v>544</v>
      </c>
      <c r="B545" s="5">
        <v>1</v>
      </c>
      <c r="E545" s="4">
        <v>4</v>
      </c>
    </row>
    <row r="546" spans="1:5" x14ac:dyDescent="0.25">
      <c r="A546">
        <v>545</v>
      </c>
      <c r="B546" s="5">
        <v>1</v>
      </c>
      <c r="D546" s="3">
        <v>3</v>
      </c>
      <c r="E546" s="4">
        <v>4</v>
      </c>
    </row>
    <row r="547" spans="1:5" x14ac:dyDescent="0.25">
      <c r="A547">
        <v>546</v>
      </c>
      <c r="D547" s="3">
        <v>3</v>
      </c>
      <c r="E547" s="4">
        <v>4</v>
      </c>
    </row>
    <row r="548" spans="1:5" x14ac:dyDescent="0.25">
      <c r="A548">
        <v>547</v>
      </c>
      <c r="D548" s="3">
        <v>3</v>
      </c>
      <c r="E548" s="4">
        <v>4</v>
      </c>
    </row>
    <row r="549" spans="1:5" x14ac:dyDescent="0.25">
      <c r="A549">
        <v>548</v>
      </c>
      <c r="C549" s="2">
        <v>2</v>
      </c>
      <c r="D549" s="3">
        <v>3</v>
      </c>
    </row>
    <row r="550" spans="1:5" x14ac:dyDescent="0.25">
      <c r="A550">
        <v>549</v>
      </c>
      <c r="C550" s="2">
        <v>2</v>
      </c>
      <c r="D550" s="3">
        <v>3</v>
      </c>
    </row>
    <row r="551" spans="1:5" x14ac:dyDescent="0.25">
      <c r="A551">
        <v>550</v>
      </c>
      <c r="C551" s="2">
        <v>2</v>
      </c>
      <c r="D551" s="3">
        <v>3</v>
      </c>
    </row>
    <row r="552" spans="1:5" x14ac:dyDescent="0.25">
      <c r="A552">
        <v>551</v>
      </c>
      <c r="C552" s="2">
        <v>2</v>
      </c>
      <c r="D552" s="3">
        <v>3</v>
      </c>
    </row>
    <row r="553" spans="1:5" x14ac:dyDescent="0.25">
      <c r="A553">
        <v>552</v>
      </c>
      <c r="C553" s="2">
        <v>2</v>
      </c>
      <c r="D553" s="3">
        <v>3</v>
      </c>
    </row>
    <row r="554" spans="1:5" x14ac:dyDescent="0.25">
      <c r="A554">
        <v>553</v>
      </c>
      <c r="C554" s="2">
        <v>2</v>
      </c>
      <c r="D554" s="3">
        <v>3</v>
      </c>
    </row>
    <row r="555" spans="1:5" x14ac:dyDescent="0.25">
      <c r="A555">
        <v>554</v>
      </c>
      <c r="C555" s="2">
        <v>2</v>
      </c>
      <c r="D555" s="3">
        <v>3</v>
      </c>
    </row>
    <row r="556" spans="1:5" x14ac:dyDescent="0.25">
      <c r="A556">
        <v>555</v>
      </c>
      <c r="C556" s="2">
        <v>2</v>
      </c>
      <c r="D556" s="3">
        <v>3</v>
      </c>
    </row>
    <row r="557" spans="1:5" x14ac:dyDescent="0.25">
      <c r="A557">
        <v>556</v>
      </c>
      <c r="C557" s="2">
        <v>2</v>
      </c>
      <c r="D557" s="3">
        <v>3</v>
      </c>
    </row>
    <row r="558" spans="1:5" x14ac:dyDescent="0.25">
      <c r="A558">
        <v>557</v>
      </c>
      <c r="C558" s="2">
        <v>2</v>
      </c>
      <c r="D558" s="3">
        <v>3</v>
      </c>
    </row>
    <row r="559" spans="1:5" x14ac:dyDescent="0.25">
      <c r="A559">
        <v>558</v>
      </c>
      <c r="C559" s="2">
        <v>2</v>
      </c>
      <c r="D559" s="3">
        <v>3</v>
      </c>
    </row>
    <row r="560" spans="1:5" x14ac:dyDescent="0.25">
      <c r="A560">
        <v>559</v>
      </c>
      <c r="C560" s="2">
        <v>2</v>
      </c>
      <c r="D560" s="3">
        <v>3</v>
      </c>
    </row>
    <row r="561" spans="1:5" x14ac:dyDescent="0.25">
      <c r="A561">
        <v>560</v>
      </c>
      <c r="C561" s="2">
        <v>2</v>
      </c>
    </row>
    <row r="562" spans="1:5" x14ac:dyDescent="0.25">
      <c r="A562">
        <v>561</v>
      </c>
      <c r="C562" s="2">
        <v>2</v>
      </c>
    </row>
    <row r="563" spans="1:5" x14ac:dyDescent="0.25">
      <c r="A563">
        <v>562</v>
      </c>
      <c r="B563" s="5">
        <v>1</v>
      </c>
      <c r="C563" s="2">
        <v>2</v>
      </c>
    </row>
    <row r="564" spans="1:5" x14ac:dyDescent="0.25">
      <c r="A564">
        <v>563</v>
      </c>
      <c r="B564" s="5">
        <v>1</v>
      </c>
    </row>
    <row r="565" spans="1:5" x14ac:dyDescent="0.25">
      <c r="A565">
        <v>564</v>
      </c>
      <c r="B565" s="5">
        <v>1</v>
      </c>
    </row>
    <row r="566" spans="1:5" x14ac:dyDescent="0.25">
      <c r="A566">
        <v>565</v>
      </c>
      <c r="B566" s="5">
        <v>1</v>
      </c>
      <c r="E566" s="4">
        <v>4</v>
      </c>
    </row>
    <row r="567" spans="1:5" x14ac:dyDescent="0.25">
      <c r="A567">
        <v>566</v>
      </c>
      <c r="B567" s="5">
        <v>1</v>
      </c>
      <c r="E567" s="4">
        <v>4</v>
      </c>
    </row>
    <row r="568" spans="1:5" x14ac:dyDescent="0.25">
      <c r="A568">
        <v>567</v>
      </c>
      <c r="B568" s="5">
        <v>1</v>
      </c>
      <c r="E568" s="4">
        <v>4</v>
      </c>
    </row>
    <row r="569" spans="1:5" x14ac:dyDescent="0.25">
      <c r="A569">
        <v>568</v>
      </c>
      <c r="B569" s="5">
        <v>1</v>
      </c>
      <c r="E569" s="4">
        <v>4</v>
      </c>
    </row>
    <row r="570" spans="1:5" x14ac:dyDescent="0.25">
      <c r="A570">
        <v>569</v>
      </c>
      <c r="B570" s="5">
        <v>1</v>
      </c>
      <c r="E570" s="4">
        <v>4</v>
      </c>
    </row>
    <row r="571" spans="1:5" x14ac:dyDescent="0.25">
      <c r="A571">
        <v>570</v>
      </c>
      <c r="B571" s="5">
        <v>1</v>
      </c>
      <c r="E571" s="4">
        <v>4</v>
      </c>
    </row>
    <row r="572" spans="1:5" x14ac:dyDescent="0.25">
      <c r="A572">
        <v>571</v>
      </c>
      <c r="B572" s="5">
        <v>1</v>
      </c>
      <c r="E572" s="4">
        <v>4</v>
      </c>
    </row>
    <row r="573" spans="1:5" x14ac:dyDescent="0.25">
      <c r="A573">
        <v>572</v>
      </c>
      <c r="B573" s="5">
        <v>1</v>
      </c>
      <c r="E573" s="4">
        <v>4</v>
      </c>
    </row>
    <row r="574" spans="1:5" x14ac:dyDescent="0.25">
      <c r="A574">
        <v>573</v>
      </c>
      <c r="B574" s="5">
        <v>1</v>
      </c>
      <c r="E574" s="4">
        <v>4</v>
      </c>
    </row>
    <row r="575" spans="1:5" x14ac:dyDescent="0.25">
      <c r="A575">
        <v>574</v>
      </c>
      <c r="B575" s="5">
        <v>1</v>
      </c>
      <c r="E575" s="4">
        <v>4</v>
      </c>
    </row>
    <row r="576" spans="1:5" x14ac:dyDescent="0.25">
      <c r="A576">
        <v>575</v>
      </c>
      <c r="B576" s="5">
        <v>1</v>
      </c>
      <c r="D576" s="3">
        <v>3</v>
      </c>
      <c r="E576" s="4">
        <v>4</v>
      </c>
    </row>
    <row r="577" spans="1:5" x14ac:dyDescent="0.25">
      <c r="A577">
        <v>576</v>
      </c>
      <c r="D577" s="3">
        <v>3</v>
      </c>
      <c r="E577" s="4">
        <v>4</v>
      </c>
    </row>
    <row r="578" spans="1:5" x14ac:dyDescent="0.25">
      <c r="A578">
        <v>577</v>
      </c>
      <c r="D578" s="3">
        <v>3</v>
      </c>
      <c r="E578" s="4">
        <v>4</v>
      </c>
    </row>
    <row r="579" spans="1:5" x14ac:dyDescent="0.25">
      <c r="A579">
        <v>578</v>
      </c>
      <c r="C579" s="2">
        <v>2</v>
      </c>
      <c r="D579" s="3">
        <v>3</v>
      </c>
    </row>
    <row r="580" spans="1:5" x14ac:dyDescent="0.25">
      <c r="A580">
        <v>579</v>
      </c>
      <c r="C580" s="2">
        <v>2</v>
      </c>
      <c r="D580" s="3">
        <v>3</v>
      </c>
    </row>
    <row r="581" spans="1:5" x14ac:dyDescent="0.25">
      <c r="A581">
        <v>580</v>
      </c>
      <c r="C581" s="2">
        <v>2</v>
      </c>
      <c r="D581" s="3">
        <v>3</v>
      </c>
    </row>
    <row r="582" spans="1:5" x14ac:dyDescent="0.25">
      <c r="A582">
        <v>581</v>
      </c>
      <c r="C582" s="2">
        <v>2</v>
      </c>
      <c r="D582" s="3">
        <v>3</v>
      </c>
    </row>
    <row r="583" spans="1:5" x14ac:dyDescent="0.25">
      <c r="A583">
        <v>582</v>
      </c>
      <c r="C583" s="2">
        <v>2</v>
      </c>
      <c r="D583" s="3">
        <v>3</v>
      </c>
    </row>
    <row r="584" spans="1:5" x14ac:dyDescent="0.25">
      <c r="A584">
        <v>583</v>
      </c>
      <c r="C584" s="2">
        <v>2</v>
      </c>
      <c r="D584" s="3">
        <v>3</v>
      </c>
    </row>
    <row r="585" spans="1:5" x14ac:dyDescent="0.25">
      <c r="A585">
        <v>584</v>
      </c>
      <c r="C585" s="2">
        <v>2</v>
      </c>
      <c r="D585" s="3">
        <v>3</v>
      </c>
    </row>
    <row r="586" spans="1:5" x14ac:dyDescent="0.25">
      <c r="A586">
        <v>585</v>
      </c>
      <c r="C586" s="2">
        <v>2</v>
      </c>
      <c r="D586" s="3">
        <v>3</v>
      </c>
    </row>
    <row r="587" spans="1:5" x14ac:dyDescent="0.25">
      <c r="A587">
        <v>586</v>
      </c>
      <c r="C587" s="2">
        <v>2</v>
      </c>
      <c r="D587" s="3">
        <v>3</v>
      </c>
    </row>
    <row r="588" spans="1:5" x14ac:dyDescent="0.25">
      <c r="A588">
        <v>587</v>
      </c>
      <c r="C588" s="2">
        <v>2</v>
      </c>
    </row>
    <row r="589" spans="1:5" x14ac:dyDescent="0.25">
      <c r="A589">
        <v>588</v>
      </c>
      <c r="C589" s="2">
        <v>2</v>
      </c>
    </row>
    <row r="590" spans="1:5" x14ac:dyDescent="0.25">
      <c r="A590">
        <v>589</v>
      </c>
      <c r="C590" s="2">
        <v>2</v>
      </c>
    </row>
    <row r="591" spans="1:5" x14ac:dyDescent="0.25">
      <c r="A591">
        <v>590</v>
      </c>
      <c r="C591" s="2">
        <v>2</v>
      </c>
    </row>
    <row r="592" spans="1:5" x14ac:dyDescent="0.25">
      <c r="A592">
        <v>591</v>
      </c>
      <c r="C592" s="2">
        <v>2</v>
      </c>
    </row>
    <row r="593" spans="1:5" x14ac:dyDescent="0.25">
      <c r="A593">
        <v>592</v>
      </c>
      <c r="B593" s="5">
        <v>1</v>
      </c>
    </row>
    <row r="594" spans="1:5" x14ac:dyDescent="0.25">
      <c r="A594">
        <v>593</v>
      </c>
      <c r="B594" s="5">
        <v>1</v>
      </c>
      <c r="E594" s="4">
        <v>4</v>
      </c>
    </row>
    <row r="595" spans="1:5" x14ac:dyDescent="0.25">
      <c r="A595">
        <v>594</v>
      </c>
      <c r="B595" s="5">
        <v>1</v>
      </c>
      <c r="E595" s="4">
        <v>4</v>
      </c>
    </row>
    <row r="596" spans="1:5" x14ac:dyDescent="0.25">
      <c r="A596">
        <v>595</v>
      </c>
      <c r="B596" s="5">
        <v>1</v>
      </c>
      <c r="E596" s="4">
        <v>4</v>
      </c>
    </row>
    <row r="597" spans="1:5" x14ac:dyDescent="0.25">
      <c r="A597">
        <v>596</v>
      </c>
      <c r="B597" s="5">
        <v>1</v>
      </c>
      <c r="E597" s="4">
        <v>4</v>
      </c>
    </row>
    <row r="598" spans="1:5" x14ac:dyDescent="0.25">
      <c r="A598">
        <v>597</v>
      </c>
      <c r="B598" s="5">
        <v>1</v>
      </c>
      <c r="E598" s="4">
        <v>4</v>
      </c>
    </row>
    <row r="599" spans="1:5" x14ac:dyDescent="0.25">
      <c r="A599">
        <v>598</v>
      </c>
      <c r="B599" s="5">
        <v>1</v>
      </c>
      <c r="E599" s="4">
        <v>4</v>
      </c>
    </row>
    <row r="600" spans="1:5" x14ac:dyDescent="0.25">
      <c r="A600">
        <v>599</v>
      </c>
      <c r="B600" s="5">
        <v>1</v>
      </c>
      <c r="E600" s="4">
        <v>4</v>
      </c>
    </row>
    <row r="601" spans="1:5" x14ac:dyDescent="0.25">
      <c r="A601">
        <v>600</v>
      </c>
      <c r="B601" s="5">
        <v>1</v>
      </c>
      <c r="E601" s="4">
        <v>4</v>
      </c>
    </row>
    <row r="602" spans="1:5" x14ac:dyDescent="0.25">
      <c r="A602">
        <v>601</v>
      </c>
      <c r="B602" s="5">
        <v>1</v>
      </c>
      <c r="E602" s="4">
        <v>4</v>
      </c>
    </row>
    <row r="603" spans="1:5" x14ac:dyDescent="0.25">
      <c r="A603">
        <v>602</v>
      </c>
      <c r="B603" s="5">
        <v>1</v>
      </c>
      <c r="E603" s="4">
        <v>4</v>
      </c>
    </row>
    <row r="604" spans="1:5" x14ac:dyDescent="0.25">
      <c r="A604">
        <v>603</v>
      </c>
      <c r="D604" s="3">
        <v>3</v>
      </c>
      <c r="E604" s="4">
        <v>4</v>
      </c>
    </row>
    <row r="605" spans="1:5" x14ac:dyDescent="0.25">
      <c r="A605">
        <v>604</v>
      </c>
      <c r="D605" s="3">
        <v>3</v>
      </c>
    </row>
    <row r="606" spans="1:5" x14ac:dyDescent="0.25">
      <c r="A606">
        <v>605</v>
      </c>
      <c r="D606" s="3">
        <v>3</v>
      </c>
    </row>
    <row r="607" spans="1:5" x14ac:dyDescent="0.25">
      <c r="A607">
        <v>606</v>
      </c>
      <c r="C607" s="2">
        <v>2</v>
      </c>
      <c r="D607" s="3">
        <v>3</v>
      </c>
    </row>
    <row r="608" spans="1:5" x14ac:dyDescent="0.25">
      <c r="A608">
        <v>607</v>
      </c>
      <c r="C608" s="2">
        <v>2</v>
      </c>
      <c r="D608" s="3">
        <v>3</v>
      </c>
    </row>
    <row r="609" spans="1:5" x14ac:dyDescent="0.25">
      <c r="A609">
        <v>608</v>
      </c>
      <c r="C609" s="2">
        <v>2</v>
      </c>
      <c r="D609" s="3">
        <v>3</v>
      </c>
    </row>
    <row r="610" spans="1:5" x14ac:dyDescent="0.25">
      <c r="A610">
        <v>609</v>
      </c>
      <c r="C610" s="2">
        <v>2</v>
      </c>
      <c r="D610" s="3">
        <v>3</v>
      </c>
    </row>
    <row r="611" spans="1:5" x14ac:dyDescent="0.25">
      <c r="A611">
        <v>610</v>
      </c>
      <c r="C611" s="2">
        <v>2</v>
      </c>
      <c r="D611" s="3">
        <v>3</v>
      </c>
    </row>
    <row r="612" spans="1:5" x14ac:dyDescent="0.25">
      <c r="A612">
        <v>611</v>
      </c>
      <c r="C612" s="2">
        <v>2</v>
      </c>
      <c r="D612" s="3">
        <v>3</v>
      </c>
    </row>
    <row r="613" spans="1:5" x14ac:dyDescent="0.25">
      <c r="A613">
        <v>612</v>
      </c>
      <c r="C613" s="2">
        <v>2</v>
      </c>
    </row>
    <row r="614" spans="1:5" x14ac:dyDescent="0.25">
      <c r="A614">
        <v>613</v>
      </c>
      <c r="C614" s="2">
        <v>2</v>
      </c>
    </row>
    <row r="615" spans="1:5" x14ac:dyDescent="0.25">
      <c r="A615">
        <v>614</v>
      </c>
      <c r="C615" s="2">
        <v>2</v>
      </c>
    </row>
    <row r="616" spans="1:5" x14ac:dyDescent="0.25">
      <c r="A616">
        <v>615</v>
      </c>
      <c r="C616" s="2">
        <v>2</v>
      </c>
    </row>
    <row r="617" spans="1:5" x14ac:dyDescent="0.25">
      <c r="A617">
        <v>616</v>
      </c>
      <c r="B617" s="5">
        <v>1</v>
      </c>
      <c r="C617" s="2">
        <v>2</v>
      </c>
    </row>
    <row r="618" spans="1:5" x14ac:dyDescent="0.25">
      <c r="A618">
        <v>617</v>
      </c>
      <c r="B618" s="5">
        <v>1</v>
      </c>
    </row>
    <row r="619" spans="1:5" x14ac:dyDescent="0.25">
      <c r="A619">
        <v>618</v>
      </c>
      <c r="B619" s="5">
        <v>1</v>
      </c>
    </row>
    <row r="620" spans="1:5" x14ac:dyDescent="0.25">
      <c r="A620">
        <v>619</v>
      </c>
      <c r="B620" s="5">
        <v>1</v>
      </c>
    </row>
    <row r="621" spans="1:5" x14ac:dyDescent="0.25">
      <c r="A621">
        <v>620</v>
      </c>
      <c r="B621" s="5">
        <v>1</v>
      </c>
      <c r="E621" s="4">
        <v>4</v>
      </c>
    </row>
    <row r="622" spans="1:5" x14ac:dyDescent="0.25">
      <c r="A622">
        <v>621</v>
      </c>
      <c r="B622" s="5">
        <v>1</v>
      </c>
      <c r="E622" s="4">
        <v>4</v>
      </c>
    </row>
    <row r="623" spans="1:5" x14ac:dyDescent="0.25">
      <c r="A623">
        <v>622</v>
      </c>
      <c r="B623" s="5">
        <v>1</v>
      </c>
      <c r="E623" s="4">
        <v>4</v>
      </c>
    </row>
    <row r="624" spans="1:5" x14ac:dyDescent="0.25">
      <c r="A624">
        <v>623</v>
      </c>
      <c r="B624" s="5">
        <v>1</v>
      </c>
      <c r="D624" s="3">
        <v>3</v>
      </c>
      <c r="E624" s="4">
        <v>4</v>
      </c>
    </row>
    <row r="625" spans="1:5" x14ac:dyDescent="0.25">
      <c r="A625">
        <v>624</v>
      </c>
      <c r="B625" s="5">
        <v>1</v>
      </c>
      <c r="D625" s="3">
        <v>3</v>
      </c>
      <c r="E625" s="4">
        <v>4</v>
      </c>
    </row>
    <row r="626" spans="1:5" x14ac:dyDescent="0.25">
      <c r="A626">
        <v>625</v>
      </c>
      <c r="B626" s="5">
        <v>1</v>
      </c>
      <c r="D626" s="3">
        <v>3</v>
      </c>
      <c r="E626" s="4">
        <v>4</v>
      </c>
    </row>
    <row r="627" spans="1:5" x14ac:dyDescent="0.25">
      <c r="A627">
        <v>626</v>
      </c>
      <c r="D627" s="3">
        <v>3</v>
      </c>
      <c r="E627" s="4">
        <v>4</v>
      </c>
    </row>
    <row r="628" spans="1:5" x14ac:dyDescent="0.25">
      <c r="A628">
        <v>627</v>
      </c>
      <c r="D628" s="3">
        <v>3</v>
      </c>
      <c r="E628" s="4">
        <v>4</v>
      </c>
    </row>
    <row r="629" spans="1:5" x14ac:dyDescent="0.25">
      <c r="A629">
        <v>628</v>
      </c>
      <c r="D629" s="3">
        <v>3</v>
      </c>
      <c r="E629" s="4">
        <v>4</v>
      </c>
    </row>
    <row r="630" spans="1:5" x14ac:dyDescent="0.25">
      <c r="A630">
        <v>629</v>
      </c>
      <c r="D630" s="3">
        <v>3</v>
      </c>
      <c r="E630" s="4">
        <v>4</v>
      </c>
    </row>
    <row r="631" spans="1:5" x14ac:dyDescent="0.25">
      <c r="A631">
        <v>630</v>
      </c>
      <c r="D631" s="3">
        <v>3</v>
      </c>
    </row>
    <row r="632" spans="1:5" x14ac:dyDescent="0.25">
      <c r="A632">
        <v>631</v>
      </c>
      <c r="D632" s="3">
        <v>3</v>
      </c>
    </row>
    <row r="633" spans="1:5" x14ac:dyDescent="0.25">
      <c r="A633">
        <v>632</v>
      </c>
      <c r="D633" s="3">
        <v>3</v>
      </c>
    </row>
    <row r="634" spans="1:5" x14ac:dyDescent="0.25">
      <c r="A634">
        <v>633</v>
      </c>
      <c r="C634" s="2">
        <v>2</v>
      </c>
    </row>
    <row r="635" spans="1:5" x14ac:dyDescent="0.25">
      <c r="A635">
        <v>634</v>
      </c>
      <c r="C635" s="2">
        <v>2</v>
      </c>
    </row>
    <row r="636" spans="1:5" x14ac:dyDescent="0.25">
      <c r="A636">
        <v>635</v>
      </c>
      <c r="C636" s="2">
        <v>2</v>
      </c>
    </row>
    <row r="637" spans="1:5" x14ac:dyDescent="0.25">
      <c r="A637">
        <v>636</v>
      </c>
      <c r="C637" s="2">
        <v>2</v>
      </c>
    </row>
    <row r="638" spans="1:5" x14ac:dyDescent="0.25">
      <c r="A638">
        <v>637</v>
      </c>
      <c r="C638" s="2">
        <v>2</v>
      </c>
    </row>
    <row r="639" spans="1:5" x14ac:dyDescent="0.25">
      <c r="A639">
        <v>638</v>
      </c>
      <c r="C639" s="2">
        <v>2</v>
      </c>
    </row>
    <row r="640" spans="1:5" x14ac:dyDescent="0.25">
      <c r="A640">
        <v>639</v>
      </c>
      <c r="B640" s="5">
        <v>1</v>
      </c>
      <c r="C640" s="2">
        <v>2</v>
      </c>
    </row>
    <row r="641" spans="1:5" x14ac:dyDescent="0.25">
      <c r="A641">
        <v>640</v>
      </c>
      <c r="B641" s="5">
        <v>1</v>
      </c>
      <c r="C641" s="2">
        <v>2</v>
      </c>
    </row>
    <row r="642" spans="1:5" x14ac:dyDescent="0.25">
      <c r="A642">
        <v>641</v>
      </c>
      <c r="B642" s="5">
        <v>1</v>
      </c>
      <c r="C642" s="2">
        <v>2</v>
      </c>
    </row>
    <row r="643" spans="1:5" x14ac:dyDescent="0.25">
      <c r="A643">
        <v>642</v>
      </c>
      <c r="B643" s="5">
        <v>1</v>
      </c>
      <c r="C643" s="2">
        <v>2</v>
      </c>
    </row>
    <row r="644" spans="1:5" x14ac:dyDescent="0.25">
      <c r="A644">
        <v>643</v>
      </c>
      <c r="B644" s="5">
        <v>1</v>
      </c>
    </row>
    <row r="645" spans="1:5" x14ac:dyDescent="0.25">
      <c r="A645">
        <v>644</v>
      </c>
      <c r="B645" s="5">
        <v>1</v>
      </c>
    </row>
    <row r="646" spans="1:5" x14ac:dyDescent="0.25">
      <c r="A646">
        <v>645</v>
      </c>
      <c r="B646" s="5">
        <v>1</v>
      </c>
      <c r="D646" s="3">
        <v>3</v>
      </c>
      <c r="E646" s="4">
        <v>4</v>
      </c>
    </row>
    <row r="647" spans="1:5" x14ac:dyDescent="0.25">
      <c r="A647">
        <v>646</v>
      </c>
      <c r="B647" s="5">
        <v>1</v>
      </c>
      <c r="D647" s="3">
        <v>3</v>
      </c>
      <c r="E647" s="4">
        <v>4</v>
      </c>
    </row>
    <row r="648" spans="1:5" x14ac:dyDescent="0.25">
      <c r="A648">
        <v>647</v>
      </c>
      <c r="B648" s="5">
        <v>1</v>
      </c>
      <c r="D648" s="3">
        <v>3</v>
      </c>
      <c r="E648" s="4">
        <v>4</v>
      </c>
    </row>
    <row r="649" spans="1:5" x14ac:dyDescent="0.25">
      <c r="A649">
        <v>648</v>
      </c>
      <c r="D649" s="3">
        <v>3</v>
      </c>
      <c r="E649" s="4">
        <v>4</v>
      </c>
    </row>
    <row r="650" spans="1:5" x14ac:dyDescent="0.25">
      <c r="A650">
        <v>649</v>
      </c>
      <c r="D650" s="3">
        <v>3</v>
      </c>
      <c r="E650" s="4">
        <v>4</v>
      </c>
    </row>
    <row r="651" spans="1:5" x14ac:dyDescent="0.25">
      <c r="A651">
        <v>650</v>
      </c>
      <c r="D651" s="3">
        <v>3</v>
      </c>
      <c r="E651" s="4">
        <v>4</v>
      </c>
    </row>
    <row r="652" spans="1:5" x14ac:dyDescent="0.25">
      <c r="A652">
        <v>651</v>
      </c>
      <c r="D652" s="3">
        <v>3</v>
      </c>
      <c r="E652" s="4">
        <v>4</v>
      </c>
    </row>
    <row r="653" spans="1:5" x14ac:dyDescent="0.25">
      <c r="A653">
        <v>652</v>
      </c>
      <c r="D653" s="3">
        <v>3</v>
      </c>
      <c r="E653" s="4">
        <v>4</v>
      </c>
    </row>
    <row r="654" spans="1:5" x14ac:dyDescent="0.25">
      <c r="A654">
        <v>653</v>
      </c>
      <c r="D654" s="3">
        <v>3</v>
      </c>
    </row>
    <row r="655" spans="1:5" x14ac:dyDescent="0.25">
      <c r="A655">
        <v>654</v>
      </c>
    </row>
    <row r="656" spans="1:5" x14ac:dyDescent="0.25">
      <c r="A656">
        <v>655</v>
      </c>
    </row>
    <row r="657" spans="1:5" x14ac:dyDescent="0.25">
      <c r="A657">
        <v>656</v>
      </c>
      <c r="C657" s="2">
        <v>2</v>
      </c>
    </row>
    <row r="658" spans="1:5" x14ac:dyDescent="0.25">
      <c r="A658">
        <v>657</v>
      </c>
      <c r="C658" s="2">
        <v>2</v>
      </c>
    </row>
    <row r="659" spans="1:5" x14ac:dyDescent="0.25">
      <c r="A659">
        <v>658</v>
      </c>
      <c r="C659" s="2">
        <v>2</v>
      </c>
    </row>
    <row r="660" spans="1:5" x14ac:dyDescent="0.25">
      <c r="A660">
        <v>659</v>
      </c>
      <c r="C660" s="2">
        <v>2</v>
      </c>
    </row>
    <row r="661" spans="1:5" x14ac:dyDescent="0.25">
      <c r="A661">
        <v>660</v>
      </c>
      <c r="C661" s="2">
        <v>2</v>
      </c>
    </row>
    <row r="662" spans="1:5" x14ac:dyDescent="0.25">
      <c r="A662">
        <v>661</v>
      </c>
      <c r="B662" s="5">
        <v>1</v>
      </c>
      <c r="C662" s="2">
        <v>2</v>
      </c>
    </row>
    <row r="663" spans="1:5" x14ac:dyDescent="0.25">
      <c r="A663">
        <v>662</v>
      </c>
      <c r="B663" s="5">
        <v>1</v>
      </c>
      <c r="C663" s="2">
        <v>2</v>
      </c>
    </row>
    <row r="664" spans="1:5" x14ac:dyDescent="0.25">
      <c r="A664">
        <v>663</v>
      </c>
      <c r="B664" s="5">
        <v>1</v>
      </c>
      <c r="C664" s="2">
        <v>2</v>
      </c>
    </row>
    <row r="665" spans="1:5" x14ac:dyDescent="0.25">
      <c r="A665">
        <v>664</v>
      </c>
      <c r="B665" s="5">
        <v>1</v>
      </c>
      <c r="C665" s="2">
        <v>2</v>
      </c>
    </row>
    <row r="666" spans="1:5" x14ac:dyDescent="0.25">
      <c r="A666">
        <v>665</v>
      </c>
      <c r="B666" s="5">
        <v>1</v>
      </c>
      <c r="C666" s="2">
        <v>2</v>
      </c>
    </row>
    <row r="667" spans="1:5" x14ac:dyDescent="0.25">
      <c r="A667">
        <v>666</v>
      </c>
      <c r="B667" s="5">
        <v>1</v>
      </c>
    </row>
    <row r="668" spans="1:5" x14ac:dyDescent="0.25">
      <c r="A668">
        <v>667</v>
      </c>
      <c r="B668" s="5">
        <v>1</v>
      </c>
      <c r="D668" s="3">
        <v>3</v>
      </c>
      <c r="E668" s="4">
        <v>4</v>
      </c>
    </row>
    <row r="669" spans="1:5" x14ac:dyDescent="0.25">
      <c r="A669">
        <v>668</v>
      </c>
      <c r="B669" s="5">
        <v>1</v>
      </c>
      <c r="D669" s="3">
        <v>3</v>
      </c>
      <c r="E669" s="4">
        <v>4</v>
      </c>
    </row>
    <row r="670" spans="1:5" x14ac:dyDescent="0.25">
      <c r="A670">
        <v>669</v>
      </c>
      <c r="D670" s="3">
        <v>3</v>
      </c>
      <c r="E670" s="4">
        <v>4</v>
      </c>
    </row>
    <row r="671" spans="1:5" x14ac:dyDescent="0.25">
      <c r="A671">
        <v>670</v>
      </c>
      <c r="D671" s="3">
        <v>3</v>
      </c>
      <c r="E671" s="4">
        <v>4</v>
      </c>
    </row>
    <row r="672" spans="1:5" x14ac:dyDescent="0.25">
      <c r="A672">
        <v>671</v>
      </c>
      <c r="D672" s="3">
        <v>3</v>
      </c>
      <c r="E672" s="4">
        <v>4</v>
      </c>
    </row>
    <row r="673" spans="1:5" x14ac:dyDescent="0.25">
      <c r="A673">
        <v>672</v>
      </c>
      <c r="D673" s="3">
        <v>3</v>
      </c>
      <c r="E673" s="4">
        <v>4</v>
      </c>
    </row>
    <row r="674" spans="1:5" x14ac:dyDescent="0.25">
      <c r="A674">
        <v>673</v>
      </c>
      <c r="D674" s="3">
        <v>3</v>
      </c>
      <c r="E674" s="4">
        <v>4</v>
      </c>
    </row>
    <row r="675" spans="1:5" x14ac:dyDescent="0.25">
      <c r="A675">
        <v>674</v>
      </c>
      <c r="D675" s="3">
        <v>3</v>
      </c>
      <c r="E675" s="4">
        <v>4</v>
      </c>
    </row>
    <row r="676" spans="1:5" x14ac:dyDescent="0.25">
      <c r="A676">
        <v>675</v>
      </c>
      <c r="D676" s="3">
        <v>3</v>
      </c>
      <c r="E676" s="4">
        <v>4</v>
      </c>
    </row>
    <row r="677" spans="1:5" x14ac:dyDescent="0.25">
      <c r="A677">
        <v>676</v>
      </c>
      <c r="C677" s="2">
        <v>2</v>
      </c>
    </row>
    <row r="678" spans="1:5" x14ac:dyDescent="0.25">
      <c r="A678">
        <v>677</v>
      </c>
      <c r="C678" s="2">
        <v>2</v>
      </c>
    </row>
    <row r="679" spans="1:5" x14ac:dyDescent="0.25">
      <c r="A679">
        <v>678</v>
      </c>
      <c r="C679" s="2">
        <v>2</v>
      </c>
    </row>
    <row r="680" spans="1:5" x14ac:dyDescent="0.25">
      <c r="A680">
        <v>679</v>
      </c>
      <c r="C680" s="2">
        <v>2</v>
      </c>
    </row>
    <row r="681" spans="1:5" x14ac:dyDescent="0.25">
      <c r="A681">
        <v>680</v>
      </c>
      <c r="C681" s="2">
        <v>2</v>
      </c>
    </row>
    <row r="682" spans="1:5" x14ac:dyDescent="0.25">
      <c r="A682">
        <v>681</v>
      </c>
      <c r="C682" s="2">
        <v>2</v>
      </c>
    </row>
    <row r="683" spans="1:5" x14ac:dyDescent="0.25">
      <c r="A683">
        <v>682</v>
      </c>
      <c r="C683" s="2">
        <v>2</v>
      </c>
    </row>
    <row r="684" spans="1:5" x14ac:dyDescent="0.25">
      <c r="A684">
        <v>683</v>
      </c>
      <c r="B684" s="5">
        <v>1</v>
      </c>
      <c r="C684" s="2">
        <v>2</v>
      </c>
    </row>
    <row r="685" spans="1:5" x14ac:dyDescent="0.25">
      <c r="A685">
        <v>684</v>
      </c>
      <c r="B685" s="5">
        <v>1</v>
      </c>
      <c r="C685" s="2">
        <v>2</v>
      </c>
    </row>
    <row r="686" spans="1:5" x14ac:dyDescent="0.25">
      <c r="A686">
        <v>685</v>
      </c>
      <c r="B686" s="5">
        <v>1</v>
      </c>
      <c r="C686" s="2">
        <v>2</v>
      </c>
    </row>
    <row r="687" spans="1:5" x14ac:dyDescent="0.25">
      <c r="A687">
        <v>686</v>
      </c>
      <c r="B687" s="5">
        <v>1</v>
      </c>
      <c r="C687" s="2">
        <v>2</v>
      </c>
    </row>
    <row r="688" spans="1:5" x14ac:dyDescent="0.25">
      <c r="A688">
        <v>687</v>
      </c>
      <c r="B688" s="5">
        <v>1</v>
      </c>
    </row>
    <row r="689" spans="1:5" x14ac:dyDescent="0.25">
      <c r="A689">
        <v>688</v>
      </c>
      <c r="B689" s="5">
        <v>1</v>
      </c>
    </row>
    <row r="690" spans="1:5" x14ac:dyDescent="0.25">
      <c r="A690">
        <v>689</v>
      </c>
      <c r="B690" s="5">
        <v>1</v>
      </c>
      <c r="D690" s="3">
        <v>3</v>
      </c>
      <c r="E690" s="4">
        <v>4</v>
      </c>
    </row>
    <row r="691" spans="1:5" x14ac:dyDescent="0.25">
      <c r="A691">
        <v>690</v>
      </c>
      <c r="B691" s="5">
        <v>1</v>
      </c>
      <c r="D691" s="3">
        <v>3</v>
      </c>
      <c r="E691" s="4">
        <v>4</v>
      </c>
    </row>
    <row r="692" spans="1:5" x14ac:dyDescent="0.25">
      <c r="A692">
        <v>691</v>
      </c>
      <c r="B692" s="5">
        <v>1</v>
      </c>
      <c r="D692" s="3">
        <v>3</v>
      </c>
      <c r="E692" s="4">
        <v>4</v>
      </c>
    </row>
    <row r="693" spans="1:5" x14ac:dyDescent="0.25">
      <c r="A693">
        <v>692</v>
      </c>
      <c r="D693" s="3">
        <v>3</v>
      </c>
      <c r="E693" s="4">
        <v>4</v>
      </c>
    </row>
    <row r="694" spans="1:5" x14ac:dyDescent="0.25">
      <c r="A694">
        <v>693</v>
      </c>
      <c r="D694" s="3">
        <v>3</v>
      </c>
      <c r="E694" s="4">
        <v>4</v>
      </c>
    </row>
    <row r="695" spans="1:5" x14ac:dyDescent="0.25">
      <c r="A695">
        <v>694</v>
      </c>
      <c r="D695" s="3">
        <v>3</v>
      </c>
      <c r="E695" s="4">
        <v>4</v>
      </c>
    </row>
    <row r="696" spans="1:5" x14ac:dyDescent="0.25">
      <c r="A696">
        <v>695</v>
      </c>
      <c r="D696" s="3">
        <v>3</v>
      </c>
      <c r="E696" s="4">
        <v>4</v>
      </c>
    </row>
    <row r="697" spans="1:5" x14ac:dyDescent="0.25">
      <c r="A697">
        <v>696</v>
      </c>
      <c r="D697" s="3">
        <v>3</v>
      </c>
      <c r="E697" s="4">
        <v>4</v>
      </c>
    </row>
    <row r="698" spans="1:5" x14ac:dyDescent="0.25">
      <c r="A698">
        <v>697</v>
      </c>
      <c r="D698" s="3">
        <v>3</v>
      </c>
      <c r="E698" s="4">
        <v>4</v>
      </c>
    </row>
    <row r="699" spans="1:5" x14ac:dyDescent="0.25">
      <c r="A699">
        <v>698</v>
      </c>
      <c r="D699" s="3">
        <v>3</v>
      </c>
    </row>
    <row r="700" spans="1:5" x14ac:dyDescent="0.25">
      <c r="A700">
        <v>699</v>
      </c>
    </row>
    <row r="701" spans="1:5" x14ac:dyDescent="0.25">
      <c r="A701">
        <v>700</v>
      </c>
      <c r="C701" s="2">
        <v>2</v>
      </c>
    </row>
    <row r="702" spans="1:5" x14ac:dyDescent="0.25">
      <c r="A702">
        <v>701</v>
      </c>
      <c r="C702" s="2">
        <v>2</v>
      </c>
    </row>
    <row r="703" spans="1:5" x14ac:dyDescent="0.25">
      <c r="A703">
        <v>702</v>
      </c>
      <c r="C703" s="2">
        <v>2</v>
      </c>
    </row>
    <row r="704" spans="1:5" x14ac:dyDescent="0.25">
      <c r="A704">
        <v>703</v>
      </c>
      <c r="C704" s="2">
        <v>2</v>
      </c>
    </row>
    <row r="705" spans="1:5" x14ac:dyDescent="0.25">
      <c r="A705">
        <v>704</v>
      </c>
      <c r="C705" s="2">
        <v>2</v>
      </c>
    </row>
    <row r="706" spans="1:5" x14ac:dyDescent="0.25">
      <c r="A706">
        <v>705</v>
      </c>
      <c r="C706" s="2">
        <v>2</v>
      </c>
    </row>
    <row r="707" spans="1:5" x14ac:dyDescent="0.25">
      <c r="A707">
        <v>706</v>
      </c>
      <c r="C707" s="2">
        <v>2</v>
      </c>
    </row>
    <row r="708" spans="1:5" x14ac:dyDescent="0.25">
      <c r="A708">
        <v>707</v>
      </c>
      <c r="B708" s="5">
        <v>1</v>
      </c>
      <c r="C708" s="2">
        <v>2</v>
      </c>
    </row>
    <row r="709" spans="1:5" x14ac:dyDescent="0.25">
      <c r="A709">
        <v>708</v>
      </c>
      <c r="B709" s="5">
        <v>1</v>
      </c>
      <c r="C709" s="2">
        <v>2</v>
      </c>
    </row>
    <row r="710" spans="1:5" x14ac:dyDescent="0.25">
      <c r="A710">
        <v>709</v>
      </c>
      <c r="B710" s="5">
        <v>1</v>
      </c>
      <c r="C710" s="2">
        <v>2</v>
      </c>
    </row>
    <row r="711" spans="1:5" x14ac:dyDescent="0.25">
      <c r="A711">
        <v>710</v>
      </c>
      <c r="B711" s="5">
        <v>1</v>
      </c>
      <c r="C711" s="2">
        <v>2</v>
      </c>
    </row>
    <row r="712" spans="1:5" x14ac:dyDescent="0.25">
      <c r="A712">
        <v>711</v>
      </c>
      <c r="B712" s="5">
        <v>1</v>
      </c>
      <c r="E712" s="4">
        <v>4</v>
      </c>
    </row>
    <row r="713" spans="1:5" x14ac:dyDescent="0.25">
      <c r="A713">
        <v>712</v>
      </c>
      <c r="B713" s="5">
        <v>1</v>
      </c>
      <c r="E713" s="4">
        <v>4</v>
      </c>
    </row>
    <row r="714" spans="1:5" x14ac:dyDescent="0.25">
      <c r="A714">
        <v>713</v>
      </c>
      <c r="B714" s="5">
        <v>1</v>
      </c>
      <c r="E714" s="4">
        <v>4</v>
      </c>
    </row>
    <row r="715" spans="1:5" x14ac:dyDescent="0.25">
      <c r="A715">
        <v>714</v>
      </c>
      <c r="B715" s="5">
        <v>1</v>
      </c>
      <c r="D715" s="3">
        <v>3</v>
      </c>
      <c r="E715" s="4">
        <v>4</v>
      </c>
    </row>
    <row r="716" spans="1:5" x14ac:dyDescent="0.25">
      <c r="A716">
        <v>715</v>
      </c>
      <c r="B716" s="5">
        <v>1</v>
      </c>
      <c r="D716" s="3">
        <v>3</v>
      </c>
      <c r="E716" s="4">
        <v>4</v>
      </c>
    </row>
    <row r="717" spans="1:5" x14ac:dyDescent="0.25">
      <c r="A717">
        <v>716</v>
      </c>
      <c r="D717" s="3">
        <v>3</v>
      </c>
      <c r="E717" s="4">
        <v>4</v>
      </c>
    </row>
    <row r="718" spans="1:5" x14ac:dyDescent="0.25">
      <c r="A718">
        <v>717</v>
      </c>
      <c r="D718" s="3">
        <v>3</v>
      </c>
      <c r="E718" s="4">
        <v>4</v>
      </c>
    </row>
    <row r="719" spans="1:5" x14ac:dyDescent="0.25">
      <c r="A719">
        <v>718</v>
      </c>
      <c r="D719" s="3">
        <v>3</v>
      </c>
      <c r="E719" s="4">
        <v>4</v>
      </c>
    </row>
    <row r="720" spans="1:5" x14ac:dyDescent="0.25">
      <c r="A720">
        <v>719</v>
      </c>
      <c r="D720" s="3">
        <v>3</v>
      </c>
      <c r="E720" s="4">
        <v>4</v>
      </c>
    </row>
    <row r="721" spans="1:5" x14ac:dyDescent="0.25">
      <c r="A721">
        <v>720</v>
      </c>
      <c r="D721" s="3">
        <v>3</v>
      </c>
      <c r="E721" s="4">
        <v>4</v>
      </c>
    </row>
    <row r="722" spans="1:5" x14ac:dyDescent="0.25">
      <c r="A722">
        <v>721</v>
      </c>
      <c r="D722" s="3">
        <v>3</v>
      </c>
    </row>
    <row r="723" spans="1:5" x14ac:dyDescent="0.25">
      <c r="A723">
        <v>722</v>
      </c>
      <c r="C723" s="2">
        <v>2</v>
      </c>
      <c r="D723" s="3">
        <v>3</v>
      </c>
    </row>
    <row r="724" spans="1:5" x14ac:dyDescent="0.25">
      <c r="A724">
        <v>723</v>
      </c>
      <c r="C724" s="2">
        <v>2</v>
      </c>
      <c r="D724" s="3">
        <v>3</v>
      </c>
    </row>
    <row r="725" spans="1:5" x14ac:dyDescent="0.25">
      <c r="A725">
        <v>724</v>
      </c>
      <c r="C725" s="2">
        <v>2</v>
      </c>
    </row>
    <row r="726" spans="1:5" x14ac:dyDescent="0.25">
      <c r="A726">
        <v>725</v>
      </c>
      <c r="C726" s="2">
        <v>2</v>
      </c>
    </row>
    <row r="727" spans="1:5" x14ac:dyDescent="0.25">
      <c r="A727">
        <v>726</v>
      </c>
      <c r="C727" s="2">
        <v>2</v>
      </c>
    </row>
    <row r="728" spans="1:5" x14ac:dyDescent="0.25">
      <c r="A728">
        <v>727</v>
      </c>
      <c r="C728" s="2">
        <v>2</v>
      </c>
    </row>
    <row r="729" spans="1:5" x14ac:dyDescent="0.25">
      <c r="A729">
        <v>728</v>
      </c>
      <c r="C729" s="2">
        <v>2</v>
      </c>
    </row>
    <row r="730" spans="1:5" x14ac:dyDescent="0.25">
      <c r="A730">
        <v>729</v>
      </c>
      <c r="B730" s="5">
        <v>1</v>
      </c>
      <c r="C730" s="2">
        <v>2</v>
      </c>
    </row>
    <row r="731" spans="1:5" x14ac:dyDescent="0.25">
      <c r="A731">
        <v>730</v>
      </c>
      <c r="B731" s="5">
        <v>1</v>
      </c>
      <c r="C731" s="2">
        <v>2</v>
      </c>
    </row>
    <row r="732" spans="1:5" x14ac:dyDescent="0.25">
      <c r="A732">
        <v>731</v>
      </c>
      <c r="B732" s="5">
        <v>1</v>
      </c>
      <c r="C732" s="2">
        <v>2</v>
      </c>
    </row>
    <row r="733" spans="1:5" x14ac:dyDescent="0.25">
      <c r="A733">
        <v>732</v>
      </c>
      <c r="B733" s="5">
        <v>1</v>
      </c>
      <c r="C733" s="2">
        <v>2</v>
      </c>
    </row>
    <row r="734" spans="1:5" x14ac:dyDescent="0.25">
      <c r="A734">
        <v>733</v>
      </c>
      <c r="B734" s="5">
        <v>1</v>
      </c>
    </row>
    <row r="735" spans="1:5" x14ac:dyDescent="0.25">
      <c r="A735">
        <v>734</v>
      </c>
      <c r="B735" s="5">
        <v>1</v>
      </c>
    </row>
    <row r="736" spans="1:5" x14ac:dyDescent="0.25">
      <c r="A736">
        <v>735</v>
      </c>
      <c r="B736" s="5">
        <v>1</v>
      </c>
      <c r="E736" s="4">
        <v>4</v>
      </c>
    </row>
    <row r="737" spans="1:5" x14ac:dyDescent="0.25">
      <c r="A737">
        <v>736</v>
      </c>
      <c r="B737" s="5">
        <v>1</v>
      </c>
      <c r="E737" s="4">
        <v>4</v>
      </c>
    </row>
    <row r="738" spans="1:5" x14ac:dyDescent="0.25">
      <c r="A738">
        <v>737</v>
      </c>
      <c r="B738" s="5">
        <v>1</v>
      </c>
      <c r="E738" s="4">
        <v>4</v>
      </c>
    </row>
    <row r="739" spans="1:5" x14ac:dyDescent="0.25">
      <c r="A739">
        <v>738</v>
      </c>
      <c r="B739" s="5">
        <v>1</v>
      </c>
      <c r="D739" s="3">
        <v>3</v>
      </c>
      <c r="E739" s="4">
        <v>4</v>
      </c>
    </row>
    <row r="740" spans="1:5" x14ac:dyDescent="0.25">
      <c r="A740">
        <v>739</v>
      </c>
      <c r="D740" s="3">
        <v>3</v>
      </c>
      <c r="E740" s="4">
        <v>4</v>
      </c>
    </row>
    <row r="741" spans="1:5" x14ac:dyDescent="0.25">
      <c r="A741">
        <v>740</v>
      </c>
      <c r="D741" s="3">
        <v>3</v>
      </c>
      <c r="E741" s="4">
        <v>4</v>
      </c>
    </row>
    <row r="742" spans="1:5" x14ac:dyDescent="0.25">
      <c r="A742">
        <v>741</v>
      </c>
      <c r="D742" s="3">
        <v>3</v>
      </c>
      <c r="E742" s="4">
        <v>4</v>
      </c>
    </row>
    <row r="743" spans="1:5" x14ac:dyDescent="0.25">
      <c r="A743">
        <v>742</v>
      </c>
      <c r="D743" s="3">
        <v>3</v>
      </c>
      <c r="E743" s="4">
        <v>4</v>
      </c>
    </row>
    <row r="744" spans="1:5" x14ac:dyDescent="0.25">
      <c r="A744">
        <v>743</v>
      </c>
      <c r="D744" s="3">
        <v>3</v>
      </c>
      <c r="E744" s="4">
        <v>4</v>
      </c>
    </row>
    <row r="745" spans="1:5" x14ac:dyDescent="0.25">
      <c r="A745">
        <v>744</v>
      </c>
      <c r="C745" s="2">
        <v>2</v>
      </c>
      <c r="D745" s="3">
        <v>3</v>
      </c>
      <c r="E745" s="4">
        <v>4</v>
      </c>
    </row>
    <row r="746" spans="1:5" x14ac:dyDescent="0.25">
      <c r="A746">
        <v>745</v>
      </c>
      <c r="C746" s="2">
        <v>2</v>
      </c>
      <c r="D746" s="3">
        <v>3</v>
      </c>
    </row>
    <row r="747" spans="1:5" x14ac:dyDescent="0.25">
      <c r="A747">
        <v>746</v>
      </c>
      <c r="C747" s="2">
        <v>2</v>
      </c>
      <c r="D747" s="3">
        <v>3</v>
      </c>
    </row>
    <row r="748" spans="1:5" x14ac:dyDescent="0.25">
      <c r="A748">
        <v>747</v>
      </c>
      <c r="C748" s="2">
        <v>2</v>
      </c>
      <c r="D748" s="3">
        <v>3</v>
      </c>
    </row>
    <row r="749" spans="1:5" x14ac:dyDescent="0.25">
      <c r="A749">
        <v>748</v>
      </c>
      <c r="C749" s="2">
        <v>2</v>
      </c>
      <c r="D749" s="3">
        <v>3</v>
      </c>
    </row>
    <row r="750" spans="1:5" x14ac:dyDescent="0.25">
      <c r="A750">
        <v>749</v>
      </c>
      <c r="C750" s="2">
        <v>2</v>
      </c>
    </row>
    <row r="751" spans="1:5" x14ac:dyDescent="0.25">
      <c r="A751">
        <v>750</v>
      </c>
      <c r="C751" s="2">
        <v>2</v>
      </c>
    </row>
    <row r="752" spans="1:5" x14ac:dyDescent="0.25">
      <c r="A752">
        <v>751</v>
      </c>
      <c r="C752" s="2">
        <v>2</v>
      </c>
    </row>
    <row r="753" spans="1:5" x14ac:dyDescent="0.25">
      <c r="A753">
        <v>752</v>
      </c>
      <c r="C753" s="2">
        <v>2</v>
      </c>
    </row>
    <row r="754" spans="1:5" x14ac:dyDescent="0.25">
      <c r="A754">
        <v>753</v>
      </c>
      <c r="B754" s="5">
        <v>1</v>
      </c>
      <c r="C754" s="2">
        <v>2</v>
      </c>
    </row>
    <row r="755" spans="1:5" x14ac:dyDescent="0.25">
      <c r="A755">
        <v>754</v>
      </c>
      <c r="B755" s="5">
        <v>1</v>
      </c>
      <c r="C755" s="2">
        <v>2</v>
      </c>
    </row>
    <row r="756" spans="1:5" x14ac:dyDescent="0.25">
      <c r="A756">
        <v>755</v>
      </c>
      <c r="B756" s="5">
        <v>1</v>
      </c>
      <c r="C756" s="2">
        <v>2</v>
      </c>
    </row>
    <row r="757" spans="1:5" x14ac:dyDescent="0.25">
      <c r="A757">
        <v>756</v>
      </c>
      <c r="B757" s="5">
        <v>1</v>
      </c>
    </row>
    <row r="758" spans="1:5" x14ac:dyDescent="0.25">
      <c r="A758">
        <v>757</v>
      </c>
      <c r="B758" s="5">
        <v>1</v>
      </c>
    </row>
    <row r="759" spans="1:5" x14ac:dyDescent="0.25">
      <c r="A759">
        <v>758</v>
      </c>
      <c r="B759" s="5">
        <v>1</v>
      </c>
      <c r="E759" s="4">
        <v>4</v>
      </c>
    </row>
    <row r="760" spans="1:5" x14ac:dyDescent="0.25">
      <c r="A760">
        <v>759</v>
      </c>
      <c r="B760" s="5">
        <v>1</v>
      </c>
      <c r="E760" s="4">
        <v>4</v>
      </c>
    </row>
    <row r="761" spans="1:5" x14ac:dyDescent="0.25">
      <c r="A761">
        <v>760</v>
      </c>
      <c r="B761" s="5">
        <v>1</v>
      </c>
      <c r="E761" s="4">
        <v>4</v>
      </c>
    </row>
    <row r="762" spans="1:5" x14ac:dyDescent="0.25">
      <c r="A762">
        <v>761</v>
      </c>
      <c r="B762" s="5">
        <v>1</v>
      </c>
      <c r="E762" s="4">
        <v>4</v>
      </c>
    </row>
    <row r="763" spans="1:5" x14ac:dyDescent="0.25">
      <c r="A763">
        <v>762</v>
      </c>
      <c r="B763" s="5">
        <v>1</v>
      </c>
      <c r="D763" s="3">
        <v>3</v>
      </c>
      <c r="E763" s="4">
        <v>4</v>
      </c>
    </row>
    <row r="764" spans="1:5" x14ac:dyDescent="0.25">
      <c r="A764">
        <v>763</v>
      </c>
      <c r="B764" s="5">
        <v>1</v>
      </c>
      <c r="D764" s="3">
        <v>3</v>
      </c>
      <c r="E764" s="4">
        <v>4</v>
      </c>
    </row>
    <row r="765" spans="1:5" x14ac:dyDescent="0.25">
      <c r="A765">
        <v>764</v>
      </c>
      <c r="D765" s="3">
        <v>3</v>
      </c>
      <c r="E765" s="4">
        <v>4</v>
      </c>
    </row>
    <row r="766" spans="1:5" x14ac:dyDescent="0.25">
      <c r="A766">
        <v>765</v>
      </c>
      <c r="D766" s="3">
        <v>3</v>
      </c>
      <c r="E766" s="4">
        <v>4</v>
      </c>
    </row>
    <row r="767" spans="1:5" x14ac:dyDescent="0.25">
      <c r="A767">
        <v>766</v>
      </c>
      <c r="D767" s="3">
        <v>3</v>
      </c>
      <c r="E767" s="4">
        <v>4</v>
      </c>
    </row>
    <row r="768" spans="1:5" x14ac:dyDescent="0.25">
      <c r="A768">
        <v>767</v>
      </c>
      <c r="C768" s="2">
        <v>2</v>
      </c>
      <c r="D768" s="3">
        <v>3</v>
      </c>
      <c r="E768" s="4">
        <v>4</v>
      </c>
    </row>
    <row r="769" spans="1:5" x14ac:dyDescent="0.25">
      <c r="A769">
        <v>768</v>
      </c>
      <c r="C769" s="2">
        <v>2</v>
      </c>
      <c r="D769" s="3">
        <v>3</v>
      </c>
    </row>
    <row r="770" spans="1:5" x14ac:dyDescent="0.25">
      <c r="A770">
        <v>769</v>
      </c>
      <c r="C770" s="2">
        <v>2</v>
      </c>
      <c r="D770" s="3">
        <v>3</v>
      </c>
    </row>
    <row r="771" spans="1:5" x14ac:dyDescent="0.25">
      <c r="A771">
        <v>770</v>
      </c>
      <c r="C771" s="2">
        <v>2</v>
      </c>
      <c r="D771" s="3">
        <v>3</v>
      </c>
    </row>
    <row r="772" spans="1:5" x14ac:dyDescent="0.25">
      <c r="A772">
        <v>771</v>
      </c>
      <c r="C772" s="2">
        <v>2</v>
      </c>
      <c r="D772" s="3">
        <v>3</v>
      </c>
    </row>
    <row r="773" spans="1:5" x14ac:dyDescent="0.25">
      <c r="A773">
        <v>772</v>
      </c>
      <c r="C773" s="2">
        <v>2</v>
      </c>
      <c r="D773" s="3">
        <v>3</v>
      </c>
    </row>
    <row r="774" spans="1:5" x14ac:dyDescent="0.25">
      <c r="A774">
        <v>773</v>
      </c>
      <c r="C774" s="2">
        <v>2</v>
      </c>
      <c r="D774" s="3">
        <v>3</v>
      </c>
    </row>
    <row r="775" spans="1:5" x14ac:dyDescent="0.25">
      <c r="A775">
        <v>774</v>
      </c>
      <c r="C775" s="2">
        <v>2</v>
      </c>
      <c r="D775" s="3">
        <v>3</v>
      </c>
    </row>
    <row r="776" spans="1:5" x14ac:dyDescent="0.25">
      <c r="A776">
        <v>775</v>
      </c>
      <c r="C776" s="2">
        <v>2</v>
      </c>
    </row>
    <row r="777" spans="1:5" x14ac:dyDescent="0.25">
      <c r="A777">
        <v>776</v>
      </c>
      <c r="C777" s="2">
        <v>2</v>
      </c>
    </row>
    <row r="778" spans="1:5" x14ac:dyDescent="0.25">
      <c r="A778">
        <v>777</v>
      </c>
      <c r="C778" s="2">
        <v>2</v>
      </c>
    </row>
    <row r="779" spans="1:5" x14ac:dyDescent="0.25">
      <c r="A779">
        <v>778</v>
      </c>
      <c r="B779" s="5">
        <v>1</v>
      </c>
      <c r="C779" s="2">
        <v>2</v>
      </c>
    </row>
    <row r="780" spans="1:5" x14ac:dyDescent="0.25">
      <c r="A780">
        <v>779</v>
      </c>
      <c r="B780" s="5">
        <v>1</v>
      </c>
      <c r="C780" s="2">
        <v>2</v>
      </c>
    </row>
    <row r="781" spans="1:5" x14ac:dyDescent="0.25">
      <c r="A781">
        <v>780</v>
      </c>
      <c r="B781" s="5">
        <v>1</v>
      </c>
      <c r="C781" s="2">
        <v>2</v>
      </c>
    </row>
    <row r="782" spans="1:5" x14ac:dyDescent="0.25">
      <c r="A782">
        <v>781</v>
      </c>
      <c r="B782" s="5">
        <v>1</v>
      </c>
    </row>
    <row r="783" spans="1:5" x14ac:dyDescent="0.25">
      <c r="A783">
        <v>782</v>
      </c>
      <c r="B783" s="5">
        <v>1</v>
      </c>
      <c r="E783" s="4">
        <v>4</v>
      </c>
    </row>
    <row r="784" spans="1:5" x14ac:dyDescent="0.25">
      <c r="A784">
        <v>783</v>
      </c>
      <c r="B784" s="5">
        <v>1</v>
      </c>
      <c r="E784" s="4">
        <v>4</v>
      </c>
    </row>
    <row r="785" spans="1:6" x14ac:dyDescent="0.25">
      <c r="A785">
        <v>784</v>
      </c>
      <c r="B785" s="5">
        <v>1</v>
      </c>
      <c r="E785" s="4">
        <v>4</v>
      </c>
    </row>
    <row r="786" spans="1:6" x14ac:dyDescent="0.25">
      <c r="A786">
        <v>785</v>
      </c>
      <c r="B786" s="5">
        <v>1</v>
      </c>
      <c r="E786" s="4">
        <v>4</v>
      </c>
    </row>
    <row r="787" spans="1:6" x14ac:dyDescent="0.25">
      <c r="A787">
        <v>786</v>
      </c>
      <c r="B787" s="5">
        <v>1</v>
      </c>
      <c r="E787" s="4">
        <v>4</v>
      </c>
    </row>
    <row r="788" spans="1:6" x14ac:dyDescent="0.25">
      <c r="A788">
        <v>787</v>
      </c>
      <c r="B788" s="5">
        <v>1</v>
      </c>
      <c r="E788" s="4">
        <v>4</v>
      </c>
    </row>
    <row r="789" spans="1:6" x14ac:dyDescent="0.25">
      <c r="A789">
        <v>788</v>
      </c>
      <c r="B789" s="5">
        <v>1</v>
      </c>
      <c r="E789" s="4">
        <v>4</v>
      </c>
    </row>
    <row r="790" spans="1:6" x14ac:dyDescent="0.25">
      <c r="A790">
        <v>789</v>
      </c>
      <c r="B790" s="5">
        <v>1</v>
      </c>
      <c r="E790" s="4">
        <v>4</v>
      </c>
    </row>
    <row r="791" spans="1:6" x14ac:dyDescent="0.25">
      <c r="A791">
        <v>790</v>
      </c>
      <c r="B791" s="5">
        <v>1</v>
      </c>
      <c r="D791" s="3">
        <v>3</v>
      </c>
      <c r="E791" s="4">
        <v>4</v>
      </c>
    </row>
    <row r="792" spans="1:6" x14ac:dyDescent="0.25">
      <c r="A792">
        <v>791</v>
      </c>
      <c r="D792" s="3">
        <v>3</v>
      </c>
      <c r="E792" s="4">
        <v>4</v>
      </c>
    </row>
    <row r="793" spans="1:6" x14ac:dyDescent="0.25">
      <c r="A793">
        <v>792</v>
      </c>
      <c r="D793" s="3">
        <v>3</v>
      </c>
      <c r="E793" s="4">
        <v>4</v>
      </c>
      <c r="F793" t="s">
        <v>22</v>
      </c>
    </row>
    <row r="794" spans="1:6" x14ac:dyDescent="0.25">
      <c r="A794">
        <v>793</v>
      </c>
    </row>
    <row r="795" spans="1:6" x14ac:dyDescent="0.25">
      <c r="A795">
        <v>794</v>
      </c>
      <c r="F795" t="s">
        <v>22</v>
      </c>
    </row>
    <row r="796" spans="1:6" x14ac:dyDescent="0.25">
      <c r="A796">
        <v>795</v>
      </c>
      <c r="C796" s="2">
        <v>2</v>
      </c>
    </row>
    <row r="797" spans="1:6" x14ac:dyDescent="0.25">
      <c r="A797">
        <v>796</v>
      </c>
      <c r="C797" s="2">
        <v>2</v>
      </c>
    </row>
    <row r="798" spans="1:6" x14ac:dyDescent="0.25">
      <c r="A798">
        <v>797</v>
      </c>
      <c r="C798" s="2">
        <v>2</v>
      </c>
    </row>
    <row r="799" spans="1:6" x14ac:dyDescent="0.25">
      <c r="A799">
        <v>798</v>
      </c>
      <c r="C799" s="2">
        <v>2</v>
      </c>
      <c r="D799" s="3">
        <v>3</v>
      </c>
    </row>
    <row r="800" spans="1:6" x14ac:dyDescent="0.25">
      <c r="A800">
        <v>799</v>
      </c>
      <c r="C800" s="2">
        <v>2</v>
      </c>
      <c r="D800" s="3">
        <v>3</v>
      </c>
    </row>
    <row r="801" spans="1:5" x14ac:dyDescent="0.25">
      <c r="A801">
        <v>800</v>
      </c>
      <c r="C801" s="2">
        <v>2</v>
      </c>
      <c r="D801" s="3">
        <v>3</v>
      </c>
    </row>
    <row r="802" spans="1:5" x14ac:dyDescent="0.25">
      <c r="A802">
        <v>801</v>
      </c>
      <c r="C802" s="2">
        <v>2</v>
      </c>
      <c r="D802" s="3">
        <v>3</v>
      </c>
    </row>
    <row r="803" spans="1:5" x14ac:dyDescent="0.25">
      <c r="A803">
        <v>802</v>
      </c>
      <c r="C803" s="2">
        <v>2</v>
      </c>
      <c r="D803" s="3">
        <v>3</v>
      </c>
    </row>
    <row r="804" spans="1:5" x14ac:dyDescent="0.25">
      <c r="A804">
        <v>803</v>
      </c>
      <c r="C804" s="2">
        <v>2</v>
      </c>
      <c r="D804" s="3">
        <v>3</v>
      </c>
    </row>
    <row r="805" spans="1:5" x14ac:dyDescent="0.25">
      <c r="A805">
        <v>804</v>
      </c>
      <c r="C805" s="2">
        <v>2</v>
      </c>
      <c r="D805" s="3">
        <v>3</v>
      </c>
      <c r="E805" s="4">
        <v>4</v>
      </c>
    </row>
    <row r="806" spans="1:5" x14ac:dyDescent="0.25">
      <c r="A806">
        <v>805</v>
      </c>
      <c r="C806" s="2">
        <v>2</v>
      </c>
      <c r="D806" s="3">
        <v>3</v>
      </c>
      <c r="E806" s="4">
        <v>4</v>
      </c>
    </row>
    <row r="807" spans="1:5" x14ac:dyDescent="0.25">
      <c r="A807">
        <v>806</v>
      </c>
      <c r="D807" s="3">
        <v>3</v>
      </c>
      <c r="E807" s="4">
        <v>4</v>
      </c>
    </row>
    <row r="808" spans="1:5" x14ac:dyDescent="0.25">
      <c r="A808">
        <v>807</v>
      </c>
      <c r="D808" s="3">
        <v>3</v>
      </c>
      <c r="E808" s="4">
        <v>4</v>
      </c>
    </row>
    <row r="809" spans="1:5" x14ac:dyDescent="0.25">
      <c r="A809">
        <v>808</v>
      </c>
      <c r="D809" s="3">
        <v>3</v>
      </c>
      <c r="E809" s="4">
        <v>4</v>
      </c>
    </row>
    <row r="810" spans="1:5" x14ac:dyDescent="0.25">
      <c r="A810">
        <v>809</v>
      </c>
      <c r="E810" s="4">
        <v>4</v>
      </c>
    </row>
    <row r="811" spans="1:5" x14ac:dyDescent="0.25">
      <c r="A811">
        <v>810</v>
      </c>
      <c r="E811" s="4">
        <v>4</v>
      </c>
    </row>
    <row r="812" spans="1:5" x14ac:dyDescent="0.25">
      <c r="A812">
        <v>811</v>
      </c>
      <c r="E812" s="4">
        <v>4</v>
      </c>
    </row>
    <row r="813" spans="1:5" x14ac:dyDescent="0.25">
      <c r="A813">
        <v>812</v>
      </c>
      <c r="B813" s="5">
        <v>1</v>
      </c>
      <c r="E813" s="4">
        <v>4</v>
      </c>
    </row>
    <row r="814" spans="1:5" x14ac:dyDescent="0.25">
      <c r="A814">
        <v>813</v>
      </c>
      <c r="B814" s="5">
        <v>1</v>
      </c>
      <c r="E814" s="4">
        <v>4</v>
      </c>
    </row>
    <row r="815" spans="1:5" x14ac:dyDescent="0.25">
      <c r="A815">
        <v>814</v>
      </c>
      <c r="B815" s="5">
        <v>1</v>
      </c>
      <c r="E815" s="4">
        <v>4</v>
      </c>
    </row>
    <row r="816" spans="1:5" x14ac:dyDescent="0.25">
      <c r="A816">
        <v>815</v>
      </c>
      <c r="B816" s="5">
        <v>1</v>
      </c>
    </row>
    <row r="817" spans="1:5" x14ac:dyDescent="0.25">
      <c r="A817">
        <v>816</v>
      </c>
      <c r="B817" s="5">
        <v>1</v>
      </c>
    </row>
    <row r="818" spans="1:5" x14ac:dyDescent="0.25">
      <c r="A818">
        <v>817</v>
      </c>
      <c r="B818" s="5">
        <v>1</v>
      </c>
    </row>
    <row r="819" spans="1:5" x14ac:dyDescent="0.25">
      <c r="A819">
        <v>818</v>
      </c>
      <c r="B819" s="5">
        <v>1</v>
      </c>
    </row>
    <row r="820" spans="1:5" x14ac:dyDescent="0.25">
      <c r="A820">
        <v>819</v>
      </c>
      <c r="B820" s="5">
        <v>1</v>
      </c>
      <c r="C820" s="2">
        <v>2</v>
      </c>
    </row>
    <row r="821" spans="1:5" x14ac:dyDescent="0.25">
      <c r="A821">
        <v>820</v>
      </c>
      <c r="B821" s="5">
        <v>1</v>
      </c>
      <c r="C821" s="2">
        <v>2</v>
      </c>
    </row>
    <row r="822" spans="1:5" x14ac:dyDescent="0.25">
      <c r="A822">
        <v>821</v>
      </c>
      <c r="B822" s="5">
        <v>1</v>
      </c>
      <c r="C822" s="2">
        <v>2</v>
      </c>
    </row>
    <row r="823" spans="1:5" x14ac:dyDescent="0.25">
      <c r="A823">
        <v>822</v>
      </c>
      <c r="B823" s="5">
        <v>1</v>
      </c>
      <c r="C823" s="2">
        <v>2</v>
      </c>
    </row>
    <row r="824" spans="1:5" x14ac:dyDescent="0.25">
      <c r="A824">
        <v>823</v>
      </c>
      <c r="C824" s="2">
        <v>2</v>
      </c>
    </row>
    <row r="825" spans="1:5" x14ac:dyDescent="0.25">
      <c r="A825">
        <v>824</v>
      </c>
      <c r="C825" s="2">
        <v>2</v>
      </c>
    </row>
    <row r="826" spans="1:5" x14ac:dyDescent="0.25">
      <c r="A826">
        <v>825</v>
      </c>
      <c r="C826" s="2">
        <v>2</v>
      </c>
      <c r="D826" s="3">
        <v>3</v>
      </c>
    </row>
    <row r="827" spans="1:5" x14ac:dyDescent="0.25">
      <c r="A827">
        <v>826</v>
      </c>
      <c r="C827" s="2">
        <v>2</v>
      </c>
      <c r="D827" s="3">
        <v>3</v>
      </c>
    </row>
    <row r="828" spans="1:5" x14ac:dyDescent="0.25">
      <c r="A828">
        <v>827</v>
      </c>
      <c r="C828" s="2">
        <v>2</v>
      </c>
      <c r="D828" s="3">
        <v>3</v>
      </c>
      <c r="E828" s="4">
        <v>4</v>
      </c>
    </row>
    <row r="829" spans="1:5" x14ac:dyDescent="0.25">
      <c r="A829">
        <v>828</v>
      </c>
      <c r="D829" s="3">
        <v>3</v>
      </c>
      <c r="E829" s="4">
        <v>4</v>
      </c>
    </row>
    <row r="830" spans="1:5" x14ac:dyDescent="0.25">
      <c r="A830">
        <v>829</v>
      </c>
      <c r="D830" s="3">
        <v>3</v>
      </c>
      <c r="E830" s="4">
        <v>4</v>
      </c>
    </row>
    <row r="831" spans="1:5" x14ac:dyDescent="0.25">
      <c r="A831">
        <v>830</v>
      </c>
      <c r="D831" s="3">
        <v>3</v>
      </c>
      <c r="E831" s="4">
        <v>4</v>
      </c>
    </row>
    <row r="832" spans="1:5" x14ac:dyDescent="0.25">
      <c r="A832">
        <v>831</v>
      </c>
      <c r="D832" s="3">
        <v>3</v>
      </c>
      <c r="E832" s="4">
        <v>4</v>
      </c>
    </row>
    <row r="833" spans="1:5" x14ac:dyDescent="0.25">
      <c r="A833">
        <v>832</v>
      </c>
      <c r="D833" s="3">
        <v>3</v>
      </c>
      <c r="E833" s="4">
        <v>4</v>
      </c>
    </row>
    <row r="834" spans="1:5" x14ac:dyDescent="0.25">
      <c r="A834">
        <v>833</v>
      </c>
      <c r="D834" s="3">
        <v>3</v>
      </c>
      <c r="E834" s="4">
        <v>4</v>
      </c>
    </row>
    <row r="835" spans="1:5" x14ac:dyDescent="0.25">
      <c r="A835">
        <v>834</v>
      </c>
      <c r="D835" s="3">
        <v>3</v>
      </c>
      <c r="E835" s="4">
        <v>4</v>
      </c>
    </row>
    <row r="836" spans="1:5" x14ac:dyDescent="0.25">
      <c r="A836">
        <v>835</v>
      </c>
      <c r="E836" s="4">
        <v>4</v>
      </c>
    </row>
    <row r="837" spans="1:5" x14ac:dyDescent="0.25">
      <c r="A837">
        <v>836</v>
      </c>
      <c r="E837" s="4">
        <v>4</v>
      </c>
    </row>
    <row r="838" spans="1:5" x14ac:dyDescent="0.25">
      <c r="A838">
        <v>837</v>
      </c>
      <c r="E838" s="4">
        <v>4</v>
      </c>
    </row>
    <row r="839" spans="1:5" x14ac:dyDescent="0.25">
      <c r="A839">
        <v>838</v>
      </c>
    </row>
    <row r="840" spans="1:5" x14ac:dyDescent="0.25">
      <c r="A840">
        <v>839</v>
      </c>
      <c r="B840" s="5">
        <v>1</v>
      </c>
    </row>
    <row r="841" spans="1:5" x14ac:dyDescent="0.25">
      <c r="A841">
        <v>840</v>
      </c>
      <c r="B841" s="5">
        <v>1</v>
      </c>
    </row>
    <row r="842" spans="1:5" x14ac:dyDescent="0.25">
      <c r="A842">
        <v>841</v>
      </c>
      <c r="B842" s="5">
        <v>1</v>
      </c>
    </row>
    <row r="843" spans="1:5" x14ac:dyDescent="0.25">
      <c r="A843">
        <v>842</v>
      </c>
      <c r="B843" s="5">
        <v>1</v>
      </c>
    </row>
    <row r="844" spans="1:5" x14ac:dyDescent="0.25">
      <c r="A844">
        <v>843</v>
      </c>
      <c r="B844" s="5">
        <v>1</v>
      </c>
      <c r="C844" s="2">
        <v>2</v>
      </c>
    </row>
    <row r="845" spans="1:5" x14ac:dyDescent="0.25">
      <c r="A845">
        <v>844</v>
      </c>
      <c r="B845" s="5">
        <v>1</v>
      </c>
      <c r="C845" s="2">
        <v>2</v>
      </c>
    </row>
    <row r="846" spans="1:5" x14ac:dyDescent="0.25">
      <c r="A846">
        <v>845</v>
      </c>
      <c r="B846" s="5">
        <v>1</v>
      </c>
      <c r="C846" s="2">
        <v>2</v>
      </c>
    </row>
    <row r="847" spans="1:5" x14ac:dyDescent="0.25">
      <c r="A847">
        <v>846</v>
      </c>
      <c r="B847" s="5">
        <v>1</v>
      </c>
      <c r="C847" s="2">
        <v>2</v>
      </c>
    </row>
    <row r="848" spans="1:5" x14ac:dyDescent="0.25">
      <c r="A848">
        <v>847</v>
      </c>
      <c r="B848" s="5">
        <v>1</v>
      </c>
      <c r="C848" s="2">
        <v>2</v>
      </c>
    </row>
    <row r="849" spans="1:5" x14ac:dyDescent="0.25">
      <c r="A849">
        <v>848</v>
      </c>
      <c r="C849" s="2">
        <v>2</v>
      </c>
    </row>
    <row r="850" spans="1:5" x14ac:dyDescent="0.25">
      <c r="A850">
        <v>849</v>
      </c>
      <c r="C850" s="2">
        <v>2</v>
      </c>
      <c r="D850" s="3">
        <v>3</v>
      </c>
    </row>
    <row r="851" spans="1:5" x14ac:dyDescent="0.25">
      <c r="A851">
        <v>850</v>
      </c>
      <c r="C851" s="2">
        <v>2</v>
      </c>
      <c r="D851" s="3">
        <v>3</v>
      </c>
    </row>
    <row r="852" spans="1:5" x14ac:dyDescent="0.25">
      <c r="A852">
        <v>851</v>
      </c>
      <c r="D852" s="3">
        <v>3</v>
      </c>
      <c r="E852" s="4">
        <v>4</v>
      </c>
    </row>
    <row r="853" spans="1:5" x14ac:dyDescent="0.25">
      <c r="A853">
        <v>852</v>
      </c>
      <c r="D853" s="3">
        <v>3</v>
      </c>
      <c r="E853" s="4">
        <v>4</v>
      </c>
    </row>
    <row r="854" spans="1:5" x14ac:dyDescent="0.25">
      <c r="A854">
        <v>853</v>
      </c>
      <c r="D854" s="3">
        <v>3</v>
      </c>
      <c r="E854" s="4">
        <v>4</v>
      </c>
    </row>
    <row r="855" spans="1:5" x14ac:dyDescent="0.25">
      <c r="A855">
        <v>854</v>
      </c>
      <c r="D855" s="3">
        <v>3</v>
      </c>
      <c r="E855" s="4">
        <v>4</v>
      </c>
    </row>
    <row r="856" spans="1:5" x14ac:dyDescent="0.25">
      <c r="A856">
        <v>855</v>
      </c>
      <c r="D856" s="3">
        <v>3</v>
      </c>
      <c r="E856" s="4">
        <v>4</v>
      </c>
    </row>
    <row r="857" spans="1:5" x14ac:dyDescent="0.25">
      <c r="A857">
        <v>856</v>
      </c>
      <c r="D857" s="3">
        <v>3</v>
      </c>
      <c r="E857" s="4">
        <v>4</v>
      </c>
    </row>
    <row r="858" spans="1:5" x14ac:dyDescent="0.25">
      <c r="A858">
        <v>857</v>
      </c>
      <c r="D858" s="3">
        <v>3</v>
      </c>
      <c r="E858" s="4">
        <v>4</v>
      </c>
    </row>
    <row r="859" spans="1:5" x14ac:dyDescent="0.25">
      <c r="A859">
        <v>858</v>
      </c>
      <c r="D859" s="3">
        <v>3</v>
      </c>
      <c r="E859" s="4">
        <v>4</v>
      </c>
    </row>
    <row r="860" spans="1:5" x14ac:dyDescent="0.25">
      <c r="A860">
        <v>859</v>
      </c>
      <c r="E860" s="4">
        <v>4</v>
      </c>
    </row>
    <row r="861" spans="1:5" x14ac:dyDescent="0.25">
      <c r="A861">
        <v>860</v>
      </c>
      <c r="E861" s="4">
        <v>4</v>
      </c>
    </row>
    <row r="862" spans="1:5" x14ac:dyDescent="0.25">
      <c r="A862">
        <v>861</v>
      </c>
      <c r="B862" s="5">
        <v>1</v>
      </c>
    </row>
    <row r="863" spans="1:5" x14ac:dyDescent="0.25">
      <c r="A863">
        <v>862</v>
      </c>
      <c r="B863" s="5">
        <v>1</v>
      </c>
    </row>
    <row r="864" spans="1:5" x14ac:dyDescent="0.25">
      <c r="A864">
        <v>863</v>
      </c>
      <c r="B864" s="5">
        <v>1</v>
      </c>
    </row>
    <row r="865" spans="1:5" x14ac:dyDescent="0.25">
      <c r="A865">
        <v>864</v>
      </c>
      <c r="B865" s="5">
        <v>1</v>
      </c>
    </row>
    <row r="866" spans="1:5" x14ac:dyDescent="0.25">
      <c r="A866">
        <v>865</v>
      </c>
      <c r="B866" s="5">
        <v>1</v>
      </c>
    </row>
    <row r="867" spans="1:5" x14ac:dyDescent="0.25">
      <c r="A867">
        <v>866</v>
      </c>
      <c r="B867" s="5">
        <v>1</v>
      </c>
      <c r="C867" s="2">
        <v>2</v>
      </c>
    </row>
    <row r="868" spans="1:5" x14ac:dyDescent="0.25">
      <c r="A868">
        <v>867</v>
      </c>
      <c r="B868" s="5">
        <v>1</v>
      </c>
      <c r="C868" s="2">
        <v>2</v>
      </c>
    </row>
    <row r="869" spans="1:5" x14ac:dyDescent="0.25">
      <c r="A869">
        <v>868</v>
      </c>
      <c r="B869" s="5">
        <v>1</v>
      </c>
      <c r="C869" s="2">
        <v>2</v>
      </c>
    </row>
    <row r="870" spans="1:5" x14ac:dyDescent="0.25">
      <c r="A870">
        <v>869</v>
      </c>
      <c r="B870" s="5">
        <v>1</v>
      </c>
      <c r="C870" s="2">
        <v>2</v>
      </c>
    </row>
    <row r="871" spans="1:5" x14ac:dyDescent="0.25">
      <c r="A871">
        <v>870</v>
      </c>
      <c r="B871" s="5">
        <v>1</v>
      </c>
      <c r="C871" s="2">
        <v>2</v>
      </c>
    </row>
    <row r="872" spans="1:5" x14ac:dyDescent="0.25">
      <c r="A872">
        <v>871</v>
      </c>
      <c r="C872" s="2">
        <v>2</v>
      </c>
    </row>
    <row r="873" spans="1:5" x14ac:dyDescent="0.25">
      <c r="A873">
        <v>872</v>
      </c>
      <c r="C873" s="2">
        <v>2</v>
      </c>
    </row>
    <row r="874" spans="1:5" x14ac:dyDescent="0.25">
      <c r="A874">
        <v>873</v>
      </c>
      <c r="C874" s="2">
        <v>2</v>
      </c>
    </row>
    <row r="875" spans="1:5" x14ac:dyDescent="0.25">
      <c r="A875">
        <v>874</v>
      </c>
      <c r="C875" s="2">
        <v>2</v>
      </c>
      <c r="D875" s="3">
        <v>3</v>
      </c>
    </row>
    <row r="876" spans="1:5" x14ac:dyDescent="0.25">
      <c r="A876">
        <v>875</v>
      </c>
      <c r="C876" s="2">
        <v>2</v>
      </c>
      <c r="D876" s="3">
        <v>3</v>
      </c>
    </row>
    <row r="877" spans="1:5" x14ac:dyDescent="0.25">
      <c r="A877">
        <v>876</v>
      </c>
      <c r="D877" s="3">
        <v>3</v>
      </c>
      <c r="E877" s="4">
        <v>4</v>
      </c>
    </row>
    <row r="878" spans="1:5" x14ac:dyDescent="0.25">
      <c r="A878">
        <v>877</v>
      </c>
      <c r="D878" s="3">
        <v>3</v>
      </c>
      <c r="E878" s="4">
        <v>4</v>
      </c>
    </row>
    <row r="879" spans="1:5" x14ac:dyDescent="0.25">
      <c r="A879">
        <v>878</v>
      </c>
      <c r="D879" s="3">
        <v>3</v>
      </c>
      <c r="E879" s="4">
        <v>4</v>
      </c>
    </row>
    <row r="880" spans="1:5" x14ac:dyDescent="0.25">
      <c r="A880">
        <v>879</v>
      </c>
      <c r="D880" s="3">
        <v>3</v>
      </c>
      <c r="E880" s="4">
        <v>4</v>
      </c>
    </row>
    <row r="881" spans="1:5" x14ac:dyDescent="0.25">
      <c r="A881">
        <v>880</v>
      </c>
      <c r="D881" s="3">
        <v>3</v>
      </c>
      <c r="E881" s="4">
        <v>4</v>
      </c>
    </row>
    <row r="882" spans="1:5" x14ac:dyDescent="0.25">
      <c r="A882">
        <v>881</v>
      </c>
      <c r="D882" s="3">
        <v>3</v>
      </c>
      <c r="E882" s="4">
        <v>4</v>
      </c>
    </row>
    <row r="883" spans="1:5" x14ac:dyDescent="0.25">
      <c r="A883">
        <v>882</v>
      </c>
      <c r="D883" s="3">
        <v>3</v>
      </c>
      <c r="E883" s="4">
        <v>4</v>
      </c>
    </row>
    <row r="884" spans="1:5" x14ac:dyDescent="0.25">
      <c r="A884">
        <v>883</v>
      </c>
      <c r="D884" s="3">
        <v>3</v>
      </c>
      <c r="E884" s="4">
        <v>4</v>
      </c>
    </row>
    <row r="885" spans="1:5" x14ac:dyDescent="0.25">
      <c r="A885">
        <v>884</v>
      </c>
      <c r="E885" s="4">
        <v>4</v>
      </c>
    </row>
    <row r="886" spans="1:5" x14ac:dyDescent="0.25">
      <c r="A886">
        <v>885</v>
      </c>
    </row>
    <row r="887" spans="1:5" x14ac:dyDescent="0.25">
      <c r="A887">
        <v>886</v>
      </c>
      <c r="B887" s="5">
        <v>1</v>
      </c>
    </row>
    <row r="888" spans="1:5" x14ac:dyDescent="0.25">
      <c r="A888">
        <v>887</v>
      </c>
      <c r="B888" s="5">
        <v>1</v>
      </c>
    </row>
    <row r="889" spans="1:5" x14ac:dyDescent="0.25">
      <c r="A889">
        <v>888</v>
      </c>
      <c r="B889" s="5">
        <v>1</v>
      </c>
    </row>
    <row r="890" spans="1:5" x14ac:dyDescent="0.25">
      <c r="A890">
        <v>889</v>
      </c>
      <c r="B890" s="5">
        <v>1</v>
      </c>
    </row>
    <row r="891" spans="1:5" x14ac:dyDescent="0.25">
      <c r="A891">
        <v>890</v>
      </c>
      <c r="B891" s="5">
        <v>1</v>
      </c>
    </row>
    <row r="892" spans="1:5" x14ac:dyDescent="0.25">
      <c r="A892">
        <v>891</v>
      </c>
      <c r="B892" s="5">
        <v>1</v>
      </c>
      <c r="C892" s="2">
        <v>2</v>
      </c>
    </row>
    <row r="893" spans="1:5" x14ac:dyDescent="0.25">
      <c r="A893">
        <v>892</v>
      </c>
      <c r="B893" s="5">
        <v>1</v>
      </c>
      <c r="C893" s="2">
        <v>2</v>
      </c>
    </row>
    <row r="894" spans="1:5" x14ac:dyDescent="0.25">
      <c r="A894">
        <v>893</v>
      </c>
      <c r="B894" s="5">
        <v>1</v>
      </c>
      <c r="C894" s="2">
        <v>2</v>
      </c>
    </row>
    <row r="895" spans="1:5" x14ac:dyDescent="0.25">
      <c r="A895">
        <v>894</v>
      </c>
      <c r="B895" s="5">
        <v>1</v>
      </c>
      <c r="C895" s="2">
        <v>2</v>
      </c>
    </row>
    <row r="896" spans="1:5" x14ac:dyDescent="0.25">
      <c r="A896">
        <v>895</v>
      </c>
      <c r="C896" s="2">
        <v>2</v>
      </c>
    </row>
    <row r="897" spans="1:5" x14ac:dyDescent="0.25">
      <c r="A897">
        <v>896</v>
      </c>
      <c r="C897" s="2">
        <v>2</v>
      </c>
    </row>
    <row r="898" spans="1:5" x14ac:dyDescent="0.25">
      <c r="A898">
        <v>897</v>
      </c>
      <c r="C898" s="2">
        <v>2</v>
      </c>
      <c r="D898" s="3">
        <v>3</v>
      </c>
    </row>
    <row r="899" spans="1:5" x14ac:dyDescent="0.25">
      <c r="A899">
        <v>898</v>
      </c>
      <c r="C899" s="2">
        <v>2</v>
      </c>
      <c r="D899" s="3">
        <v>3</v>
      </c>
      <c r="E899" s="4">
        <v>4</v>
      </c>
    </row>
    <row r="900" spans="1:5" x14ac:dyDescent="0.25">
      <c r="A900">
        <v>899</v>
      </c>
      <c r="C900" s="2">
        <v>2</v>
      </c>
      <c r="D900" s="3">
        <v>3</v>
      </c>
      <c r="E900" s="4">
        <v>4</v>
      </c>
    </row>
    <row r="901" spans="1:5" x14ac:dyDescent="0.25">
      <c r="A901">
        <v>900</v>
      </c>
      <c r="D901" s="3">
        <v>3</v>
      </c>
      <c r="E901" s="4">
        <v>4</v>
      </c>
    </row>
    <row r="902" spans="1:5" x14ac:dyDescent="0.25">
      <c r="A902">
        <v>901</v>
      </c>
      <c r="D902" s="3">
        <v>3</v>
      </c>
      <c r="E902" s="4">
        <v>4</v>
      </c>
    </row>
    <row r="903" spans="1:5" x14ac:dyDescent="0.25">
      <c r="A903">
        <v>902</v>
      </c>
      <c r="D903" s="3">
        <v>3</v>
      </c>
      <c r="E903" s="4">
        <v>4</v>
      </c>
    </row>
    <row r="904" spans="1:5" x14ac:dyDescent="0.25">
      <c r="A904">
        <v>903</v>
      </c>
      <c r="D904" s="3">
        <v>3</v>
      </c>
      <c r="E904" s="4">
        <v>4</v>
      </c>
    </row>
    <row r="905" spans="1:5" x14ac:dyDescent="0.25">
      <c r="A905">
        <v>904</v>
      </c>
      <c r="D905" s="3">
        <v>3</v>
      </c>
      <c r="E905" s="4">
        <v>4</v>
      </c>
    </row>
    <row r="906" spans="1:5" x14ac:dyDescent="0.25">
      <c r="A906">
        <v>905</v>
      </c>
      <c r="D906" s="3">
        <v>3</v>
      </c>
      <c r="E906" s="4">
        <v>4</v>
      </c>
    </row>
    <row r="907" spans="1:5" x14ac:dyDescent="0.25">
      <c r="A907">
        <v>906</v>
      </c>
      <c r="E907" s="4">
        <v>4</v>
      </c>
    </row>
    <row r="908" spans="1:5" x14ac:dyDescent="0.25">
      <c r="A908">
        <v>907</v>
      </c>
    </row>
    <row r="909" spans="1:5" x14ac:dyDescent="0.25">
      <c r="A909">
        <v>908</v>
      </c>
      <c r="B909" s="5">
        <v>1</v>
      </c>
    </row>
    <row r="910" spans="1:5" x14ac:dyDescent="0.25">
      <c r="A910">
        <v>909</v>
      </c>
      <c r="B910" s="5">
        <v>1</v>
      </c>
    </row>
    <row r="911" spans="1:5" x14ac:dyDescent="0.25">
      <c r="A911">
        <v>910</v>
      </c>
      <c r="B911" s="5">
        <v>1</v>
      </c>
    </row>
    <row r="912" spans="1:5" x14ac:dyDescent="0.25">
      <c r="A912">
        <v>911</v>
      </c>
      <c r="B912" s="5">
        <v>1</v>
      </c>
    </row>
    <row r="913" spans="1:5" x14ac:dyDescent="0.25">
      <c r="A913">
        <v>912</v>
      </c>
      <c r="B913" s="5">
        <v>1</v>
      </c>
    </row>
    <row r="914" spans="1:5" x14ac:dyDescent="0.25">
      <c r="A914">
        <v>913</v>
      </c>
      <c r="B914" s="5">
        <v>1</v>
      </c>
    </row>
    <row r="915" spans="1:5" x14ac:dyDescent="0.25">
      <c r="A915">
        <v>914</v>
      </c>
      <c r="B915" s="5">
        <v>1</v>
      </c>
      <c r="C915" s="2">
        <v>2</v>
      </c>
    </row>
    <row r="916" spans="1:5" x14ac:dyDescent="0.25">
      <c r="A916">
        <v>915</v>
      </c>
      <c r="B916" s="5">
        <v>1</v>
      </c>
      <c r="C916" s="2">
        <v>2</v>
      </c>
    </row>
    <row r="917" spans="1:5" x14ac:dyDescent="0.25">
      <c r="A917">
        <v>916</v>
      </c>
      <c r="B917" s="5">
        <v>1</v>
      </c>
      <c r="C917" s="2">
        <v>2</v>
      </c>
    </row>
    <row r="918" spans="1:5" x14ac:dyDescent="0.25">
      <c r="A918">
        <v>917</v>
      </c>
      <c r="C918" s="2">
        <v>2</v>
      </c>
    </row>
    <row r="919" spans="1:5" x14ac:dyDescent="0.25">
      <c r="A919">
        <v>918</v>
      </c>
      <c r="C919" s="2">
        <v>2</v>
      </c>
    </row>
    <row r="920" spans="1:5" x14ac:dyDescent="0.25">
      <c r="A920">
        <v>919</v>
      </c>
      <c r="C920" s="2">
        <v>2</v>
      </c>
    </row>
    <row r="921" spans="1:5" x14ac:dyDescent="0.25">
      <c r="A921">
        <v>920</v>
      </c>
      <c r="C921" s="2">
        <v>2</v>
      </c>
    </row>
    <row r="922" spans="1:5" x14ac:dyDescent="0.25">
      <c r="A922">
        <v>921</v>
      </c>
      <c r="C922" s="2">
        <v>2</v>
      </c>
    </row>
    <row r="923" spans="1:5" x14ac:dyDescent="0.25">
      <c r="A923">
        <v>922</v>
      </c>
      <c r="D923" s="3">
        <v>3</v>
      </c>
      <c r="E923" s="4">
        <v>4</v>
      </c>
    </row>
    <row r="924" spans="1:5" x14ac:dyDescent="0.25">
      <c r="A924">
        <v>923</v>
      </c>
      <c r="D924" s="3">
        <v>3</v>
      </c>
      <c r="E924" s="4">
        <v>4</v>
      </c>
    </row>
    <row r="925" spans="1:5" x14ac:dyDescent="0.25">
      <c r="A925">
        <v>924</v>
      </c>
      <c r="D925" s="3">
        <v>3</v>
      </c>
      <c r="E925" s="4">
        <v>4</v>
      </c>
    </row>
    <row r="926" spans="1:5" x14ac:dyDescent="0.25">
      <c r="A926">
        <v>925</v>
      </c>
      <c r="D926" s="3">
        <v>3</v>
      </c>
      <c r="E926" s="4">
        <v>4</v>
      </c>
    </row>
    <row r="927" spans="1:5" x14ac:dyDescent="0.25">
      <c r="A927">
        <v>926</v>
      </c>
      <c r="D927" s="3">
        <v>3</v>
      </c>
      <c r="E927" s="4">
        <v>4</v>
      </c>
    </row>
    <row r="928" spans="1:5" x14ac:dyDescent="0.25">
      <c r="A928">
        <v>927</v>
      </c>
      <c r="D928" s="3">
        <v>3</v>
      </c>
      <c r="E928" s="4">
        <v>4</v>
      </c>
    </row>
    <row r="929" spans="1:5" x14ac:dyDescent="0.25">
      <c r="A929">
        <v>928</v>
      </c>
      <c r="D929" s="3">
        <v>3</v>
      </c>
      <c r="E929" s="4">
        <v>4</v>
      </c>
    </row>
    <row r="930" spans="1:5" x14ac:dyDescent="0.25">
      <c r="A930">
        <v>929</v>
      </c>
      <c r="D930" s="3">
        <v>3</v>
      </c>
      <c r="E930" s="4">
        <v>4</v>
      </c>
    </row>
    <row r="931" spans="1:5" x14ac:dyDescent="0.25">
      <c r="A931">
        <v>930</v>
      </c>
    </row>
    <row r="932" spans="1:5" x14ac:dyDescent="0.25">
      <c r="A932">
        <v>931</v>
      </c>
    </row>
    <row r="933" spans="1:5" x14ac:dyDescent="0.25">
      <c r="A933">
        <v>932</v>
      </c>
    </row>
    <row r="934" spans="1:5" x14ac:dyDescent="0.25">
      <c r="A934">
        <v>933</v>
      </c>
    </row>
    <row r="935" spans="1:5" x14ac:dyDescent="0.25">
      <c r="A935">
        <v>934</v>
      </c>
      <c r="B935" s="5">
        <v>1</v>
      </c>
    </row>
    <row r="936" spans="1:5" x14ac:dyDescent="0.25">
      <c r="A936">
        <v>935</v>
      </c>
      <c r="B936" s="5">
        <v>1</v>
      </c>
      <c r="C936" s="2">
        <v>2</v>
      </c>
    </row>
    <row r="937" spans="1:5" x14ac:dyDescent="0.25">
      <c r="A937">
        <v>936</v>
      </c>
      <c r="B937" s="5">
        <v>1</v>
      </c>
      <c r="C937" s="2">
        <v>2</v>
      </c>
    </row>
    <row r="938" spans="1:5" x14ac:dyDescent="0.25">
      <c r="A938">
        <v>937</v>
      </c>
      <c r="B938" s="5">
        <v>1</v>
      </c>
      <c r="C938" s="2">
        <v>2</v>
      </c>
    </row>
    <row r="939" spans="1:5" x14ac:dyDescent="0.25">
      <c r="A939">
        <v>938</v>
      </c>
      <c r="B939" s="5">
        <v>1</v>
      </c>
      <c r="C939" s="2">
        <v>2</v>
      </c>
    </row>
    <row r="940" spans="1:5" x14ac:dyDescent="0.25">
      <c r="A940">
        <v>939</v>
      </c>
      <c r="B940" s="5">
        <v>1</v>
      </c>
      <c r="C940" s="2">
        <v>2</v>
      </c>
    </row>
    <row r="941" spans="1:5" x14ac:dyDescent="0.25">
      <c r="A941">
        <v>940</v>
      </c>
      <c r="B941" s="5">
        <v>1</v>
      </c>
      <c r="C941" s="2">
        <v>2</v>
      </c>
    </row>
    <row r="942" spans="1:5" x14ac:dyDescent="0.25">
      <c r="A942">
        <v>941</v>
      </c>
      <c r="B942" s="5">
        <v>1</v>
      </c>
      <c r="C942" s="2">
        <v>2</v>
      </c>
    </row>
    <row r="943" spans="1:5" x14ac:dyDescent="0.25">
      <c r="A943">
        <v>942</v>
      </c>
      <c r="B943" s="5">
        <v>1</v>
      </c>
      <c r="C943" s="2">
        <v>2</v>
      </c>
    </row>
    <row r="944" spans="1:5" x14ac:dyDescent="0.25">
      <c r="A944">
        <v>943</v>
      </c>
      <c r="C944" s="2">
        <v>2</v>
      </c>
    </row>
    <row r="945" spans="1:5" x14ac:dyDescent="0.25">
      <c r="A945">
        <v>944</v>
      </c>
      <c r="C945" s="2">
        <v>2</v>
      </c>
      <c r="D945" s="3">
        <v>3</v>
      </c>
    </row>
    <row r="946" spans="1:5" x14ac:dyDescent="0.25">
      <c r="A946">
        <v>945</v>
      </c>
      <c r="D946" s="3">
        <v>3</v>
      </c>
      <c r="E946" s="4">
        <v>4</v>
      </c>
    </row>
    <row r="947" spans="1:5" x14ac:dyDescent="0.25">
      <c r="A947">
        <v>946</v>
      </c>
      <c r="D947" s="3">
        <v>3</v>
      </c>
      <c r="E947" s="4">
        <v>4</v>
      </c>
    </row>
    <row r="948" spans="1:5" x14ac:dyDescent="0.25">
      <c r="A948">
        <v>947</v>
      </c>
      <c r="D948" s="3">
        <v>3</v>
      </c>
      <c r="E948" s="4">
        <v>4</v>
      </c>
    </row>
    <row r="949" spans="1:5" x14ac:dyDescent="0.25">
      <c r="A949">
        <v>948</v>
      </c>
      <c r="D949" s="3">
        <v>3</v>
      </c>
      <c r="E949" s="4">
        <v>4</v>
      </c>
    </row>
    <row r="950" spans="1:5" x14ac:dyDescent="0.25">
      <c r="A950">
        <v>949</v>
      </c>
      <c r="D950" s="3">
        <v>3</v>
      </c>
      <c r="E950" s="4">
        <v>4</v>
      </c>
    </row>
    <row r="951" spans="1:5" x14ac:dyDescent="0.25">
      <c r="A951">
        <v>950</v>
      </c>
      <c r="D951" s="3">
        <v>3</v>
      </c>
      <c r="E951" s="4">
        <v>4</v>
      </c>
    </row>
    <row r="952" spans="1:5" x14ac:dyDescent="0.25">
      <c r="A952">
        <v>951</v>
      </c>
      <c r="D952" s="3">
        <v>3</v>
      </c>
      <c r="E952" s="4">
        <v>4</v>
      </c>
    </row>
    <row r="953" spans="1:5" x14ac:dyDescent="0.25">
      <c r="A953">
        <v>952</v>
      </c>
      <c r="D953" s="3">
        <v>3</v>
      </c>
      <c r="E953" s="4">
        <v>4</v>
      </c>
    </row>
    <row r="954" spans="1:5" x14ac:dyDescent="0.25">
      <c r="A954">
        <v>953</v>
      </c>
      <c r="E954" s="4">
        <v>4</v>
      </c>
    </row>
    <row r="955" spans="1:5" x14ac:dyDescent="0.25">
      <c r="A955">
        <v>954</v>
      </c>
    </row>
    <row r="956" spans="1:5" x14ac:dyDescent="0.25">
      <c r="A956">
        <v>955</v>
      </c>
    </row>
    <row r="957" spans="1:5" x14ac:dyDescent="0.25">
      <c r="A957">
        <v>956</v>
      </c>
    </row>
    <row r="958" spans="1:5" x14ac:dyDescent="0.25">
      <c r="A958">
        <v>957</v>
      </c>
      <c r="C958" s="2">
        <v>2</v>
      </c>
    </row>
    <row r="959" spans="1:5" x14ac:dyDescent="0.25">
      <c r="A959">
        <v>958</v>
      </c>
      <c r="C959" s="2">
        <v>2</v>
      </c>
    </row>
    <row r="960" spans="1:5" x14ac:dyDescent="0.25">
      <c r="A960">
        <v>959</v>
      </c>
      <c r="C960" s="2">
        <v>2</v>
      </c>
    </row>
    <row r="961" spans="1:5" x14ac:dyDescent="0.25">
      <c r="A961">
        <v>960</v>
      </c>
      <c r="B961" s="5">
        <v>1</v>
      </c>
      <c r="C961" s="2">
        <v>2</v>
      </c>
    </row>
    <row r="962" spans="1:5" x14ac:dyDescent="0.25">
      <c r="A962">
        <v>961</v>
      </c>
      <c r="B962" s="5">
        <v>1</v>
      </c>
      <c r="C962" s="2">
        <v>2</v>
      </c>
    </row>
    <row r="963" spans="1:5" x14ac:dyDescent="0.25">
      <c r="A963">
        <v>962</v>
      </c>
      <c r="B963" s="5">
        <v>1</v>
      </c>
      <c r="C963" s="2">
        <v>2</v>
      </c>
    </row>
    <row r="964" spans="1:5" x14ac:dyDescent="0.25">
      <c r="A964">
        <v>963</v>
      </c>
      <c r="B964" s="5">
        <v>1</v>
      </c>
      <c r="C964" s="2">
        <v>2</v>
      </c>
    </row>
    <row r="965" spans="1:5" x14ac:dyDescent="0.25">
      <c r="A965">
        <v>964</v>
      </c>
      <c r="B965" s="5">
        <v>1</v>
      </c>
      <c r="C965" s="2">
        <v>2</v>
      </c>
    </row>
    <row r="966" spans="1:5" x14ac:dyDescent="0.25">
      <c r="A966">
        <v>965</v>
      </c>
      <c r="B966" s="5">
        <v>1</v>
      </c>
      <c r="C966" s="2">
        <v>2</v>
      </c>
    </row>
    <row r="967" spans="1:5" x14ac:dyDescent="0.25">
      <c r="A967">
        <v>966</v>
      </c>
      <c r="B967" s="5">
        <v>1</v>
      </c>
      <c r="C967" s="2">
        <v>2</v>
      </c>
    </row>
    <row r="968" spans="1:5" x14ac:dyDescent="0.25">
      <c r="A968">
        <v>967</v>
      </c>
      <c r="B968" s="5">
        <v>1</v>
      </c>
      <c r="E968" s="4">
        <v>4</v>
      </c>
    </row>
    <row r="969" spans="1:5" x14ac:dyDescent="0.25">
      <c r="A969">
        <v>968</v>
      </c>
      <c r="B969" s="5">
        <v>1</v>
      </c>
      <c r="D969" s="3">
        <v>3</v>
      </c>
      <c r="E969" s="4">
        <v>4</v>
      </c>
    </row>
    <row r="970" spans="1:5" x14ac:dyDescent="0.25">
      <c r="A970">
        <v>969</v>
      </c>
      <c r="D970" s="3">
        <v>3</v>
      </c>
      <c r="E970" s="4">
        <v>4</v>
      </c>
    </row>
    <row r="971" spans="1:5" x14ac:dyDescent="0.25">
      <c r="A971">
        <v>970</v>
      </c>
      <c r="D971" s="3">
        <v>3</v>
      </c>
      <c r="E971" s="4">
        <v>4</v>
      </c>
    </row>
    <row r="972" spans="1:5" x14ac:dyDescent="0.25">
      <c r="A972">
        <v>971</v>
      </c>
      <c r="D972" s="3">
        <v>3</v>
      </c>
      <c r="E972" s="4">
        <v>4</v>
      </c>
    </row>
    <row r="973" spans="1:5" x14ac:dyDescent="0.25">
      <c r="A973">
        <v>972</v>
      </c>
      <c r="D973" s="3">
        <v>3</v>
      </c>
      <c r="E973" s="4">
        <v>4</v>
      </c>
    </row>
    <row r="974" spans="1:5" x14ac:dyDescent="0.25">
      <c r="A974">
        <v>973</v>
      </c>
      <c r="D974" s="3">
        <v>3</v>
      </c>
      <c r="E974" s="4">
        <v>4</v>
      </c>
    </row>
    <row r="975" spans="1:5" x14ac:dyDescent="0.25">
      <c r="A975">
        <v>974</v>
      </c>
      <c r="D975" s="3">
        <v>3</v>
      </c>
      <c r="E975" s="4">
        <v>4</v>
      </c>
    </row>
    <row r="976" spans="1:5" x14ac:dyDescent="0.25">
      <c r="A976">
        <v>975</v>
      </c>
      <c r="D976" s="3">
        <v>3</v>
      </c>
      <c r="E976" s="4">
        <v>4</v>
      </c>
    </row>
    <row r="977" spans="1:5" x14ac:dyDescent="0.25">
      <c r="A977">
        <v>976</v>
      </c>
      <c r="D977" s="3">
        <v>3</v>
      </c>
      <c r="E977" s="4">
        <v>4</v>
      </c>
    </row>
    <row r="978" spans="1:5" x14ac:dyDescent="0.25">
      <c r="A978">
        <v>977</v>
      </c>
    </row>
    <row r="979" spans="1:5" x14ac:dyDescent="0.25">
      <c r="A979">
        <v>978</v>
      </c>
      <c r="C979" s="2">
        <v>2</v>
      </c>
    </row>
    <row r="980" spans="1:5" x14ac:dyDescent="0.25">
      <c r="A980">
        <v>979</v>
      </c>
      <c r="C980" s="2">
        <v>2</v>
      </c>
    </row>
    <row r="981" spans="1:5" x14ac:dyDescent="0.25">
      <c r="A981">
        <v>980</v>
      </c>
      <c r="C981" s="2">
        <v>2</v>
      </c>
    </row>
    <row r="982" spans="1:5" x14ac:dyDescent="0.25">
      <c r="A982">
        <v>981</v>
      </c>
      <c r="C982" s="2">
        <v>2</v>
      </c>
    </row>
    <row r="983" spans="1:5" x14ac:dyDescent="0.25">
      <c r="A983">
        <v>982</v>
      </c>
      <c r="C983" s="2">
        <v>2</v>
      </c>
    </row>
    <row r="984" spans="1:5" x14ac:dyDescent="0.25">
      <c r="A984">
        <v>983</v>
      </c>
      <c r="C984" s="2">
        <v>2</v>
      </c>
    </row>
    <row r="985" spans="1:5" x14ac:dyDescent="0.25">
      <c r="A985">
        <v>984</v>
      </c>
      <c r="B985" s="5">
        <v>1</v>
      </c>
      <c r="C985" s="2">
        <v>2</v>
      </c>
    </row>
    <row r="986" spans="1:5" x14ac:dyDescent="0.25">
      <c r="A986">
        <v>985</v>
      </c>
      <c r="B986" s="5">
        <v>1</v>
      </c>
      <c r="C986" s="2">
        <v>2</v>
      </c>
    </row>
    <row r="987" spans="1:5" x14ac:dyDescent="0.25">
      <c r="A987">
        <v>986</v>
      </c>
      <c r="B987" s="5">
        <v>1</v>
      </c>
      <c r="C987" s="2">
        <v>2</v>
      </c>
    </row>
    <row r="988" spans="1:5" x14ac:dyDescent="0.25">
      <c r="A988">
        <v>987</v>
      </c>
      <c r="B988" s="5">
        <v>1</v>
      </c>
      <c r="C988" s="2">
        <v>2</v>
      </c>
    </row>
    <row r="989" spans="1:5" x14ac:dyDescent="0.25">
      <c r="A989">
        <v>988</v>
      </c>
      <c r="B989" s="5">
        <v>1</v>
      </c>
    </row>
    <row r="990" spans="1:5" x14ac:dyDescent="0.25">
      <c r="A990">
        <v>989</v>
      </c>
      <c r="B990" s="5">
        <v>1</v>
      </c>
    </row>
    <row r="991" spans="1:5" x14ac:dyDescent="0.25">
      <c r="A991">
        <v>990</v>
      </c>
      <c r="B991" s="5">
        <v>1</v>
      </c>
    </row>
    <row r="992" spans="1:5" x14ac:dyDescent="0.25">
      <c r="A992">
        <v>991</v>
      </c>
      <c r="B992" s="5">
        <v>1</v>
      </c>
      <c r="E992" s="4">
        <v>4</v>
      </c>
    </row>
    <row r="993" spans="1:5" x14ac:dyDescent="0.25">
      <c r="A993">
        <v>992</v>
      </c>
      <c r="B993" s="5">
        <v>1</v>
      </c>
      <c r="D993" s="3">
        <v>3</v>
      </c>
      <c r="E993" s="4">
        <v>4</v>
      </c>
    </row>
    <row r="994" spans="1:5" x14ac:dyDescent="0.25">
      <c r="A994">
        <v>993</v>
      </c>
      <c r="D994" s="3">
        <v>3</v>
      </c>
      <c r="E994" s="4">
        <v>4</v>
      </c>
    </row>
    <row r="995" spans="1:5" x14ac:dyDescent="0.25">
      <c r="A995">
        <v>994</v>
      </c>
      <c r="D995" s="3">
        <v>3</v>
      </c>
      <c r="E995" s="4">
        <v>4</v>
      </c>
    </row>
    <row r="996" spans="1:5" x14ac:dyDescent="0.25">
      <c r="A996">
        <v>995</v>
      </c>
      <c r="D996" s="3">
        <v>3</v>
      </c>
      <c r="E996" s="4">
        <v>4</v>
      </c>
    </row>
    <row r="997" spans="1:5" x14ac:dyDescent="0.25">
      <c r="A997">
        <v>996</v>
      </c>
      <c r="D997" s="3">
        <v>3</v>
      </c>
      <c r="E997" s="4">
        <v>4</v>
      </c>
    </row>
    <row r="998" spans="1:5" x14ac:dyDescent="0.25">
      <c r="A998">
        <v>997</v>
      </c>
      <c r="D998" s="3">
        <v>3</v>
      </c>
      <c r="E998" s="4">
        <v>4</v>
      </c>
    </row>
    <row r="999" spans="1:5" x14ac:dyDescent="0.25">
      <c r="A999">
        <v>998</v>
      </c>
      <c r="D999" s="3">
        <v>3</v>
      </c>
      <c r="E999" s="4">
        <v>4</v>
      </c>
    </row>
    <row r="1000" spans="1:5" x14ac:dyDescent="0.25">
      <c r="A1000">
        <v>999</v>
      </c>
      <c r="C1000" s="2">
        <v>2</v>
      </c>
      <c r="D1000" s="3">
        <v>3</v>
      </c>
    </row>
    <row r="1001" spans="1:5" x14ac:dyDescent="0.25">
      <c r="A1001">
        <v>1000</v>
      </c>
      <c r="C1001" s="2">
        <v>2</v>
      </c>
      <c r="D1001" s="3">
        <v>3</v>
      </c>
    </row>
    <row r="1002" spans="1:5" x14ac:dyDescent="0.25">
      <c r="A1002">
        <v>1001</v>
      </c>
      <c r="C1002" s="2">
        <v>2</v>
      </c>
      <c r="D1002" s="3">
        <v>3</v>
      </c>
    </row>
    <row r="1003" spans="1:5" x14ac:dyDescent="0.25">
      <c r="A1003">
        <v>1002</v>
      </c>
      <c r="C1003" s="2">
        <v>2</v>
      </c>
    </row>
    <row r="1004" spans="1:5" x14ac:dyDescent="0.25">
      <c r="A1004">
        <v>1003</v>
      </c>
      <c r="C1004" s="2">
        <v>2</v>
      </c>
    </row>
    <row r="1005" spans="1:5" x14ac:dyDescent="0.25">
      <c r="A1005">
        <v>1004</v>
      </c>
      <c r="C1005" s="2">
        <v>2</v>
      </c>
    </row>
    <row r="1006" spans="1:5" x14ac:dyDescent="0.25">
      <c r="A1006">
        <v>1005</v>
      </c>
      <c r="C1006" s="2">
        <v>2</v>
      </c>
    </row>
    <row r="1007" spans="1:5" x14ac:dyDescent="0.25">
      <c r="A1007">
        <v>1006</v>
      </c>
      <c r="B1007" s="5">
        <v>1</v>
      </c>
      <c r="C1007" s="2">
        <v>2</v>
      </c>
    </row>
    <row r="1008" spans="1:5" x14ac:dyDescent="0.25">
      <c r="A1008">
        <v>1007</v>
      </c>
      <c r="B1008" s="5">
        <v>1</v>
      </c>
      <c r="C1008" s="2">
        <v>2</v>
      </c>
    </row>
    <row r="1009" spans="1:5" x14ac:dyDescent="0.25">
      <c r="A1009">
        <v>1008</v>
      </c>
      <c r="B1009" s="5">
        <v>1</v>
      </c>
      <c r="C1009" s="2">
        <v>2</v>
      </c>
    </row>
    <row r="1010" spans="1:5" x14ac:dyDescent="0.25">
      <c r="A1010">
        <v>1009</v>
      </c>
      <c r="B1010" s="5">
        <v>1</v>
      </c>
      <c r="C1010" s="2">
        <v>2</v>
      </c>
    </row>
    <row r="1011" spans="1:5" x14ac:dyDescent="0.25">
      <c r="A1011">
        <v>1010</v>
      </c>
      <c r="B1011" s="5">
        <v>1</v>
      </c>
      <c r="C1011" s="2">
        <v>2</v>
      </c>
    </row>
    <row r="1012" spans="1:5" x14ac:dyDescent="0.25">
      <c r="A1012">
        <v>1011</v>
      </c>
      <c r="B1012" s="5">
        <v>1</v>
      </c>
    </row>
    <row r="1013" spans="1:5" x14ac:dyDescent="0.25">
      <c r="A1013">
        <v>1012</v>
      </c>
      <c r="B1013" s="5">
        <v>1</v>
      </c>
    </row>
    <row r="1014" spans="1:5" x14ac:dyDescent="0.25">
      <c r="A1014">
        <v>1013</v>
      </c>
      <c r="B1014" s="5">
        <v>1</v>
      </c>
      <c r="E1014" s="4">
        <v>4</v>
      </c>
    </row>
    <row r="1015" spans="1:5" x14ac:dyDescent="0.25">
      <c r="A1015">
        <v>1014</v>
      </c>
      <c r="B1015" s="5">
        <v>1</v>
      </c>
      <c r="E1015" s="4">
        <v>4</v>
      </c>
    </row>
    <row r="1016" spans="1:5" x14ac:dyDescent="0.25">
      <c r="A1016">
        <v>1015</v>
      </c>
      <c r="B1016" s="5">
        <v>1</v>
      </c>
      <c r="E1016" s="4">
        <v>4</v>
      </c>
    </row>
    <row r="1017" spans="1:5" x14ac:dyDescent="0.25">
      <c r="A1017">
        <v>1016</v>
      </c>
      <c r="B1017" s="5">
        <v>1</v>
      </c>
      <c r="E1017" s="4">
        <v>4</v>
      </c>
    </row>
    <row r="1018" spans="1:5" x14ac:dyDescent="0.25">
      <c r="A1018">
        <v>1017</v>
      </c>
      <c r="D1018" s="3">
        <v>3</v>
      </c>
      <c r="E1018" s="4">
        <v>4</v>
      </c>
    </row>
    <row r="1019" spans="1:5" x14ac:dyDescent="0.25">
      <c r="A1019">
        <v>1018</v>
      </c>
      <c r="D1019" s="3">
        <v>3</v>
      </c>
      <c r="E1019" s="4">
        <v>4</v>
      </c>
    </row>
    <row r="1020" spans="1:5" x14ac:dyDescent="0.25">
      <c r="A1020">
        <v>1019</v>
      </c>
      <c r="D1020" s="3">
        <v>3</v>
      </c>
      <c r="E1020" s="4">
        <v>4</v>
      </c>
    </row>
    <row r="1021" spans="1:5" x14ac:dyDescent="0.25">
      <c r="A1021">
        <v>1020</v>
      </c>
      <c r="D1021" s="3">
        <v>3</v>
      </c>
      <c r="E1021" s="4">
        <v>4</v>
      </c>
    </row>
    <row r="1022" spans="1:5" x14ac:dyDescent="0.25">
      <c r="A1022">
        <v>1021</v>
      </c>
      <c r="C1022" s="2">
        <v>2</v>
      </c>
      <c r="D1022" s="3">
        <v>3</v>
      </c>
      <c r="E1022" s="4">
        <v>4</v>
      </c>
    </row>
    <row r="1023" spans="1:5" x14ac:dyDescent="0.25">
      <c r="A1023">
        <v>1022</v>
      </c>
      <c r="C1023" s="2">
        <v>2</v>
      </c>
      <c r="D1023" s="3">
        <v>3</v>
      </c>
      <c r="E1023" s="4">
        <v>4</v>
      </c>
    </row>
    <row r="1024" spans="1:5" x14ac:dyDescent="0.25">
      <c r="A1024">
        <v>1023</v>
      </c>
      <c r="C1024" s="2">
        <v>2</v>
      </c>
      <c r="D1024" s="3">
        <v>3</v>
      </c>
      <c r="E1024" s="4">
        <v>4</v>
      </c>
    </row>
    <row r="1025" spans="1:5" x14ac:dyDescent="0.25">
      <c r="A1025">
        <v>1024</v>
      </c>
      <c r="C1025" s="2">
        <v>2</v>
      </c>
      <c r="D1025" s="3">
        <v>3</v>
      </c>
    </row>
    <row r="1026" spans="1:5" x14ac:dyDescent="0.25">
      <c r="A1026">
        <v>1025</v>
      </c>
      <c r="C1026" s="2">
        <v>2</v>
      </c>
      <c r="D1026" s="3">
        <v>3</v>
      </c>
    </row>
    <row r="1027" spans="1:5" x14ac:dyDescent="0.25">
      <c r="A1027">
        <v>1026</v>
      </c>
      <c r="C1027" s="2">
        <v>2</v>
      </c>
      <c r="D1027" s="3">
        <v>3</v>
      </c>
    </row>
    <row r="1028" spans="1:5" x14ac:dyDescent="0.25">
      <c r="A1028">
        <v>1027</v>
      </c>
      <c r="C1028" s="2">
        <v>2</v>
      </c>
      <c r="D1028" s="3">
        <v>3</v>
      </c>
    </row>
    <row r="1029" spans="1:5" x14ac:dyDescent="0.25">
      <c r="A1029">
        <v>1028</v>
      </c>
      <c r="C1029" s="2">
        <v>2</v>
      </c>
      <c r="D1029" s="3">
        <v>3</v>
      </c>
    </row>
    <row r="1030" spans="1:5" x14ac:dyDescent="0.25">
      <c r="A1030">
        <v>1029</v>
      </c>
      <c r="C1030" s="2">
        <v>2</v>
      </c>
      <c r="D1030" s="3">
        <v>3</v>
      </c>
    </row>
    <row r="1031" spans="1:5" x14ac:dyDescent="0.25">
      <c r="A1031">
        <v>1030</v>
      </c>
      <c r="C1031" s="2">
        <v>2</v>
      </c>
      <c r="D1031" s="3">
        <v>3</v>
      </c>
    </row>
    <row r="1032" spans="1:5" x14ac:dyDescent="0.25">
      <c r="A1032">
        <v>1031</v>
      </c>
      <c r="C1032" s="2">
        <v>2</v>
      </c>
      <c r="D1032" s="3">
        <v>3</v>
      </c>
    </row>
    <row r="1033" spans="1:5" x14ac:dyDescent="0.25">
      <c r="A1033">
        <v>1032</v>
      </c>
      <c r="C1033" s="2">
        <v>2</v>
      </c>
    </row>
    <row r="1034" spans="1:5" x14ac:dyDescent="0.25">
      <c r="A1034">
        <v>1033</v>
      </c>
      <c r="B1034" s="5">
        <v>1</v>
      </c>
      <c r="C1034" s="2">
        <v>2</v>
      </c>
    </row>
    <row r="1035" spans="1:5" x14ac:dyDescent="0.25">
      <c r="A1035">
        <v>1034</v>
      </c>
      <c r="B1035" s="5">
        <v>1</v>
      </c>
      <c r="C1035" s="2">
        <v>2</v>
      </c>
    </row>
    <row r="1036" spans="1:5" x14ac:dyDescent="0.25">
      <c r="A1036">
        <v>1035</v>
      </c>
      <c r="B1036" s="5">
        <v>1</v>
      </c>
      <c r="C1036" s="2">
        <v>2</v>
      </c>
    </row>
    <row r="1037" spans="1:5" x14ac:dyDescent="0.25">
      <c r="A1037">
        <v>1036</v>
      </c>
      <c r="B1037" s="5">
        <v>1</v>
      </c>
      <c r="C1037" s="2">
        <v>2</v>
      </c>
    </row>
    <row r="1038" spans="1:5" x14ac:dyDescent="0.25">
      <c r="A1038">
        <v>1037</v>
      </c>
      <c r="B1038" s="5">
        <v>1</v>
      </c>
      <c r="C1038" s="2">
        <v>2</v>
      </c>
    </row>
    <row r="1039" spans="1:5" x14ac:dyDescent="0.25">
      <c r="A1039">
        <v>1038</v>
      </c>
      <c r="B1039" s="5">
        <v>1</v>
      </c>
      <c r="C1039" s="2">
        <v>2</v>
      </c>
    </row>
    <row r="1040" spans="1:5" x14ac:dyDescent="0.25">
      <c r="A1040">
        <v>1039</v>
      </c>
      <c r="B1040" s="5">
        <v>1</v>
      </c>
      <c r="E1040" s="4">
        <v>4</v>
      </c>
    </row>
    <row r="1041" spans="1:6" x14ac:dyDescent="0.25">
      <c r="A1041">
        <v>1040</v>
      </c>
      <c r="B1041" s="5">
        <v>1</v>
      </c>
      <c r="E1041" s="4">
        <v>4</v>
      </c>
      <c r="F1041" t="s">
        <v>22</v>
      </c>
    </row>
    <row r="1042" spans="1:6" x14ac:dyDescent="0.25">
      <c r="A1042">
        <v>1041</v>
      </c>
    </row>
    <row r="1043" spans="1:6" x14ac:dyDescent="0.25">
      <c r="A1043">
        <v>1042</v>
      </c>
      <c r="F1043" t="s">
        <v>22</v>
      </c>
    </row>
    <row r="1044" spans="1:6" x14ac:dyDescent="0.25">
      <c r="A1044">
        <v>1043</v>
      </c>
      <c r="B1044" s="5">
        <v>1</v>
      </c>
    </row>
    <row r="1045" spans="1:6" x14ac:dyDescent="0.25">
      <c r="A1045">
        <v>1044</v>
      </c>
      <c r="B1045" s="5">
        <v>1</v>
      </c>
    </row>
    <row r="1046" spans="1:6" x14ac:dyDescent="0.25">
      <c r="A1046">
        <v>1045</v>
      </c>
      <c r="B1046" s="5">
        <v>1</v>
      </c>
    </row>
    <row r="1047" spans="1:6" x14ac:dyDescent="0.25">
      <c r="A1047">
        <v>1046</v>
      </c>
      <c r="B1047" s="5">
        <v>1</v>
      </c>
    </row>
    <row r="1048" spans="1:6" x14ac:dyDescent="0.25">
      <c r="A1048">
        <v>1047</v>
      </c>
      <c r="B1048" s="5">
        <v>1</v>
      </c>
    </row>
    <row r="1049" spans="1:6" x14ac:dyDescent="0.25">
      <c r="A1049">
        <v>1048</v>
      </c>
      <c r="B1049" s="5">
        <v>1</v>
      </c>
    </row>
    <row r="1050" spans="1:6" x14ac:dyDescent="0.25">
      <c r="A1050">
        <v>1049</v>
      </c>
      <c r="B1050" s="5">
        <v>1</v>
      </c>
    </row>
    <row r="1051" spans="1:6" x14ac:dyDescent="0.25">
      <c r="A1051">
        <v>1050</v>
      </c>
      <c r="B1051" s="5">
        <v>1</v>
      </c>
    </row>
    <row r="1052" spans="1:6" x14ac:dyDescent="0.25">
      <c r="A1052">
        <v>1051</v>
      </c>
      <c r="B1052" s="5">
        <v>1</v>
      </c>
    </row>
    <row r="1053" spans="1:6" x14ac:dyDescent="0.25">
      <c r="A1053">
        <v>1052</v>
      </c>
      <c r="B1053" s="5">
        <v>1</v>
      </c>
    </row>
    <row r="1054" spans="1:6" x14ac:dyDescent="0.25">
      <c r="A1054">
        <v>1053</v>
      </c>
      <c r="B1054" s="5">
        <v>1</v>
      </c>
    </row>
    <row r="1055" spans="1:6" x14ac:dyDescent="0.25">
      <c r="A1055">
        <v>1054</v>
      </c>
      <c r="B1055" s="5">
        <v>1</v>
      </c>
    </row>
    <row r="1056" spans="1:6" x14ac:dyDescent="0.25">
      <c r="A1056">
        <v>1055</v>
      </c>
      <c r="B1056" s="5">
        <v>1</v>
      </c>
    </row>
    <row r="1057" spans="1:5" x14ac:dyDescent="0.25">
      <c r="A1057">
        <v>1056</v>
      </c>
      <c r="C1057" s="2">
        <v>2</v>
      </c>
    </row>
    <row r="1058" spans="1:5" x14ac:dyDescent="0.25">
      <c r="A1058">
        <v>1057</v>
      </c>
      <c r="C1058" s="2">
        <v>2</v>
      </c>
      <c r="D1058" s="3">
        <v>3</v>
      </c>
    </row>
    <row r="1059" spans="1:5" x14ac:dyDescent="0.25">
      <c r="A1059">
        <v>1058</v>
      </c>
      <c r="C1059" s="2">
        <v>2</v>
      </c>
      <c r="D1059" s="3">
        <v>3</v>
      </c>
    </row>
    <row r="1060" spans="1:5" x14ac:dyDescent="0.25">
      <c r="A1060">
        <v>1059</v>
      </c>
      <c r="C1060" s="2">
        <v>2</v>
      </c>
      <c r="D1060" s="3">
        <v>3</v>
      </c>
    </row>
    <row r="1061" spans="1:5" x14ac:dyDescent="0.25">
      <c r="A1061">
        <v>1060</v>
      </c>
      <c r="C1061" s="2">
        <v>2</v>
      </c>
      <c r="D1061" s="3">
        <v>3</v>
      </c>
    </row>
    <row r="1062" spans="1:5" x14ac:dyDescent="0.25">
      <c r="A1062">
        <v>1061</v>
      </c>
      <c r="C1062" s="2">
        <v>2</v>
      </c>
      <c r="D1062" s="3">
        <v>3</v>
      </c>
    </row>
    <row r="1063" spans="1:5" x14ac:dyDescent="0.25">
      <c r="A1063">
        <v>1062</v>
      </c>
      <c r="C1063" s="2">
        <v>2</v>
      </c>
      <c r="D1063" s="3">
        <v>3</v>
      </c>
    </row>
    <row r="1064" spans="1:5" x14ac:dyDescent="0.25">
      <c r="A1064">
        <v>1063</v>
      </c>
      <c r="C1064" s="2">
        <v>2</v>
      </c>
      <c r="D1064" s="3">
        <v>3</v>
      </c>
    </row>
    <row r="1065" spans="1:5" x14ac:dyDescent="0.25">
      <c r="A1065">
        <v>1064</v>
      </c>
      <c r="C1065" s="2">
        <v>2</v>
      </c>
      <c r="D1065" s="3">
        <v>3</v>
      </c>
    </row>
    <row r="1066" spans="1:5" x14ac:dyDescent="0.25">
      <c r="A1066">
        <v>1065</v>
      </c>
      <c r="C1066" s="2">
        <v>2</v>
      </c>
      <c r="D1066" s="3">
        <v>3</v>
      </c>
    </row>
    <row r="1067" spans="1:5" x14ac:dyDescent="0.25">
      <c r="A1067">
        <v>1066</v>
      </c>
      <c r="C1067" s="2">
        <v>2</v>
      </c>
      <c r="D1067" s="3">
        <v>3</v>
      </c>
    </row>
    <row r="1068" spans="1:5" x14ac:dyDescent="0.25">
      <c r="A1068">
        <v>1067</v>
      </c>
    </row>
    <row r="1069" spans="1:5" x14ac:dyDescent="0.25">
      <c r="A1069">
        <v>1068</v>
      </c>
    </row>
    <row r="1070" spans="1:5" x14ac:dyDescent="0.25">
      <c r="A1070">
        <v>1069</v>
      </c>
      <c r="B1070" s="5">
        <v>1</v>
      </c>
      <c r="E1070" s="4">
        <v>4</v>
      </c>
    </row>
    <row r="1071" spans="1:5" x14ac:dyDescent="0.25">
      <c r="A1071">
        <v>1070</v>
      </c>
      <c r="B1071" s="5">
        <v>1</v>
      </c>
      <c r="E1071" s="4">
        <v>4</v>
      </c>
    </row>
    <row r="1072" spans="1:5" x14ac:dyDescent="0.25">
      <c r="A1072">
        <v>1071</v>
      </c>
      <c r="B1072" s="5">
        <v>1</v>
      </c>
      <c r="E1072" s="4">
        <v>4</v>
      </c>
    </row>
    <row r="1073" spans="1:5" x14ac:dyDescent="0.25">
      <c r="A1073">
        <v>1072</v>
      </c>
      <c r="B1073" s="5">
        <v>1</v>
      </c>
      <c r="E1073" s="4">
        <v>4</v>
      </c>
    </row>
    <row r="1074" spans="1:5" x14ac:dyDescent="0.25">
      <c r="A1074">
        <v>1073</v>
      </c>
      <c r="B1074" s="5">
        <v>1</v>
      </c>
      <c r="E1074" s="4">
        <v>4</v>
      </c>
    </row>
    <row r="1075" spans="1:5" x14ac:dyDescent="0.25">
      <c r="A1075">
        <v>1074</v>
      </c>
      <c r="B1075" s="5">
        <v>1</v>
      </c>
      <c r="E1075" s="4">
        <v>4</v>
      </c>
    </row>
    <row r="1076" spans="1:5" x14ac:dyDescent="0.25">
      <c r="A1076">
        <v>1075</v>
      </c>
      <c r="B1076" s="5">
        <v>1</v>
      </c>
      <c r="E1076" s="4">
        <v>4</v>
      </c>
    </row>
    <row r="1077" spans="1:5" x14ac:dyDescent="0.25">
      <c r="A1077">
        <v>1076</v>
      </c>
      <c r="B1077" s="5">
        <v>1</v>
      </c>
      <c r="E1077" s="4">
        <v>4</v>
      </c>
    </row>
    <row r="1078" spans="1:5" x14ac:dyDescent="0.25">
      <c r="A1078">
        <v>1077</v>
      </c>
      <c r="B1078" s="5">
        <v>1</v>
      </c>
      <c r="E1078" s="4">
        <v>4</v>
      </c>
    </row>
    <row r="1079" spans="1:5" x14ac:dyDescent="0.25">
      <c r="A1079">
        <v>1078</v>
      </c>
      <c r="B1079" s="5">
        <v>1</v>
      </c>
      <c r="E1079" s="4">
        <v>4</v>
      </c>
    </row>
    <row r="1080" spans="1:5" x14ac:dyDescent="0.25">
      <c r="A1080">
        <v>1079</v>
      </c>
      <c r="B1080" s="5">
        <v>1</v>
      </c>
    </row>
    <row r="1081" spans="1:5" x14ac:dyDescent="0.25">
      <c r="A1081">
        <v>1080</v>
      </c>
      <c r="B1081" s="5">
        <v>1</v>
      </c>
    </row>
    <row r="1082" spans="1:5" x14ac:dyDescent="0.25">
      <c r="A1082">
        <v>1081</v>
      </c>
    </row>
    <row r="1083" spans="1:5" x14ac:dyDescent="0.25">
      <c r="A1083">
        <v>1082</v>
      </c>
    </row>
    <row r="1084" spans="1:5" x14ac:dyDescent="0.25">
      <c r="A1084">
        <v>1083</v>
      </c>
      <c r="C1084" s="2">
        <v>2</v>
      </c>
      <c r="D1084" s="3">
        <v>3</v>
      </c>
    </row>
    <row r="1085" spans="1:5" x14ac:dyDescent="0.25">
      <c r="A1085">
        <v>1084</v>
      </c>
      <c r="C1085" s="2">
        <v>2</v>
      </c>
      <c r="D1085" s="3">
        <v>3</v>
      </c>
    </row>
    <row r="1086" spans="1:5" x14ac:dyDescent="0.25">
      <c r="A1086">
        <v>1085</v>
      </c>
      <c r="C1086" s="2">
        <v>2</v>
      </c>
      <c r="D1086" s="3">
        <v>3</v>
      </c>
    </row>
    <row r="1087" spans="1:5" x14ac:dyDescent="0.25">
      <c r="A1087">
        <v>1086</v>
      </c>
      <c r="C1087" s="2">
        <v>2</v>
      </c>
      <c r="D1087" s="3">
        <v>3</v>
      </c>
    </row>
    <row r="1088" spans="1:5" x14ac:dyDescent="0.25">
      <c r="A1088">
        <v>1087</v>
      </c>
      <c r="C1088" s="2">
        <v>2</v>
      </c>
      <c r="D1088" s="3">
        <v>3</v>
      </c>
    </row>
    <row r="1089" spans="1:5" x14ac:dyDescent="0.25">
      <c r="A1089">
        <v>1088</v>
      </c>
      <c r="C1089" s="2">
        <v>2</v>
      </c>
      <c r="D1089" s="3">
        <v>3</v>
      </c>
    </row>
    <row r="1090" spans="1:5" x14ac:dyDescent="0.25">
      <c r="A1090">
        <v>1089</v>
      </c>
      <c r="C1090" s="2">
        <v>2</v>
      </c>
      <c r="D1090" s="3">
        <v>3</v>
      </c>
    </row>
    <row r="1091" spans="1:5" x14ac:dyDescent="0.25">
      <c r="A1091">
        <v>1090</v>
      </c>
      <c r="C1091" s="2">
        <v>2</v>
      </c>
      <c r="D1091" s="3">
        <v>3</v>
      </c>
    </row>
    <row r="1092" spans="1:5" x14ac:dyDescent="0.25">
      <c r="A1092">
        <v>1091</v>
      </c>
      <c r="C1092" s="2">
        <v>2</v>
      </c>
    </row>
    <row r="1093" spans="1:5" x14ac:dyDescent="0.25">
      <c r="A1093">
        <v>1092</v>
      </c>
      <c r="C1093" s="2">
        <v>2</v>
      </c>
    </row>
    <row r="1094" spans="1:5" x14ac:dyDescent="0.25">
      <c r="A1094">
        <v>1093</v>
      </c>
    </row>
    <row r="1095" spans="1:5" x14ac:dyDescent="0.25">
      <c r="A1095">
        <v>1094</v>
      </c>
    </row>
    <row r="1096" spans="1:5" x14ac:dyDescent="0.25">
      <c r="A1096">
        <v>1095</v>
      </c>
      <c r="B1096" s="5">
        <v>1</v>
      </c>
    </row>
    <row r="1097" spans="1:5" x14ac:dyDescent="0.25">
      <c r="A1097">
        <v>1096</v>
      </c>
      <c r="B1097" s="5">
        <v>1</v>
      </c>
      <c r="E1097" s="4">
        <v>4</v>
      </c>
    </row>
    <row r="1098" spans="1:5" x14ac:dyDescent="0.25">
      <c r="A1098">
        <v>1097</v>
      </c>
      <c r="B1098" s="5">
        <v>1</v>
      </c>
      <c r="E1098" s="4">
        <v>4</v>
      </c>
    </row>
    <row r="1099" spans="1:5" x14ac:dyDescent="0.25">
      <c r="A1099">
        <v>1098</v>
      </c>
      <c r="B1099" s="5">
        <v>1</v>
      </c>
      <c r="E1099" s="4">
        <v>4</v>
      </c>
    </row>
    <row r="1100" spans="1:5" x14ac:dyDescent="0.25">
      <c r="A1100">
        <v>1099</v>
      </c>
      <c r="B1100" s="5">
        <v>1</v>
      </c>
      <c r="E1100" s="4">
        <v>4</v>
      </c>
    </row>
    <row r="1101" spans="1:5" x14ac:dyDescent="0.25">
      <c r="A1101">
        <v>1100</v>
      </c>
      <c r="B1101" s="5">
        <v>1</v>
      </c>
      <c r="E1101" s="4">
        <v>4</v>
      </c>
    </row>
    <row r="1102" spans="1:5" x14ac:dyDescent="0.25">
      <c r="A1102">
        <v>1101</v>
      </c>
      <c r="B1102" s="5">
        <v>1</v>
      </c>
      <c r="E1102" s="4">
        <v>4</v>
      </c>
    </row>
    <row r="1103" spans="1:5" x14ac:dyDescent="0.25">
      <c r="A1103">
        <v>1102</v>
      </c>
      <c r="B1103" s="5">
        <v>1</v>
      </c>
      <c r="E1103" s="4">
        <v>4</v>
      </c>
    </row>
    <row r="1104" spans="1:5" x14ac:dyDescent="0.25">
      <c r="A1104">
        <v>1103</v>
      </c>
      <c r="B1104" s="5">
        <v>1</v>
      </c>
      <c r="E1104" s="4">
        <v>4</v>
      </c>
    </row>
    <row r="1105" spans="1:4" x14ac:dyDescent="0.25">
      <c r="A1105">
        <v>1104</v>
      </c>
      <c r="B1105" s="5">
        <v>1</v>
      </c>
    </row>
    <row r="1106" spans="1:4" x14ac:dyDescent="0.25">
      <c r="A1106">
        <v>1105</v>
      </c>
    </row>
    <row r="1107" spans="1:4" x14ac:dyDescent="0.25">
      <c r="A1107">
        <v>1106</v>
      </c>
    </row>
    <row r="1108" spans="1:4" x14ac:dyDescent="0.25">
      <c r="A1108">
        <v>1107</v>
      </c>
      <c r="C1108" s="2">
        <v>2</v>
      </c>
      <c r="D1108" s="3">
        <v>3</v>
      </c>
    </row>
    <row r="1109" spans="1:4" x14ac:dyDescent="0.25">
      <c r="A1109">
        <v>1108</v>
      </c>
      <c r="C1109" s="2">
        <v>2</v>
      </c>
      <c r="D1109" s="3">
        <v>3</v>
      </c>
    </row>
    <row r="1110" spans="1:4" x14ac:dyDescent="0.25">
      <c r="A1110">
        <v>1109</v>
      </c>
      <c r="C1110" s="2">
        <v>2</v>
      </c>
      <c r="D1110" s="3">
        <v>3</v>
      </c>
    </row>
    <row r="1111" spans="1:4" x14ac:dyDescent="0.25">
      <c r="A1111">
        <v>1110</v>
      </c>
      <c r="C1111" s="2">
        <v>2</v>
      </c>
      <c r="D1111" s="3">
        <v>3</v>
      </c>
    </row>
    <row r="1112" spans="1:4" x14ac:dyDescent="0.25">
      <c r="A1112">
        <v>1111</v>
      </c>
      <c r="C1112" s="2">
        <v>2</v>
      </c>
      <c r="D1112" s="3">
        <v>3</v>
      </c>
    </row>
    <row r="1113" spans="1:4" x14ac:dyDescent="0.25">
      <c r="A1113">
        <v>1112</v>
      </c>
      <c r="C1113" s="2">
        <v>2</v>
      </c>
      <c r="D1113" s="3">
        <v>3</v>
      </c>
    </row>
    <row r="1114" spans="1:4" x14ac:dyDescent="0.25">
      <c r="A1114">
        <v>1113</v>
      </c>
      <c r="C1114" s="2">
        <v>2</v>
      </c>
      <c r="D1114" s="3">
        <v>3</v>
      </c>
    </row>
    <row r="1115" spans="1:4" x14ac:dyDescent="0.25">
      <c r="A1115">
        <v>1114</v>
      </c>
      <c r="C1115" s="2">
        <v>2</v>
      </c>
      <c r="D1115" s="3">
        <v>3</v>
      </c>
    </row>
    <row r="1116" spans="1:4" x14ac:dyDescent="0.25">
      <c r="A1116">
        <v>1115</v>
      </c>
      <c r="C1116" s="2">
        <v>2</v>
      </c>
    </row>
    <row r="1117" spans="1:4" x14ac:dyDescent="0.25">
      <c r="A1117">
        <v>1116</v>
      </c>
    </row>
    <row r="1118" spans="1:4" x14ac:dyDescent="0.25">
      <c r="A1118">
        <v>1117</v>
      </c>
    </row>
    <row r="1119" spans="1:4" x14ac:dyDescent="0.25">
      <c r="A1119">
        <v>1118</v>
      </c>
    </row>
    <row r="1120" spans="1:4" x14ac:dyDescent="0.25">
      <c r="A1120">
        <v>1119</v>
      </c>
      <c r="B1120" s="5">
        <v>1</v>
      </c>
    </row>
    <row r="1121" spans="1:5" x14ac:dyDescent="0.25">
      <c r="A1121">
        <v>1120</v>
      </c>
      <c r="B1121" s="5">
        <v>1</v>
      </c>
      <c r="E1121" s="4">
        <v>4</v>
      </c>
    </row>
    <row r="1122" spans="1:5" x14ac:dyDescent="0.25">
      <c r="A1122">
        <v>1121</v>
      </c>
      <c r="B1122" s="5">
        <v>1</v>
      </c>
      <c r="E1122" s="4">
        <v>4</v>
      </c>
    </row>
    <row r="1123" spans="1:5" x14ac:dyDescent="0.25">
      <c r="A1123">
        <v>1122</v>
      </c>
      <c r="B1123" s="5">
        <v>1</v>
      </c>
      <c r="E1123" s="4">
        <v>4</v>
      </c>
    </row>
    <row r="1124" spans="1:5" x14ac:dyDescent="0.25">
      <c r="A1124">
        <v>1123</v>
      </c>
      <c r="B1124" s="5">
        <v>1</v>
      </c>
      <c r="E1124" s="4">
        <v>4</v>
      </c>
    </row>
    <row r="1125" spans="1:5" x14ac:dyDescent="0.25">
      <c r="A1125">
        <v>1124</v>
      </c>
      <c r="B1125" s="5">
        <v>1</v>
      </c>
      <c r="E1125" s="4">
        <v>4</v>
      </c>
    </row>
    <row r="1126" spans="1:5" x14ac:dyDescent="0.25">
      <c r="A1126">
        <v>1125</v>
      </c>
      <c r="B1126" s="5">
        <v>1</v>
      </c>
      <c r="E1126" s="4">
        <v>4</v>
      </c>
    </row>
    <row r="1127" spans="1:5" x14ac:dyDescent="0.25">
      <c r="A1127">
        <v>1126</v>
      </c>
      <c r="B1127" s="5">
        <v>1</v>
      </c>
      <c r="E1127" s="4">
        <v>4</v>
      </c>
    </row>
    <row r="1128" spans="1:5" x14ac:dyDescent="0.25">
      <c r="A1128">
        <v>1127</v>
      </c>
      <c r="B1128" s="5">
        <v>1</v>
      </c>
      <c r="E1128" s="4">
        <v>4</v>
      </c>
    </row>
    <row r="1129" spans="1:5" x14ac:dyDescent="0.25">
      <c r="A1129">
        <v>1128</v>
      </c>
      <c r="E1129" s="4">
        <v>4</v>
      </c>
    </row>
    <row r="1130" spans="1:5" x14ac:dyDescent="0.25">
      <c r="A1130">
        <v>1129</v>
      </c>
    </row>
    <row r="1131" spans="1:5" x14ac:dyDescent="0.25">
      <c r="A1131">
        <v>1130</v>
      </c>
      <c r="D1131" s="3">
        <v>3</v>
      </c>
    </row>
    <row r="1132" spans="1:5" x14ac:dyDescent="0.25">
      <c r="A1132">
        <v>1131</v>
      </c>
      <c r="D1132" s="3">
        <v>3</v>
      </c>
    </row>
    <row r="1133" spans="1:5" x14ac:dyDescent="0.25">
      <c r="A1133">
        <v>1132</v>
      </c>
      <c r="C1133" s="2">
        <v>2</v>
      </c>
      <c r="D1133" s="3">
        <v>3</v>
      </c>
    </row>
    <row r="1134" spans="1:5" x14ac:dyDescent="0.25">
      <c r="A1134">
        <v>1133</v>
      </c>
      <c r="C1134" s="2">
        <v>2</v>
      </c>
      <c r="D1134" s="3">
        <v>3</v>
      </c>
    </row>
    <row r="1135" spans="1:5" x14ac:dyDescent="0.25">
      <c r="A1135">
        <v>1134</v>
      </c>
      <c r="C1135" s="2">
        <v>2</v>
      </c>
      <c r="D1135" s="3">
        <v>3</v>
      </c>
    </row>
    <row r="1136" spans="1:5" x14ac:dyDescent="0.25">
      <c r="A1136">
        <v>1135</v>
      </c>
      <c r="C1136" s="2">
        <v>2</v>
      </c>
      <c r="D1136" s="3">
        <v>3</v>
      </c>
    </row>
    <row r="1137" spans="1:5" x14ac:dyDescent="0.25">
      <c r="A1137">
        <v>1136</v>
      </c>
      <c r="C1137" s="2">
        <v>2</v>
      </c>
      <c r="D1137" s="3">
        <v>3</v>
      </c>
    </row>
    <row r="1138" spans="1:5" x14ac:dyDescent="0.25">
      <c r="A1138">
        <v>1137</v>
      </c>
      <c r="C1138" s="2">
        <v>2</v>
      </c>
    </row>
    <row r="1139" spans="1:5" x14ac:dyDescent="0.25">
      <c r="A1139">
        <v>1138</v>
      </c>
      <c r="C1139" s="2">
        <v>2</v>
      </c>
    </row>
    <row r="1140" spans="1:5" x14ac:dyDescent="0.25">
      <c r="A1140">
        <v>1139</v>
      </c>
      <c r="C1140" s="2">
        <v>2</v>
      </c>
    </row>
    <row r="1141" spans="1:5" x14ac:dyDescent="0.25">
      <c r="A1141">
        <v>1140</v>
      </c>
      <c r="B1141" s="5">
        <v>1</v>
      </c>
    </row>
    <row r="1142" spans="1:5" x14ac:dyDescent="0.25">
      <c r="A1142">
        <v>1141</v>
      </c>
      <c r="B1142" s="5">
        <v>1</v>
      </c>
    </row>
    <row r="1143" spans="1:5" x14ac:dyDescent="0.25">
      <c r="A1143">
        <v>1142</v>
      </c>
      <c r="B1143" s="5">
        <v>1</v>
      </c>
    </row>
    <row r="1144" spans="1:5" x14ac:dyDescent="0.25">
      <c r="A1144">
        <v>1143</v>
      </c>
      <c r="B1144" s="5">
        <v>1</v>
      </c>
    </row>
    <row r="1145" spans="1:5" x14ac:dyDescent="0.25">
      <c r="A1145">
        <v>1144</v>
      </c>
      <c r="B1145" s="5">
        <v>1</v>
      </c>
    </row>
    <row r="1146" spans="1:5" x14ac:dyDescent="0.25">
      <c r="A1146">
        <v>1145</v>
      </c>
      <c r="B1146" s="5">
        <v>1</v>
      </c>
      <c r="E1146" s="4">
        <v>4</v>
      </c>
    </row>
    <row r="1147" spans="1:5" x14ac:dyDescent="0.25">
      <c r="A1147">
        <v>1146</v>
      </c>
      <c r="B1147" s="5">
        <v>1</v>
      </c>
      <c r="E1147" s="4">
        <v>4</v>
      </c>
    </row>
    <row r="1148" spans="1:5" x14ac:dyDescent="0.25">
      <c r="A1148">
        <v>1147</v>
      </c>
      <c r="B1148" s="5">
        <v>1</v>
      </c>
      <c r="E1148" s="4">
        <v>4</v>
      </c>
    </row>
    <row r="1149" spans="1:5" x14ac:dyDescent="0.25">
      <c r="A1149">
        <v>1148</v>
      </c>
      <c r="B1149" s="5">
        <v>1</v>
      </c>
      <c r="E1149" s="4">
        <v>4</v>
      </c>
    </row>
    <row r="1150" spans="1:5" x14ac:dyDescent="0.25">
      <c r="A1150">
        <v>1149</v>
      </c>
      <c r="D1150" s="3">
        <v>3</v>
      </c>
      <c r="E1150" s="4">
        <v>4</v>
      </c>
    </row>
    <row r="1151" spans="1:5" x14ac:dyDescent="0.25">
      <c r="A1151">
        <v>1150</v>
      </c>
      <c r="D1151" s="3">
        <v>3</v>
      </c>
      <c r="E1151" s="4">
        <v>4</v>
      </c>
    </row>
    <row r="1152" spans="1:5" x14ac:dyDescent="0.25">
      <c r="A1152">
        <v>1151</v>
      </c>
      <c r="D1152" s="3">
        <v>3</v>
      </c>
      <c r="E1152" s="4">
        <v>4</v>
      </c>
    </row>
    <row r="1153" spans="1:5" x14ac:dyDescent="0.25">
      <c r="A1153">
        <v>1152</v>
      </c>
      <c r="D1153" s="3">
        <v>3</v>
      </c>
      <c r="E1153" s="4">
        <v>4</v>
      </c>
    </row>
    <row r="1154" spans="1:5" x14ac:dyDescent="0.25">
      <c r="A1154">
        <v>1153</v>
      </c>
      <c r="D1154" s="3">
        <v>3</v>
      </c>
    </row>
    <row r="1155" spans="1:5" x14ac:dyDescent="0.25">
      <c r="A1155">
        <v>1154</v>
      </c>
      <c r="D1155" s="3">
        <v>3</v>
      </c>
    </row>
    <row r="1156" spans="1:5" x14ac:dyDescent="0.25">
      <c r="A1156">
        <v>1155</v>
      </c>
      <c r="D1156" s="3">
        <v>3</v>
      </c>
    </row>
    <row r="1157" spans="1:5" x14ac:dyDescent="0.25">
      <c r="A1157">
        <v>1156</v>
      </c>
    </row>
    <row r="1158" spans="1:5" x14ac:dyDescent="0.25">
      <c r="A1158">
        <v>1157</v>
      </c>
      <c r="C1158" s="2">
        <v>2</v>
      </c>
    </row>
    <row r="1159" spans="1:5" x14ac:dyDescent="0.25">
      <c r="A1159">
        <v>1158</v>
      </c>
      <c r="C1159" s="2">
        <v>2</v>
      </c>
    </row>
    <row r="1160" spans="1:5" x14ac:dyDescent="0.25">
      <c r="A1160">
        <v>1159</v>
      </c>
      <c r="C1160" s="2">
        <v>2</v>
      </c>
    </row>
    <row r="1161" spans="1:5" x14ac:dyDescent="0.25">
      <c r="A1161">
        <v>1160</v>
      </c>
      <c r="C1161" s="2">
        <v>2</v>
      </c>
    </row>
    <row r="1162" spans="1:5" x14ac:dyDescent="0.25">
      <c r="A1162">
        <v>1161</v>
      </c>
      <c r="C1162" s="2">
        <v>2</v>
      </c>
    </row>
    <row r="1163" spans="1:5" x14ac:dyDescent="0.25">
      <c r="A1163">
        <v>1162</v>
      </c>
      <c r="B1163" s="5">
        <v>1</v>
      </c>
      <c r="C1163" s="2">
        <v>2</v>
      </c>
    </row>
    <row r="1164" spans="1:5" x14ac:dyDescent="0.25">
      <c r="A1164">
        <v>1163</v>
      </c>
      <c r="B1164" s="5">
        <v>1</v>
      </c>
      <c r="C1164" s="2">
        <v>2</v>
      </c>
    </row>
    <row r="1165" spans="1:5" x14ac:dyDescent="0.25">
      <c r="A1165">
        <v>1164</v>
      </c>
      <c r="B1165" s="5">
        <v>1</v>
      </c>
      <c r="C1165" s="2">
        <v>2</v>
      </c>
    </row>
    <row r="1166" spans="1:5" x14ac:dyDescent="0.25">
      <c r="A1166">
        <v>1165</v>
      </c>
      <c r="B1166" s="5">
        <v>1</v>
      </c>
    </row>
    <row r="1167" spans="1:5" x14ac:dyDescent="0.25">
      <c r="A1167">
        <v>1166</v>
      </c>
      <c r="B1167" s="5">
        <v>1</v>
      </c>
    </row>
    <row r="1168" spans="1:5" x14ac:dyDescent="0.25">
      <c r="A1168">
        <v>1167</v>
      </c>
      <c r="B1168" s="5">
        <v>1</v>
      </c>
    </row>
    <row r="1169" spans="1:5" x14ac:dyDescent="0.25">
      <c r="A1169">
        <v>1168</v>
      </c>
      <c r="B1169" s="5">
        <v>1</v>
      </c>
    </row>
    <row r="1170" spans="1:5" x14ac:dyDescent="0.25">
      <c r="A1170">
        <v>1169</v>
      </c>
      <c r="B1170" s="5">
        <v>1</v>
      </c>
    </row>
    <row r="1171" spans="1:5" x14ac:dyDescent="0.25">
      <c r="A1171">
        <v>1170</v>
      </c>
      <c r="D1171" s="3">
        <v>3</v>
      </c>
      <c r="E1171" s="4">
        <v>4</v>
      </c>
    </row>
    <row r="1172" spans="1:5" x14ac:dyDescent="0.25">
      <c r="A1172">
        <v>1171</v>
      </c>
      <c r="D1172" s="3">
        <v>3</v>
      </c>
      <c r="E1172" s="4">
        <v>4</v>
      </c>
    </row>
    <row r="1173" spans="1:5" x14ac:dyDescent="0.25">
      <c r="A1173">
        <v>1172</v>
      </c>
      <c r="D1173" s="3">
        <v>3</v>
      </c>
      <c r="E1173" s="4">
        <v>4</v>
      </c>
    </row>
    <row r="1174" spans="1:5" x14ac:dyDescent="0.25">
      <c r="A1174">
        <v>1173</v>
      </c>
      <c r="D1174" s="3">
        <v>3</v>
      </c>
      <c r="E1174" s="4">
        <v>4</v>
      </c>
    </row>
    <row r="1175" spans="1:5" x14ac:dyDescent="0.25">
      <c r="A1175">
        <v>1174</v>
      </c>
      <c r="D1175" s="3">
        <v>3</v>
      </c>
      <c r="E1175" s="4">
        <v>4</v>
      </c>
    </row>
    <row r="1176" spans="1:5" x14ac:dyDescent="0.25">
      <c r="A1176">
        <v>1175</v>
      </c>
      <c r="D1176" s="3">
        <v>3</v>
      </c>
      <c r="E1176" s="4">
        <v>4</v>
      </c>
    </row>
    <row r="1177" spans="1:5" x14ac:dyDescent="0.25">
      <c r="A1177">
        <v>1176</v>
      </c>
      <c r="D1177" s="3">
        <v>3</v>
      </c>
      <c r="E1177" s="4">
        <v>4</v>
      </c>
    </row>
    <row r="1178" spans="1:5" x14ac:dyDescent="0.25">
      <c r="A1178">
        <v>1177</v>
      </c>
      <c r="D1178" s="3">
        <v>3</v>
      </c>
    </row>
    <row r="1179" spans="1:5" x14ac:dyDescent="0.25">
      <c r="A1179">
        <v>1178</v>
      </c>
    </row>
    <row r="1180" spans="1:5" x14ac:dyDescent="0.25">
      <c r="A1180">
        <v>1179</v>
      </c>
    </row>
    <row r="1181" spans="1:5" x14ac:dyDescent="0.25">
      <c r="A1181">
        <v>1180</v>
      </c>
    </row>
    <row r="1182" spans="1:5" x14ac:dyDescent="0.25">
      <c r="A1182">
        <v>1181</v>
      </c>
      <c r="C1182" s="2">
        <v>2</v>
      </c>
    </row>
    <row r="1183" spans="1:5" x14ac:dyDescent="0.25">
      <c r="A1183">
        <v>1182</v>
      </c>
      <c r="C1183" s="2">
        <v>2</v>
      </c>
    </row>
    <row r="1184" spans="1:5" x14ac:dyDescent="0.25">
      <c r="A1184">
        <v>1183</v>
      </c>
      <c r="C1184" s="2">
        <v>2</v>
      </c>
    </row>
    <row r="1185" spans="1:5" x14ac:dyDescent="0.25">
      <c r="A1185">
        <v>1184</v>
      </c>
      <c r="C1185" s="2">
        <v>2</v>
      </c>
    </row>
    <row r="1186" spans="1:5" x14ac:dyDescent="0.25">
      <c r="A1186">
        <v>1185</v>
      </c>
      <c r="B1186" s="5">
        <v>1</v>
      </c>
      <c r="C1186" s="2">
        <v>2</v>
      </c>
    </row>
    <row r="1187" spans="1:5" x14ac:dyDescent="0.25">
      <c r="A1187">
        <v>1186</v>
      </c>
      <c r="B1187" s="5">
        <v>1</v>
      </c>
      <c r="C1187" s="2">
        <v>2</v>
      </c>
    </row>
    <row r="1188" spans="1:5" x14ac:dyDescent="0.25">
      <c r="A1188">
        <v>1187</v>
      </c>
      <c r="B1188" s="5">
        <v>1</v>
      </c>
      <c r="C1188" s="2">
        <v>2</v>
      </c>
    </row>
    <row r="1189" spans="1:5" x14ac:dyDescent="0.25">
      <c r="A1189">
        <v>1188</v>
      </c>
      <c r="B1189" s="5">
        <v>1</v>
      </c>
      <c r="C1189" s="2">
        <v>2</v>
      </c>
    </row>
    <row r="1190" spans="1:5" x14ac:dyDescent="0.25">
      <c r="A1190">
        <v>1189</v>
      </c>
      <c r="B1190" s="5">
        <v>1</v>
      </c>
    </row>
    <row r="1191" spans="1:5" x14ac:dyDescent="0.25">
      <c r="A1191">
        <v>1190</v>
      </c>
      <c r="B1191" s="5">
        <v>1</v>
      </c>
    </row>
    <row r="1192" spans="1:5" x14ac:dyDescent="0.25">
      <c r="A1192">
        <v>1191</v>
      </c>
      <c r="B1192" s="5">
        <v>1</v>
      </c>
    </row>
    <row r="1193" spans="1:5" x14ac:dyDescent="0.25">
      <c r="A1193">
        <v>1192</v>
      </c>
      <c r="B1193" s="5">
        <v>1</v>
      </c>
      <c r="E1193" s="4">
        <v>4</v>
      </c>
    </row>
    <row r="1194" spans="1:5" x14ac:dyDescent="0.25">
      <c r="A1194">
        <v>1193</v>
      </c>
      <c r="D1194" s="3">
        <v>3</v>
      </c>
      <c r="E1194" s="4">
        <v>4</v>
      </c>
    </row>
    <row r="1195" spans="1:5" x14ac:dyDescent="0.25">
      <c r="A1195">
        <v>1194</v>
      </c>
      <c r="D1195" s="3">
        <v>3</v>
      </c>
      <c r="E1195" s="4">
        <v>4</v>
      </c>
    </row>
    <row r="1196" spans="1:5" x14ac:dyDescent="0.25">
      <c r="A1196">
        <v>1195</v>
      </c>
      <c r="D1196" s="3">
        <v>3</v>
      </c>
      <c r="E1196" s="4">
        <v>4</v>
      </c>
    </row>
    <row r="1197" spans="1:5" x14ac:dyDescent="0.25">
      <c r="A1197">
        <v>1196</v>
      </c>
      <c r="D1197" s="3">
        <v>3</v>
      </c>
      <c r="E1197" s="4">
        <v>4</v>
      </c>
    </row>
    <row r="1198" spans="1:5" x14ac:dyDescent="0.25">
      <c r="A1198">
        <v>1197</v>
      </c>
      <c r="D1198" s="3">
        <v>3</v>
      </c>
      <c r="E1198" s="4">
        <v>4</v>
      </c>
    </row>
    <row r="1199" spans="1:5" x14ac:dyDescent="0.25">
      <c r="A1199">
        <v>1198</v>
      </c>
      <c r="D1199" s="3">
        <v>3</v>
      </c>
      <c r="E1199" s="4">
        <v>4</v>
      </c>
    </row>
    <row r="1200" spans="1:5" x14ac:dyDescent="0.25">
      <c r="A1200">
        <v>1199</v>
      </c>
      <c r="D1200" s="3">
        <v>3</v>
      </c>
      <c r="E1200" s="4">
        <v>4</v>
      </c>
    </row>
    <row r="1201" spans="1:5" x14ac:dyDescent="0.25">
      <c r="A1201">
        <v>1200</v>
      </c>
      <c r="D1201" s="3">
        <v>3</v>
      </c>
    </row>
    <row r="1202" spans="1:5" x14ac:dyDescent="0.25">
      <c r="A1202">
        <v>1201</v>
      </c>
    </row>
    <row r="1203" spans="1:5" x14ac:dyDescent="0.25">
      <c r="A1203">
        <v>1202</v>
      </c>
      <c r="C1203" s="2">
        <v>2</v>
      </c>
    </row>
    <row r="1204" spans="1:5" x14ac:dyDescent="0.25">
      <c r="A1204">
        <v>1203</v>
      </c>
      <c r="C1204" s="2">
        <v>2</v>
      </c>
    </row>
    <row r="1205" spans="1:5" x14ac:dyDescent="0.25">
      <c r="A1205">
        <v>1204</v>
      </c>
      <c r="C1205" s="2">
        <v>2</v>
      </c>
    </row>
    <row r="1206" spans="1:5" x14ac:dyDescent="0.25">
      <c r="A1206">
        <v>1205</v>
      </c>
      <c r="C1206" s="2">
        <v>2</v>
      </c>
    </row>
    <row r="1207" spans="1:5" x14ac:dyDescent="0.25">
      <c r="A1207">
        <v>1206</v>
      </c>
      <c r="C1207" s="2">
        <v>2</v>
      </c>
    </row>
    <row r="1208" spans="1:5" x14ac:dyDescent="0.25">
      <c r="A1208">
        <v>1207</v>
      </c>
      <c r="C1208" s="2">
        <v>2</v>
      </c>
    </row>
    <row r="1209" spans="1:5" x14ac:dyDescent="0.25">
      <c r="A1209">
        <v>1208</v>
      </c>
      <c r="B1209" s="5">
        <v>1</v>
      </c>
      <c r="C1209" s="2">
        <v>2</v>
      </c>
    </row>
    <row r="1210" spans="1:5" x14ac:dyDescent="0.25">
      <c r="A1210">
        <v>1209</v>
      </c>
      <c r="B1210" s="5">
        <v>1</v>
      </c>
      <c r="C1210" s="2">
        <v>2</v>
      </c>
    </row>
    <row r="1211" spans="1:5" x14ac:dyDescent="0.25">
      <c r="A1211">
        <v>1210</v>
      </c>
      <c r="B1211" s="5">
        <v>1</v>
      </c>
      <c r="C1211" s="2">
        <v>2</v>
      </c>
    </row>
    <row r="1212" spans="1:5" x14ac:dyDescent="0.25">
      <c r="A1212">
        <v>1211</v>
      </c>
      <c r="B1212" s="5">
        <v>1</v>
      </c>
    </row>
    <row r="1213" spans="1:5" x14ac:dyDescent="0.25">
      <c r="A1213">
        <v>1212</v>
      </c>
      <c r="B1213" s="5">
        <v>1</v>
      </c>
    </row>
    <row r="1214" spans="1:5" x14ac:dyDescent="0.25">
      <c r="A1214">
        <v>1213</v>
      </c>
      <c r="B1214" s="5">
        <v>1</v>
      </c>
    </row>
    <row r="1215" spans="1:5" x14ac:dyDescent="0.25">
      <c r="A1215">
        <v>1214</v>
      </c>
      <c r="B1215" s="5">
        <v>1</v>
      </c>
    </row>
    <row r="1216" spans="1:5" x14ac:dyDescent="0.25">
      <c r="A1216">
        <v>1215</v>
      </c>
      <c r="B1216" s="5">
        <v>1</v>
      </c>
      <c r="E1216" s="4">
        <v>4</v>
      </c>
    </row>
    <row r="1217" spans="1:5" x14ac:dyDescent="0.25">
      <c r="A1217">
        <v>1216</v>
      </c>
      <c r="B1217" s="5">
        <v>1</v>
      </c>
      <c r="D1217" s="3">
        <v>3</v>
      </c>
      <c r="E1217" s="4">
        <v>4</v>
      </c>
    </row>
    <row r="1218" spans="1:5" x14ac:dyDescent="0.25">
      <c r="A1218">
        <v>1217</v>
      </c>
      <c r="D1218" s="3">
        <v>3</v>
      </c>
      <c r="E1218" s="4">
        <v>4</v>
      </c>
    </row>
    <row r="1219" spans="1:5" x14ac:dyDescent="0.25">
      <c r="A1219">
        <v>1218</v>
      </c>
      <c r="D1219" s="3">
        <v>3</v>
      </c>
      <c r="E1219" s="4">
        <v>4</v>
      </c>
    </row>
    <row r="1220" spans="1:5" x14ac:dyDescent="0.25">
      <c r="A1220">
        <v>1219</v>
      </c>
      <c r="D1220" s="3">
        <v>3</v>
      </c>
      <c r="E1220" s="4">
        <v>4</v>
      </c>
    </row>
    <row r="1221" spans="1:5" x14ac:dyDescent="0.25">
      <c r="A1221">
        <v>1220</v>
      </c>
      <c r="D1221" s="3">
        <v>3</v>
      </c>
      <c r="E1221" s="4">
        <v>4</v>
      </c>
    </row>
    <row r="1222" spans="1:5" x14ac:dyDescent="0.25">
      <c r="A1222">
        <v>1221</v>
      </c>
      <c r="D1222" s="3">
        <v>3</v>
      </c>
      <c r="E1222" s="4">
        <v>4</v>
      </c>
    </row>
    <row r="1223" spans="1:5" x14ac:dyDescent="0.25">
      <c r="A1223">
        <v>1222</v>
      </c>
      <c r="C1223" s="2">
        <v>2</v>
      </c>
      <c r="D1223" s="3">
        <v>3</v>
      </c>
      <c r="E1223" s="4">
        <v>4</v>
      </c>
    </row>
    <row r="1224" spans="1:5" x14ac:dyDescent="0.25">
      <c r="A1224">
        <v>1223</v>
      </c>
      <c r="C1224" s="2">
        <v>2</v>
      </c>
      <c r="D1224" s="3">
        <v>3</v>
      </c>
      <c r="E1224" s="4">
        <v>4</v>
      </c>
    </row>
    <row r="1225" spans="1:5" x14ac:dyDescent="0.25">
      <c r="A1225">
        <v>1224</v>
      </c>
      <c r="C1225" s="2">
        <v>2</v>
      </c>
      <c r="D1225" s="3">
        <v>3</v>
      </c>
    </row>
    <row r="1226" spans="1:5" x14ac:dyDescent="0.25">
      <c r="A1226">
        <v>1225</v>
      </c>
      <c r="C1226" s="2">
        <v>2</v>
      </c>
    </row>
    <row r="1227" spans="1:5" x14ac:dyDescent="0.25">
      <c r="A1227">
        <v>1226</v>
      </c>
      <c r="C1227" s="2">
        <v>2</v>
      </c>
    </row>
    <row r="1228" spans="1:5" x14ac:dyDescent="0.25">
      <c r="A1228">
        <v>1227</v>
      </c>
      <c r="C1228" s="2">
        <v>2</v>
      </c>
    </row>
    <row r="1229" spans="1:5" x14ac:dyDescent="0.25">
      <c r="A1229">
        <v>1228</v>
      </c>
      <c r="C1229" s="2">
        <v>2</v>
      </c>
    </row>
    <row r="1230" spans="1:5" x14ac:dyDescent="0.25">
      <c r="A1230">
        <v>1229</v>
      </c>
      <c r="C1230" s="2">
        <v>2</v>
      </c>
    </row>
    <row r="1231" spans="1:5" x14ac:dyDescent="0.25">
      <c r="A1231">
        <v>1230</v>
      </c>
      <c r="C1231" s="2">
        <v>2</v>
      </c>
    </row>
    <row r="1232" spans="1:5" x14ac:dyDescent="0.25">
      <c r="A1232">
        <v>1231</v>
      </c>
      <c r="B1232" s="5">
        <v>1</v>
      </c>
      <c r="C1232" s="2">
        <v>2</v>
      </c>
    </row>
    <row r="1233" spans="1:5" x14ac:dyDescent="0.25">
      <c r="A1233">
        <v>1232</v>
      </c>
      <c r="B1233" s="5">
        <v>1</v>
      </c>
    </row>
    <row r="1234" spans="1:5" x14ac:dyDescent="0.25">
      <c r="A1234">
        <v>1233</v>
      </c>
      <c r="B1234" s="5">
        <v>1</v>
      </c>
    </row>
    <row r="1235" spans="1:5" x14ac:dyDescent="0.25">
      <c r="A1235">
        <v>1234</v>
      </c>
      <c r="B1235" s="5">
        <v>1</v>
      </c>
    </row>
    <row r="1236" spans="1:5" x14ac:dyDescent="0.25">
      <c r="A1236">
        <v>1235</v>
      </c>
      <c r="B1236" s="5">
        <v>1</v>
      </c>
    </row>
    <row r="1237" spans="1:5" x14ac:dyDescent="0.25">
      <c r="A1237">
        <v>1236</v>
      </c>
      <c r="B1237" s="5">
        <v>1</v>
      </c>
    </row>
    <row r="1238" spans="1:5" x14ac:dyDescent="0.25">
      <c r="A1238">
        <v>1237</v>
      </c>
      <c r="B1238" s="5">
        <v>1</v>
      </c>
      <c r="E1238" s="4">
        <v>4</v>
      </c>
    </row>
    <row r="1239" spans="1:5" x14ac:dyDescent="0.25">
      <c r="A1239">
        <v>1238</v>
      </c>
      <c r="B1239" s="5">
        <v>1</v>
      </c>
      <c r="E1239" s="4">
        <v>4</v>
      </c>
    </row>
    <row r="1240" spans="1:5" x14ac:dyDescent="0.25">
      <c r="A1240">
        <v>1239</v>
      </c>
      <c r="B1240" s="5">
        <v>1</v>
      </c>
      <c r="E1240" s="4">
        <v>4</v>
      </c>
    </row>
    <row r="1241" spans="1:5" x14ac:dyDescent="0.25">
      <c r="A1241">
        <v>1240</v>
      </c>
      <c r="B1241" s="5">
        <v>1</v>
      </c>
      <c r="E1241" s="4">
        <v>4</v>
      </c>
    </row>
    <row r="1242" spans="1:5" x14ac:dyDescent="0.25">
      <c r="A1242">
        <v>1241</v>
      </c>
      <c r="D1242" s="3">
        <v>3</v>
      </c>
      <c r="E1242" s="4">
        <v>4</v>
      </c>
    </row>
    <row r="1243" spans="1:5" x14ac:dyDescent="0.25">
      <c r="A1243">
        <v>1242</v>
      </c>
      <c r="D1243" s="3">
        <v>3</v>
      </c>
      <c r="E1243" s="4">
        <v>4</v>
      </c>
    </row>
    <row r="1244" spans="1:5" x14ac:dyDescent="0.25">
      <c r="A1244">
        <v>1243</v>
      </c>
      <c r="D1244" s="3">
        <v>3</v>
      </c>
      <c r="E1244" s="4">
        <v>4</v>
      </c>
    </row>
    <row r="1245" spans="1:5" x14ac:dyDescent="0.25">
      <c r="A1245">
        <v>1244</v>
      </c>
      <c r="C1245" s="2">
        <v>2</v>
      </c>
      <c r="D1245" s="3">
        <v>3</v>
      </c>
      <c r="E1245" s="4">
        <v>4</v>
      </c>
    </row>
    <row r="1246" spans="1:5" x14ac:dyDescent="0.25">
      <c r="A1246">
        <v>1245</v>
      </c>
      <c r="C1246" s="2">
        <v>2</v>
      </c>
      <c r="D1246" s="3">
        <v>3</v>
      </c>
      <c r="E1246" s="4">
        <v>4</v>
      </c>
    </row>
    <row r="1247" spans="1:5" x14ac:dyDescent="0.25">
      <c r="A1247">
        <v>1246</v>
      </c>
      <c r="C1247" s="2">
        <v>2</v>
      </c>
      <c r="D1247" s="3">
        <v>3</v>
      </c>
    </row>
    <row r="1248" spans="1:5" x14ac:dyDescent="0.25">
      <c r="A1248">
        <v>1247</v>
      </c>
      <c r="C1248" s="2">
        <v>2</v>
      </c>
      <c r="D1248" s="3">
        <v>3</v>
      </c>
    </row>
    <row r="1249" spans="1:6" x14ac:dyDescent="0.25">
      <c r="A1249">
        <v>1248</v>
      </c>
      <c r="C1249" s="2">
        <v>2</v>
      </c>
      <c r="D1249" s="3">
        <v>3</v>
      </c>
    </row>
    <row r="1250" spans="1:6" x14ac:dyDescent="0.25">
      <c r="A1250">
        <v>1249</v>
      </c>
      <c r="C1250" s="2">
        <v>2</v>
      </c>
      <c r="D1250" s="3">
        <v>3</v>
      </c>
    </row>
    <row r="1251" spans="1:6" x14ac:dyDescent="0.25">
      <c r="A1251">
        <v>1250</v>
      </c>
      <c r="C1251" s="2">
        <v>2</v>
      </c>
      <c r="D1251" s="3">
        <v>3</v>
      </c>
    </row>
    <row r="1252" spans="1:6" x14ac:dyDescent="0.25">
      <c r="A1252">
        <v>1251</v>
      </c>
      <c r="C1252" s="2">
        <v>2</v>
      </c>
      <c r="D1252" s="3">
        <v>3</v>
      </c>
    </row>
    <row r="1253" spans="1:6" x14ac:dyDescent="0.25">
      <c r="A1253">
        <v>1252</v>
      </c>
      <c r="C1253" s="2">
        <v>2</v>
      </c>
    </row>
    <row r="1254" spans="1:6" x14ac:dyDescent="0.25">
      <c r="A1254">
        <v>1253</v>
      </c>
      <c r="B1254" s="5">
        <v>1</v>
      </c>
      <c r="C1254" s="2">
        <v>2</v>
      </c>
    </row>
    <row r="1255" spans="1:6" x14ac:dyDescent="0.25">
      <c r="A1255">
        <v>1254</v>
      </c>
      <c r="B1255" s="5">
        <v>1</v>
      </c>
      <c r="C1255" s="2">
        <v>2</v>
      </c>
    </row>
    <row r="1256" spans="1:6" x14ac:dyDescent="0.25">
      <c r="A1256">
        <v>1255</v>
      </c>
      <c r="B1256" s="5">
        <v>1</v>
      </c>
      <c r="C1256" s="2">
        <v>2</v>
      </c>
    </row>
    <row r="1257" spans="1:6" x14ac:dyDescent="0.25">
      <c r="A1257">
        <v>1256</v>
      </c>
      <c r="B1257" s="5">
        <v>1</v>
      </c>
      <c r="C1257" s="2">
        <v>2</v>
      </c>
    </row>
    <row r="1258" spans="1:6" x14ac:dyDescent="0.25">
      <c r="A1258">
        <v>1257</v>
      </c>
      <c r="B1258" s="5">
        <v>1</v>
      </c>
      <c r="C1258" s="2">
        <v>2</v>
      </c>
    </row>
    <row r="1259" spans="1:6" x14ac:dyDescent="0.25">
      <c r="A1259">
        <v>1258</v>
      </c>
      <c r="B1259" s="5">
        <v>1</v>
      </c>
    </row>
    <row r="1260" spans="1:6" x14ac:dyDescent="0.25">
      <c r="A1260">
        <v>1259</v>
      </c>
      <c r="B1260" s="5">
        <v>1</v>
      </c>
      <c r="E1260" s="4">
        <v>4</v>
      </c>
      <c r="F1260" t="s">
        <v>22</v>
      </c>
    </row>
    <row r="1261" spans="1:6" x14ac:dyDescent="0.25">
      <c r="A1261">
        <v>1260</v>
      </c>
    </row>
    <row r="1262" spans="1:6" x14ac:dyDescent="0.25">
      <c r="A1262">
        <v>1261</v>
      </c>
      <c r="F1262" t="s">
        <v>22</v>
      </c>
    </row>
    <row r="1263" spans="1:6" x14ac:dyDescent="0.25">
      <c r="A1263">
        <v>1262</v>
      </c>
      <c r="B1263" s="5">
        <v>1</v>
      </c>
    </row>
    <row r="1264" spans="1:6" x14ac:dyDescent="0.25">
      <c r="A1264">
        <v>1263</v>
      </c>
      <c r="B1264" s="5">
        <v>1</v>
      </c>
    </row>
    <row r="1265" spans="1:5" x14ac:dyDescent="0.25">
      <c r="A1265">
        <v>1264</v>
      </c>
      <c r="B1265" s="5">
        <v>1</v>
      </c>
    </row>
    <row r="1266" spans="1:5" x14ac:dyDescent="0.25">
      <c r="A1266">
        <v>1265</v>
      </c>
      <c r="B1266" s="5">
        <v>1</v>
      </c>
    </row>
    <row r="1267" spans="1:5" x14ac:dyDescent="0.25">
      <c r="A1267">
        <v>1266</v>
      </c>
      <c r="B1267" s="5">
        <v>1</v>
      </c>
    </row>
    <row r="1268" spans="1:5" x14ac:dyDescent="0.25">
      <c r="A1268">
        <v>1267</v>
      </c>
      <c r="B1268" s="5">
        <v>1</v>
      </c>
    </row>
    <row r="1269" spans="1:5" x14ac:dyDescent="0.25">
      <c r="A1269">
        <v>1268</v>
      </c>
      <c r="B1269" s="5">
        <v>1</v>
      </c>
      <c r="C1269" s="2">
        <v>2</v>
      </c>
    </row>
    <row r="1270" spans="1:5" x14ac:dyDescent="0.25">
      <c r="A1270">
        <v>1269</v>
      </c>
      <c r="B1270" s="5">
        <v>1</v>
      </c>
      <c r="C1270" s="2">
        <v>2</v>
      </c>
    </row>
    <row r="1271" spans="1:5" x14ac:dyDescent="0.25">
      <c r="A1271">
        <v>1270</v>
      </c>
      <c r="B1271" s="5">
        <v>1</v>
      </c>
      <c r="C1271" s="2">
        <v>2</v>
      </c>
    </row>
    <row r="1272" spans="1:5" x14ac:dyDescent="0.25">
      <c r="A1272">
        <v>1271</v>
      </c>
      <c r="B1272" s="5">
        <v>1</v>
      </c>
      <c r="C1272" s="2">
        <v>2</v>
      </c>
    </row>
    <row r="1273" spans="1:5" x14ac:dyDescent="0.25">
      <c r="A1273">
        <v>1272</v>
      </c>
      <c r="B1273" s="5">
        <v>1</v>
      </c>
      <c r="C1273" s="2">
        <v>2</v>
      </c>
    </row>
    <row r="1274" spans="1:5" x14ac:dyDescent="0.25">
      <c r="A1274">
        <v>1273</v>
      </c>
      <c r="C1274" s="2">
        <v>2</v>
      </c>
    </row>
    <row r="1275" spans="1:5" x14ac:dyDescent="0.25">
      <c r="A1275">
        <v>1274</v>
      </c>
      <c r="C1275" s="2">
        <v>2</v>
      </c>
      <c r="D1275" s="3">
        <v>3</v>
      </c>
    </row>
    <row r="1276" spans="1:5" x14ac:dyDescent="0.25">
      <c r="A1276">
        <v>1275</v>
      </c>
      <c r="C1276" s="2">
        <v>2</v>
      </c>
      <c r="D1276" s="3">
        <v>3</v>
      </c>
    </row>
    <row r="1277" spans="1:5" x14ac:dyDescent="0.25">
      <c r="A1277">
        <v>1276</v>
      </c>
      <c r="C1277" s="2">
        <v>2</v>
      </c>
      <c r="D1277" s="3">
        <v>3</v>
      </c>
      <c r="E1277" s="4">
        <v>4</v>
      </c>
    </row>
    <row r="1278" spans="1:5" x14ac:dyDescent="0.25">
      <c r="A1278">
        <v>1277</v>
      </c>
      <c r="C1278" s="2">
        <v>2</v>
      </c>
      <c r="D1278" s="3">
        <v>3</v>
      </c>
      <c r="E1278" s="4">
        <v>4</v>
      </c>
    </row>
    <row r="1279" spans="1:5" x14ac:dyDescent="0.25">
      <c r="A1279">
        <v>1278</v>
      </c>
      <c r="D1279" s="3">
        <v>3</v>
      </c>
      <c r="E1279" s="4">
        <v>4</v>
      </c>
    </row>
    <row r="1280" spans="1:5" x14ac:dyDescent="0.25">
      <c r="A1280">
        <v>1279</v>
      </c>
      <c r="D1280" s="3">
        <v>3</v>
      </c>
      <c r="E1280" s="4">
        <v>4</v>
      </c>
    </row>
    <row r="1281" spans="1:5" x14ac:dyDescent="0.25">
      <c r="A1281">
        <v>1280</v>
      </c>
      <c r="D1281" s="3">
        <v>3</v>
      </c>
      <c r="E1281" s="4">
        <v>4</v>
      </c>
    </row>
    <row r="1282" spans="1:5" x14ac:dyDescent="0.25">
      <c r="A1282">
        <v>1281</v>
      </c>
      <c r="D1282" s="3">
        <v>3</v>
      </c>
      <c r="E1282" s="4">
        <v>4</v>
      </c>
    </row>
    <row r="1283" spans="1:5" x14ac:dyDescent="0.25">
      <c r="A1283">
        <v>1282</v>
      </c>
      <c r="D1283" s="3">
        <v>3</v>
      </c>
      <c r="E1283" s="4">
        <v>4</v>
      </c>
    </row>
    <row r="1284" spans="1:5" x14ac:dyDescent="0.25">
      <c r="A1284">
        <v>1283</v>
      </c>
      <c r="E1284" s="4">
        <v>4</v>
      </c>
    </row>
    <row r="1285" spans="1:5" x14ac:dyDescent="0.25">
      <c r="A1285">
        <v>1284</v>
      </c>
      <c r="E1285" s="4">
        <v>4</v>
      </c>
    </row>
    <row r="1286" spans="1:5" x14ac:dyDescent="0.25">
      <c r="A1286">
        <v>1285</v>
      </c>
    </row>
    <row r="1287" spans="1:5" x14ac:dyDescent="0.25">
      <c r="A1287">
        <v>1286</v>
      </c>
    </row>
    <row r="1288" spans="1:5" x14ac:dyDescent="0.25">
      <c r="A1288">
        <v>1287</v>
      </c>
    </row>
    <row r="1289" spans="1:5" x14ac:dyDescent="0.25">
      <c r="A1289">
        <v>1288</v>
      </c>
      <c r="B1289" s="5">
        <v>1</v>
      </c>
    </row>
    <row r="1290" spans="1:5" x14ac:dyDescent="0.25">
      <c r="A1290">
        <v>1289</v>
      </c>
      <c r="B1290" s="5">
        <v>1</v>
      </c>
    </row>
    <row r="1291" spans="1:5" x14ac:dyDescent="0.25">
      <c r="A1291">
        <v>1290</v>
      </c>
      <c r="B1291" s="5">
        <v>1</v>
      </c>
    </row>
    <row r="1292" spans="1:5" x14ac:dyDescent="0.25">
      <c r="A1292">
        <v>1291</v>
      </c>
      <c r="B1292" s="5">
        <v>1</v>
      </c>
      <c r="C1292" s="2">
        <v>2</v>
      </c>
    </row>
    <row r="1293" spans="1:5" x14ac:dyDescent="0.25">
      <c r="A1293">
        <v>1292</v>
      </c>
      <c r="B1293" s="5">
        <v>1</v>
      </c>
      <c r="C1293" s="2">
        <v>2</v>
      </c>
    </row>
    <row r="1294" spans="1:5" x14ac:dyDescent="0.25">
      <c r="A1294">
        <v>1293</v>
      </c>
      <c r="B1294" s="5">
        <v>1</v>
      </c>
      <c r="C1294" s="2">
        <v>2</v>
      </c>
    </row>
    <row r="1295" spans="1:5" x14ac:dyDescent="0.25">
      <c r="A1295">
        <v>1294</v>
      </c>
      <c r="B1295" s="5">
        <v>1</v>
      </c>
      <c r="C1295" s="2">
        <v>2</v>
      </c>
    </row>
    <row r="1296" spans="1:5" x14ac:dyDescent="0.25">
      <c r="A1296">
        <v>1295</v>
      </c>
      <c r="B1296" s="5">
        <v>1</v>
      </c>
      <c r="C1296" s="2">
        <v>2</v>
      </c>
    </row>
    <row r="1297" spans="1:5" x14ac:dyDescent="0.25">
      <c r="A1297">
        <v>1296</v>
      </c>
      <c r="B1297" s="5">
        <v>1</v>
      </c>
      <c r="C1297" s="2">
        <v>2</v>
      </c>
    </row>
    <row r="1298" spans="1:5" x14ac:dyDescent="0.25">
      <c r="A1298">
        <v>1297</v>
      </c>
      <c r="C1298" s="2">
        <v>2</v>
      </c>
    </row>
    <row r="1299" spans="1:5" x14ac:dyDescent="0.25">
      <c r="A1299">
        <v>1298</v>
      </c>
      <c r="C1299" s="2">
        <v>2</v>
      </c>
      <c r="D1299" s="3">
        <v>3</v>
      </c>
      <c r="E1299" s="4">
        <v>4</v>
      </c>
    </row>
    <row r="1300" spans="1:5" x14ac:dyDescent="0.25">
      <c r="A1300">
        <v>1299</v>
      </c>
      <c r="D1300" s="3">
        <v>3</v>
      </c>
      <c r="E1300" s="4">
        <v>4</v>
      </c>
    </row>
    <row r="1301" spans="1:5" x14ac:dyDescent="0.25">
      <c r="A1301">
        <v>1300</v>
      </c>
      <c r="D1301" s="3">
        <v>3</v>
      </c>
      <c r="E1301" s="4">
        <v>4</v>
      </c>
    </row>
    <row r="1302" spans="1:5" x14ac:dyDescent="0.25">
      <c r="A1302">
        <v>1301</v>
      </c>
      <c r="D1302" s="3">
        <v>3</v>
      </c>
      <c r="E1302" s="4">
        <v>4</v>
      </c>
    </row>
    <row r="1303" spans="1:5" x14ac:dyDescent="0.25">
      <c r="A1303">
        <v>1302</v>
      </c>
      <c r="D1303" s="3">
        <v>3</v>
      </c>
      <c r="E1303" s="4">
        <v>4</v>
      </c>
    </row>
    <row r="1304" spans="1:5" x14ac:dyDescent="0.25">
      <c r="A1304">
        <v>1303</v>
      </c>
      <c r="D1304" s="3">
        <v>3</v>
      </c>
      <c r="E1304" s="4">
        <v>4</v>
      </c>
    </row>
    <row r="1305" spans="1:5" x14ac:dyDescent="0.25">
      <c r="A1305">
        <v>1304</v>
      </c>
      <c r="D1305" s="3">
        <v>3</v>
      </c>
      <c r="E1305" s="4">
        <v>4</v>
      </c>
    </row>
    <row r="1306" spans="1:5" x14ac:dyDescent="0.25">
      <c r="A1306">
        <v>1305</v>
      </c>
      <c r="B1306" s="5">
        <v>1</v>
      </c>
      <c r="D1306" s="3">
        <v>3</v>
      </c>
      <c r="E1306" s="4">
        <v>4</v>
      </c>
    </row>
    <row r="1307" spans="1:5" x14ac:dyDescent="0.25">
      <c r="A1307">
        <v>1306</v>
      </c>
      <c r="B1307" s="5">
        <v>1</v>
      </c>
      <c r="E1307" s="4">
        <v>4</v>
      </c>
    </row>
    <row r="1308" spans="1:5" x14ac:dyDescent="0.25">
      <c r="A1308">
        <v>1307</v>
      </c>
      <c r="B1308" s="5">
        <v>1</v>
      </c>
      <c r="E1308" s="4">
        <v>4</v>
      </c>
    </row>
    <row r="1309" spans="1:5" x14ac:dyDescent="0.25">
      <c r="A1309">
        <v>1308</v>
      </c>
      <c r="B1309" s="5">
        <v>1</v>
      </c>
      <c r="E1309" s="4">
        <v>4</v>
      </c>
    </row>
    <row r="1310" spans="1:5" x14ac:dyDescent="0.25">
      <c r="A1310">
        <v>1309</v>
      </c>
      <c r="B1310" s="5">
        <v>1</v>
      </c>
    </row>
    <row r="1311" spans="1:5" x14ac:dyDescent="0.25">
      <c r="A1311">
        <v>1310</v>
      </c>
      <c r="B1311" s="5">
        <v>1</v>
      </c>
    </row>
    <row r="1312" spans="1:5" x14ac:dyDescent="0.25">
      <c r="A1312">
        <v>1311</v>
      </c>
      <c r="B1312" s="5">
        <v>1</v>
      </c>
    </row>
    <row r="1313" spans="1:5" x14ac:dyDescent="0.25">
      <c r="A1313">
        <v>1312</v>
      </c>
      <c r="B1313" s="5">
        <v>1</v>
      </c>
      <c r="C1313" s="2">
        <v>2</v>
      </c>
    </row>
    <row r="1314" spans="1:5" x14ac:dyDescent="0.25">
      <c r="A1314">
        <v>1313</v>
      </c>
      <c r="B1314" s="5">
        <v>1</v>
      </c>
      <c r="C1314" s="2">
        <v>2</v>
      </c>
    </row>
    <row r="1315" spans="1:5" x14ac:dyDescent="0.25">
      <c r="A1315">
        <v>1314</v>
      </c>
      <c r="B1315" s="5">
        <v>1</v>
      </c>
      <c r="C1315" s="2">
        <v>2</v>
      </c>
    </row>
    <row r="1316" spans="1:5" x14ac:dyDescent="0.25">
      <c r="A1316">
        <v>1315</v>
      </c>
      <c r="B1316" s="5">
        <v>1</v>
      </c>
      <c r="C1316" s="2">
        <v>2</v>
      </c>
    </row>
    <row r="1317" spans="1:5" x14ac:dyDescent="0.25">
      <c r="A1317">
        <v>1316</v>
      </c>
      <c r="B1317" s="5">
        <v>1</v>
      </c>
      <c r="C1317" s="2">
        <v>2</v>
      </c>
    </row>
    <row r="1318" spans="1:5" x14ac:dyDescent="0.25">
      <c r="A1318">
        <v>1317</v>
      </c>
      <c r="C1318" s="2">
        <v>2</v>
      </c>
    </row>
    <row r="1319" spans="1:5" x14ac:dyDescent="0.25">
      <c r="A1319">
        <v>1318</v>
      </c>
      <c r="C1319" s="2">
        <v>2</v>
      </c>
    </row>
    <row r="1320" spans="1:5" x14ac:dyDescent="0.25">
      <c r="A1320">
        <v>1319</v>
      </c>
      <c r="C1320" s="2">
        <v>2</v>
      </c>
      <c r="D1320" s="3">
        <v>3</v>
      </c>
    </row>
    <row r="1321" spans="1:5" x14ac:dyDescent="0.25">
      <c r="A1321">
        <v>1320</v>
      </c>
      <c r="C1321" s="2">
        <v>2</v>
      </c>
      <c r="D1321" s="3">
        <v>3</v>
      </c>
    </row>
    <row r="1322" spans="1:5" x14ac:dyDescent="0.25">
      <c r="A1322">
        <v>1321</v>
      </c>
      <c r="C1322" s="2">
        <v>2</v>
      </c>
      <c r="D1322" s="3">
        <v>3</v>
      </c>
      <c r="E1322" s="4">
        <v>4</v>
      </c>
    </row>
    <row r="1323" spans="1:5" x14ac:dyDescent="0.25">
      <c r="A1323">
        <v>1322</v>
      </c>
      <c r="D1323" s="3">
        <v>3</v>
      </c>
      <c r="E1323" s="4">
        <v>4</v>
      </c>
    </row>
    <row r="1324" spans="1:5" x14ac:dyDescent="0.25">
      <c r="A1324">
        <v>1323</v>
      </c>
      <c r="D1324" s="3">
        <v>3</v>
      </c>
      <c r="E1324" s="4">
        <v>4</v>
      </c>
    </row>
    <row r="1325" spans="1:5" x14ac:dyDescent="0.25">
      <c r="A1325">
        <v>1324</v>
      </c>
      <c r="D1325" s="3">
        <v>3</v>
      </c>
      <c r="E1325" s="4">
        <v>4</v>
      </c>
    </row>
    <row r="1326" spans="1:5" x14ac:dyDescent="0.25">
      <c r="A1326">
        <v>1325</v>
      </c>
      <c r="D1326" s="3">
        <v>3</v>
      </c>
      <c r="E1326" s="4">
        <v>4</v>
      </c>
    </row>
    <row r="1327" spans="1:5" x14ac:dyDescent="0.25">
      <c r="A1327">
        <v>1326</v>
      </c>
      <c r="D1327" s="3">
        <v>3</v>
      </c>
      <c r="E1327" s="4">
        <v>4</v>
      </c>
    </row>
    <row r="1328" spans="1:5" x14ac:dyDescent="0.25">
      <c r="A1328">
        <v>1327</v>
      </c>
      <c r="D1328" s="3">
        <v>3</v>
      </c>
      <c r="E1328" s="4">
        <v>4</v>
      </c>
    </row>
    <row r="1329" spans="1:5" x14ac:dyDescent="0.25">
      <c r="A1329">
        <v>1328</v>
      </c>
      <c r="E1329" s="4">
        <v>4</v>
      </c>
    </row>
    <row r="1330" spans="1:5" x14ac:dyDescent="0.25">
      <c r="A1330">
        <v>1329</v>
      </c>
      <c r="E1330" s="4">
        <v>4</v>
      </c>
    </row>
    <row r="1331" spans="1:5" x14ac:dyDescent="0.25">
      <c r="A1331">
        <v>1330</v>
      </c>
      <c r="E1331" s="4">
        <v>4</v>
      </c>
    </row>
    <row r="1332" spans="1:5" x14ac:dyDescent="0.25">
      <c r="A1332">
        <v>1331</v>
      </c>
      <c r="B1332" s="5">
        <v>1</v>
      </c>
    </row>
    <row r="1333" spans="1:5" x14ac:dyDescent="0.25">
      <c r="A1333">
        <v>1332</v>
      </c>
      <c r="B1333" s="5">
        <v>1</v>
      </c>
    </row>
    <row r="1334" spans="1:5" x14ac:dyDescent="0.25">
      <c r="A1334">
        <v>1333</v>
      </c>
      <c r="B1334" s="5">
        <v>1</v>
      </c>
    </row>
    <row r="1335" spans="1:5" x14ac:dyDescent="0.25">
      <c r="A1335">
        <v>1334</v>
      </c>
      <c r="B1335" s="5">
        <v>1</v>
      </c>
    </row>
    <row r="1336" spans="1:5" x14ac:dyDescent="0.25">
      <c r="A1336">
        <v>1335</v>
      </c>
      <c r="B1336" s="5">
        <v>1</v>
      </c>
    </row>
    <row r="1337" spans="1:5" x14ac:dyDescent="0.25">
      <c r="A1337">
        <v>1336</v>
      </c>
      <c r="B1337" s="5">
        <v>1</v>
      </c>
      <c r="C1337" s="2">
        <v>2</v>
      </c>
    </row>
    <row r="1338" spans="1:5" x14ac:dyDescent="0.25">
      <c r="A1338">
        <v>1337</v>
      </c>
      <c r="B1338" s="5">
        <v>1</v>
      </c>
      <c r="C1338" s="2">
        <v>2</v>
      </c>
    </row>
    <row r="1339" spans="1:5" x14ac:dyDescent="0.25">
      <c r="A1339">
        <v>1338</v>
      </c>
      <c r="B1339" s="5">
        <v>1</v>
      </c>
      <c r="C1339" s="2">
        <v>2</v>
      </c>
    </row>
    <row r="1340" spans="1:5" x14ac:dyDescent="0.25">
      <c r="A1340">
        <v>1339</v>
      </c>
      <c r="B1340" s="5">
        <v>1</v>
      </c>
      <c r="C1340" s="2">
        <v>2</v>
      </c>
    </row>
    <row r="1341" spans="1:5" x14ac:dyDescent="0.25">
      <c r="A1341">
        <v>1340</v>
      </c>
      <c r="B1341" s="5">
        <v>1</v>
      </c>
      <c r="C1341" s="2">
        <v>2</v>
      </c>
    </row>
    <row r="1342" spans="1:5" x14ac:dyDescent="0.25">
      <c r="A1342">
        <v>1341</v>
      </c>
      <c r="C1342" s="2">
        <v>2</v>
      </c>
    </row>
    <row r="1343" spans="1:5" x14ac:dyDescent="0.25">
      <c r="A1343">
        <v>1342</v>
      </c>
      <c r="C1343" s="2">
        <v>2</v>
      </c>
    </row>
    <row r="1344" spans="1:5" x14ac:dyDescent="0.25">
      <c r="A1344">
        <v>1343</v>
      </c>
      <c r="C1344" s="2">
        <v>2</v>
      </c>
    </row>
    <row r="1345" spans="1:5" x14ac:dyDescent="0.25">
      <c r="A1345">
        <v>1344</v>
      </c>
      <c r="C1345" s="2">
        <v>2</v>
      </c>
    </row>
    <row r="1346" spans="1:5" x14ac:dyDescent="0.25">
      <c r="A1346">
        <v>1345</v>
      </c>
      <c r="C1346" s="2">
        <v>2</v>
      </c>
      <c r="D1346" s="3">
        <v>3</v>
      </c>
      <c r="E1346" s="4">
        <v>4</v>
      </c>
    </row>
    <row r="1347" spans="1:5" x14ac:dyDescent="0.25">
      <c r="A1347">
        <v>1346</v>
      </c>
      <c r="D1347" s="3">
        <v>3</v>
      </c>
      <c r="E1347" s="4">
        <v>4</v>
      </c>
    </row>
    <row r="1348" spans="1:5" x14ac:dyDescent="0.25">
      <c r="A1348">
        <v>1347</v>
      </c>
      <c r="D1348" s="3">
        <v>3</v>
      </c>
      <c r="E1348" s="4">
        <v>4</v>
      </c>
    </row>
    <row r="1349" spans="1:5" x14ac:dyDescent="0.25">
      <c r="A1349">
        <v>1348</v>
      </c>
      <c r="D1349" s="3">
        <v>3</v>
      </c>
      <c r="E1349" s="4">
        <v>4</v>
      </c>
    </row>
    <row r="1350" spans="1:5" x14ac:dyDescent="0.25">
      <c r="A1350">
        <v>1349</v>
      </c>
      <c r="D1350" s="3">
        <v>3</v>
      </c>
      <c r="E1350" s="4">
        <v>4</v>
      </c>
    </row>
    <row r="1351" spans="1:5" x14ac:dyDescent="0.25">
      <c r="A1351">
        <v>1350</v>
      </c>
      <c r="D1351" s="3">
        <v>3</v>
      </c>
      <c r="E1351" s="4">
        <v>4</v>
      </c>
    </row>
    <row r="1352" spans="1:5" x14ac:dyDescent="0.25">
      <c r="A1352">
        <v>1351</v>
      </c>
      <c r="D1352" s="3">
        <v>3</v>
      </c>
      <c r="E1352" s="4">
        <v>4</v>
      </c>
    </row>
    <row r="1353" spans="1:5" x14ac:dyDescent="0.25">
      <c r="A1353">
        <v>1352</v>
      </c>
      <c r="B1353" s="5">
        <v>1</v>
      </c>
      <c r="D1353" s="3">
        <v>3</v>
      </c>
      <c r="E1353" s="4">
        <v>4</v>
      </c>
    </row>
    <row r="1354" spans="1:5" x14ac:dyDescent="0.25">
      <c r="A1354">
        <v>1353</v>
      </c>
      <c r="B1354" s="5">
        <v>1</v>
      </c>
      <c r="E1354" s="4">
        <v>4</v>
      </c>
    </row>
    <row r="1355" spans="1:5" x14ac:dyDescent="0.25">
      <c r="A1355">
        <v>1354</v>
      </c>
      <c r="B1355" s="5">
        <v>1</v>
      </c>
      <c r="E1355" s="4">
        <v>4</v>
      </c>
    </row>
    <row r="1356" spans="1:5" x14ac:dyDescent="0.25">
      <c r="A1356">
        <v>1355</v>
      </c>
      <c r="B1356" s="5">
        <v>1</v>
      </c>
    </row>
    <row r="1357" spans="1:5" x14ac:dyDescent="0.25">
      <c r="A1357">
        <v>1356</v>
      </c>
      <c r="B1357" s="5">
        <v>1</v>
      </c>
    </row>
    <row r="1358" spans="1:5" x14ac:dyDescent="0.25">
      <c r="A1358">
        <v>1357</v>
      </c>
      <c r="B1358" s="5">
        <v>1</v>
      </c>
    </row>
    <row r="1359" spans="1:5" x14ac:dyDescent="0.25">
      <c r="A1359">
        <v>1358</v>
      </c>
      <c r="B1359" s="5">
        <v>1</v>
      </c>
    </row>
    <row r="1360" spans="1:5" x14ac:dyDescent="0.25">
      <c r="A1360">
        <v>1359</v>
      </c>
      <c r="B1360" s="5">
        <v>1</v>
      </c>
    </row>
    <row r="1361" spans="1:5" x14ac:dyDescent="0.25">
      <c r="A1361">
        <v>1360</v>
      </c>
      <c r="B1361" s="5">
        <v>1</v>
      </c>
      <c r="C1361" s="2">
        <v>2</v>
      </c>
    </row>
    <row r="1362" spans="1:5" x14ac:dyDescent="0.25">
      <c r="A1362">
        <v>1361</v>
      </c>
      <c r="B1362" s="5">
        <v>1</v>
      </c>
      <c r="C1362" s="2">
        <v>2</v>
      </c>
    </row>
    <row r="1363" spans="1:5" x14ac:dyDescent="0.25">
      <c r="A1363">
        <v>1362</v>
      </c>
      <c r="B1363" s="5">
        <v>1</v>
      </c>
      <c r="C1363" s="2">
        <v>2</v>
      </c>
    </row>
    <row r="1364" spans="1:5" x14ac:dyDescent="0.25">
      <c r="A1364">
        <v>1363</v>
      </c>
      <c r="C1364" s="2">
        <v>2</v>
      </c>
    </row>
    <row r="1365" spans="1:5" x14ac:dyDescent="0.25">
      <c r="A1365">
        <v>1364</v>
      </c>
      <c r="C1365" s="2">
        <v>2</v>
      </c>
    </row>
    <row r="1366" spans="1:5" x14ac:dyDescent="0.25">
      <c r="A1366">
        <v>1365</v>
      </c>
      <c r="C1366" s="2">
        <v>2</v>
      </c>
    </row>
    <row r="1367" spans="1:5" x14ac:dyDescent="0.25">
      <c r="A1367">
        <v>1366</v>
      </c>
      <c r="C1367" s="2">
        <v>2</v>
      </c>
      <c r="D1367" s="3">
        <v>3</v>
      </c>
    </row>
    <row r="1368" spans="1:5" x14ac:dyDescent="0.25">
      <c r="A1368">
        <v>1367</v>
      </c>
      <c r="C1368" s="2">
        <v>2</v>
      </c>
      <c r="D1368" s="3">
        <v>3</v>
      </c>
      <c r="E1368" s="4">
        <v>4</v>
      </c>
    </row>
    <row r="1369" spans="1:5" x14ac:dyDescent="0.25">
      <c r="A1369">
        <v>1368</v>
      </c>
      <c r="D1369" s="3">
        <v>3</v>
      </c>
      <c r="E1369" s="4">
        <v>4</v>
      </c>
    </row>
    <row r="1370" spans="1:5" x14ac:dyDescent="0.25">
      <c r="A1370">
        <v>1369</v>
      </c>
      <c r="D1370" s="3">
        <v>3</v>
      </c>
      <c r="E1370" s="4">
        <v>4</v>
      </c>
    </row>
    <row r="1371" spans="1:5" x14ac:dyDescent="0.25">
      <c r="A1371">
        <v>1370</v>
      </c>
      <c r="D1371" s="3">
        <v>3</v>
      </c>
      <c r="E1371" s="4">
        <v>4</v>
      </c>
    </row>
    <row r="1372" spans="1:5" x14ac:dyDescent="0.25">
      <c r="A1372">
        <v>1371</v>
      </c>
      <c r="D1372" s="3">
        <v>3</v>
      </c>
      <c r="E1372" s="4">
        <v>4</v>
      </c>
    </row>
    <row r="1373" spans="1:5" x14ac:dyDescent="0.25">
      <c r="A1373">
        <v>1372</v>
      </c>
      <c r="D1373" s="3">
        <v>3</v>
      </c>
      <c r="E1373" s="4">
        <v>4</v>
      </c>
    </row>
    <row r="1374" spans="1:5" x14ac:dyDescent="0.25">
      <c r="A1374">
        <v>1373</v>
      </c>
      <c r="D1374" s="3">
        <v>3</v>
      </c>
      <c r="E1374" s="4">
        <v>4</v>
      </c>
    </row>
    <row r="1375" spans="1:5" x14ac:dyDescent="0.25">
      <c r="A1375">
        <v>1374</v>
      </c>
      <c r="E1375" s="4">
        <v>4</v>
      </c>
    </row>
    <row r="1376" spans="1:5" x14ac:dyDescent="0.25">
      <c r="A1376">
        <v>1375</v>
      </c>
    </row>
    <row r="1377" spans="1:5" x14ac:dyDescent="0.25">
      <c r="A1377">
        <v>1376</v>
      </c>
    </row>
    <row r="1378" spans="1:5" x14ac:dyDescent="0.25">
      <c r="A1378">
        <v>1377</v>
      </c>
    </row>
    <row r="1379" spans="1:5" x14ac:dyDescent="0.25">
      <c r="A1379">
        <v>1378</v>
      </c>
      <c r="C1379" s="2">
        <v>2</v>
      </c>
    </row>
    <row r="1380" spans="1:5" x14ac:dyDescent="0.25">
      <c r="A1380">
        <v>1379</v>
      </c>
      <c r="C1380" s="2">
        <v>2</v>
      </c>
    </row>
    <row r="1381" spans="1:5" x14ac:dyDescent="0.25">
      <c r="A1381">
        <v>1380</v>
      </c>
      <c r="C1381" s="2">
        <v>2</v>
      </c>
    </row>
    <row r="1382" spans="1:5" x14ac:dyDescent="0.25">
      <c r="A1382">
        <v>1381</v>
      </c>
      <c r="C1382" s="2">
        <v>2</v>
      </c>
    </row>
    <row r="1383" spans="1:5" x14ac:dyDescent="0.25">
      <c r="A1383">
        <v>1382</v>
      </c>
      <c r="B1383" s="5">
        <v>1</v>
      </c>
      <c r="C1383" s="2">
        <v>2</v>
      </c>
    </row>
    <row r="1384" spans="1:5" x14ac:dyDescent="0.25">
      <c r="A1384">
        <v>1383</v>
      </c>
      <c r="B1384" s="5">
        <v>1</v>
      </c>
      <c r="C1384" s="2">
        <v>2</v>
      </c>
    </row>
    <row r="1385" spans="1:5" x14ac:dyDescent="0.25">
      <c r="A1385">
        <v>1384</v>
      </c>
      <c r="B1385" s="5">
        <v>1</v>
      </c>
      <c r="C1385" s="2">
        <v>2</v>
      </c>
    </row>
    <row r="1386" spans="1:5" x14ac:dyDescent="0.25">
      <c r="A1386">
        <v>1385</v>
      </c>
      <c r="B1386" s="5">
        <v>1</v>
      </c>
      <c r="C1386" s="2">
        <v>2</v>
      </c>
    </row>
    <row r="1387" spans="1:5" x14ac:dyDescent="0.25">
      <c r="A1387">
        <v>1386</v>
      </c>
      <c r="B1387" s="5">
        <v>1</v>
      </c>
      <c r="C1387" s="2">
        <v>2</v>
      </c>
    </row>
    <row r="1388" spans="1:5" x14ac:dyDescent="0.25">
      <c r="A1388">
        <v>1387</v>
      </c>
      <c r="B1388" s="5">
        <v>1</v>
      </c>
      <c r="C1388" s="2">
        <v>2</v>
      </c>
    </row>
    <row r="1389" spans="1:5" x14ac:dyDescent="0.25">
      <c r="A1389">
        <v>1388</v>
      </c>
      <c r="B1389" s="5">
        <v>1</v>
      </c>
      <c r="C1389" s="2">
        <v>2</v>
      </c>
    </row>
    <row r="1390" spans="1:5" x14ac:dyDescent="0.25">
      <c r="A1390">
        <v>1389</v>
      </c>
      <c r="B1390" s="5">
        <v>1</v>
      </c>
    </row>
    <row r="1391" spans="1:5" x14ac:dyDescent="0.25">
      <c r="A1391">
        <v>1390</v>
      </c>
      <c r="B1391" s="5">
        <v>1</v>
      </c>
      <c r="E1391" s="4">
        <v>4</v>
      </c>
    </row>
    <row r="1392" spans="1:5" x14ac:dyDescent="0.25">
      <c r="A1392">
        <v>1391</v>
      </c>
      <c r="B1392" s="5">
        <v>1</v>
      </c>
      <c r="D1392" s="3">
        <v>3</v>
      </c>
      <c r="E1392" s="4">
        <v>4</v>
      </c>
    </row>
    <row r="1393" spans="1:5" x14ac:dyDescent="0.25">
      <c r="A1393">
        <v>1392</v>
      </c>
      <c r="D1393" s="3">
        <v>3</v>
      </c>
      <c r="E1393" s="4">
        <v>4</v>
      </c>
    </row>
    <row r="1394" spans="1:5" x14ac:dyDescent="0.25">
      <c r="A1394">
        <v>1393</v>
      </c>
      <c r="D1394" s="3">
        <v>3</v>
      </c>
      <c r="E1394" s="4">
        <v>4</v>
      </c>
    </row>
    <row r="1395" spans="1:5" x14ac:dyDescent="0.25">
      <c r="A1395">
        <v>1394</v>
      </c>
      <c r="D1395" s="3">
        <v>3</v>
      </c>
      <c r="E1395" s="4">
        <v>4</v>
      </c>
    </row>
    <row r="1396" spans="1:5" x14ac:dyDescent="0.25">
      <c r="A1396">
        <v>1395</v>
      </c>
      <c r="D1396" s="3">
        <v>3</v>
      </c>
      <c r="E1396" s="4">
        <v>4</v>
      </c>
    </row>
    <row r="1397" spans="1:5" x14ac:dyDescent="0.25">
      <c r="A1397">
        <v>1396</v>
      </c>
      <c r="D1397" s="3">
        <v>3</v>
      </c>
      <c r="E1397" s="4">
        <v>4</v>
      </c>
    </row>
    <row r="1398" spans="1:5" x14ac:dyDescent="0.25">
      <c r="A1398">
        <v>1397</v>
      </c>
      <c r="D1398" s="3">
        <v>3</v>
      </c>
      <c r="E1398" s="4">
        <v>4</v>
      </c>
    </row>
    <row r="1399" spans="1:5" x14ac:dyDescent="0.25">
      <c r="A1399">
        <v>1398</v>
      </c>
      <c r="D1399" s="3">
        <v>3</v>
      </c>
      <c r="E1399" s="4">
        <v>4</v>
      </c>
    </row>
    <row r="1400" spans="1:5" x14ac:dyDescent="0.25">
      <c r="A1400">
        <v>1399</v>
      </c>
    </row>
    <row r="1401" spans="1:5" x14ac:dyDescent="0.25">
      <c r="A1401">
        <v>1400</v>
      </c>
    </row>
    <row r="1402" spans="1:5" x14ac:dyDescent="0.25">
      <c r="A1402">
        <v>1401</v>
      </c>
    </row>
    <row r="1403" spans="1:5" x14ac:dyDescent="0.25">
      <c r="A1403">
        <v>1402</v>
      </c>
      <c r="C1403" s="2">
        <v>2</v>
      </c>
    </row>
    <row r="1404" spans="1:5" x14ac:dyDescent="0.25">
      <c r="A1404">
        <v>1403</v>
      </c>
      <c r="C1404" s="2">
        <v>2</v>
      </c>
    </row>
    <row r="1405" spans="1:5" x14ac:dyDescent="0.25">
      <c r="A1405">
        <v>1404</v>
      </c>
      <c r="C1405" s="2">
        <v>2</v>
      </c>
    </row>
    <row r="1406" spans="1:5" x14ac:dyDescent="0.25">
      <c r="A1406">
        <v>1405</v>
      </c>
      <c r="C1406" s="2">
        <v>2</v>
      </c>
    </row>
    <row r="1407" spans="1:5" x14ac:dyDescent="0.25">
      <c r="A1407">
        <v>1406</v>
      </c>
      <c r="C1407" s="2">
        <v>2</v>
      </c>
    </row>
    <row r="1408" spans="1:5" x14ac:dyDescent="0.25">
      <c r="A1408">
        <v>1407</v>
      </c>
      <c r="B1408" s="5">
        <v>1</v>
      </c>
      <c r="C1408" s="2">
        <v>2</v>
      </c>
    </row>
    <row r="1409" spans="1:5" x14ac:dyDescent="0.25">
      <c r="A1409">
        <v>1408</v>
      </c>
      <c r="B1409" s="5">
        <v>1</v>
      </c>
      <c r="C1409" s="2">
        <v>2</v>
      </c>
    </row>
    <row r="1410" spans="1:5" x14ac:dyDescent="0.25">
      <c r="A1410">
        <v>1409</v>
      </c>
      <c r="B1410" s="5">
        <v>1</v>
      </c>
      <c r="C1410" s="2">
        <v>2</v>
      </c>
    </row>
    <row r="1411" spans="1:5" x14ac:dyDescent="0.25">
      <c r="A1411">
        <v>1410</v>
      </c>
      <c r="B1411" s="5">
        <v>1</v>
      </c>
      <c r="C1411" s="2">
        <v>2</v>
      </c>
    </row>
    <row r="1412" spans="1:5" x14ac:dyDescent="0.25">
      <c r="A1412">
        <v>1411</v>
      </c>
      <c r="B1412" s="5">
        <v>1</v>
      </c>
      <c r="C1412" s="2">
        <v>2</v>
      </c>
    </row>
    <row r="1413" spans="1:5" x14ac:dyDescent="0.25">
      <c r="A1413">
        <v>1412</v>
      </c>
      <c r="B1413" s="5">
        <v>1</v>
      </c>
    </row>
    <row r="1414" spans="1:5" x14ac:dyDescent="0.25">
      <c r="A1414">
        <v>1413</v>
      </c>
      <c r="B1414" s="5">
        <v>1</v>
      </c>
    </row>
    <row r="1415" spans="1:5" x14ac:dyDescent="0.25">
      <c r="A1415">
        <v>1414</v>
      </c>
      <c r="B1415" s="5">
        <v>1</v>
      </c>
      <c r="E1415" s="4">
        <v>4</v>
      </c>
    </row>
    <row r="1416" spans="1:5" x14ac:dyDescent="0.25">
      <c r="A1416">
        <v>1415</v>
      </c>
      <c r="B1416" s="5">
        <v>1</v>
      </c>
      <c r="D1416" s="3">
        <v>3</v>
      </c>
      <c r="E1416" s="4">
        <v>4</v>
      </c>
    </row>
    <row r="1417" spans="1:5" x14ac:dyDescent="0.25">
      <c r="A1417">
        <v>1416</v>
      </c>
      <c r="B1417" s="5">
        <v>1</v>
      </c>
      <c r="D1417" s="3">
        <v>3</v>
      </c>
      <c r="E1417" s="4">
        <v>4</v>
      </c>
    </row>
    <row r="1418" spans="1:5" x14ac:dyDescent="0.25">
      <c r="A1418">
        <v>1417</v>
      </c>
      <c r="D1418" s="3">
        <v>3</v>
      </c>
      <c r="E1418" s="4">
        <v>4</v>
      </c>
    </row>
    <row r="1419" spans="1:5" x14ac:dyDescent="0.25">
      <c r="A1419">
        <v>1418</v>
      </c>
      <c r="D1419" s="3">
        <v>3</v>
      </c>
      <c r="E1419" s="4">
        <v>4</v>
      </c>
    </row>
    <row r="1420" spans="1:5" x14ac:dyDescent="0.25">
      <c r="A1420">
        <v>1419</v>
      </c>
      <c r="D1420" s="3">
        <v>3</v>
      </c>
      <c r="E1420" s="4">
        <v>4</v>
      </c>
    </row>
    <row r="1421" spans="1:5" x14ac:dyDescent="0.25">
      <c r="A1421">
        <v>1420</v>
      </c>
      <c r="D1421" s="3">
        <v>3</v>
      </c>
      <c r="E1421" s="4">
        <v>4</v>
      </c>
    </row>
    <row r="1422" spans="1:5" x14ac:dyDescent="0.25">
      <c r="A1422">
        <v>1421</v>
      </c>
      <c r="D1422" s="3">
        <v>3</v>
      </c>
      <c r="E1422" s="4">
        <v>4</v>
      </c>
    </row>
    <row r="1423" spans="1:5" x14ac:dyDescent="0.25">
      <c r="A1423">
        <v>1422</v>
      </c>
      <c r="D1423" s="3">
        <v>3</v>
      </c>
      <c r="E1423" s="4">
        <v>4</v>
      </c>
    </row>
    <row r="1424" spans="1:5" x14ac:dyDescent="0.25">
      <c r="A1424">
        <v>1423</v>
      </c>
      <c r="D1424" s="3">
        <v>3</v>
      </c>
      <c r="E1424" s="4">
        <v>4</v>
      </c>
    </row>
    <row r="1425" spans="1:5" x14ac:dyDescent="0.25">
      <c r="A1425">
        <v>1424</v>
      </c>
      <c r="D1425" s="3">
        <v>3</v>
      </c>
    </row>
    <row r="1426" spans="1:5" x14ac:dyDescent="0.25">
      <c r="A1426">
        <v>1425</v>
      </c>
    </row>
    <row r="1427" spans="1:5" x14ac:dyDescent="0.25">
      <c r="A1427">
        <v>1426</v>
      </c>
    </row>
    <row r="1428" spans="1:5" x14ac:dyDescent="0.25">
      <c r="A1428">
        <v>1427</v>
      </c>
      <c r="C1428" s="2">
        <v>2</v>
      </c>
    </row>
    <row r="1429" spans="1:5" x14ac:dyDescent="0.25">
      <c r="A1429">
        <v>1428</v>
      </c>
      <c r="C1429" s="2">
        <v>2</v>
      </c>
    </row>
    <row r="1430" spans="1:5" x14ac:dyDescent="0.25">
      <c r="A1430">
        <v>1429</v>
      </c>
      <c r="C1430" s="2">
        <v>2</v>
      </c>
    </row>
    <row r="1431" spans="1:5" x14ac:dyDescent="0.25">
      <c r="A1431">
        <v>1430</v>
      </c>
      <c r="C1431" s="2">
        <v>2</v>
      </c>
    </row>
    <row r="1432" spans="1:5" x14ac:dyDescent="0.25">
      <c r="A1432">
        <v>1431</v>
      </c>
      <c r="C1432" s="2">
        <v>2</v>
      </c>
    </row>
    <row r="1433" spans="1:5" x14ac:dyDescent="0.25">
      <c r="A1433">
        <v>1432</v>
      </c>
      <c r="B1433" s="5">
        <v>1</v>
      </c>
      <c r="C1433" s="2">
        <v>2</v>
      </c>
    </row>
    <row r="1434" spans="1:5" x14ac:dyDescent="0.25">
      <c r="A1434">
        <v>1433</v>
      </c>
      <c r="B1434" s="5">
        <v>1</v>
      </c>
      <c r="C1434" s="2">
        <v>2</v>
      </c>
    </row>
    <row r="1435" spans="1:5" x14ac:dyDescent="0.25">
      <c r="A1435">
        <v>1434</v>
      </c>
      <c r="B1435" s="5">
        <v>1</v>
      </c>
      <c r="C1435" s="2">
        <v>2</v>
      </c>
    </row>
    <row r="1436" spans="1:5" x14ac:dyDescent="0.25">
      <c r="A1436">
        <v>1435</v>
      </c>
      <c r="B1436" s="5">
        <v>1</v>
      </c>
      <c r="C1436" s="2">
        <v>2</v>
      </c>
    </row>
    <row r="1437" spans="1:5" x14ac:dyDescent="0.25">
      <c r="A1437">
        <v>1436</v>
      </c>
      <c r="B1437" s="5">
        <v>1</v>
      </c>
      <c r="C1437" s="2">
        <v>2</v>
      </c>
    </row>
    <row r="1438" spans="1:5" x14ac:dyDescent="0.25">
      <c r="A1438">
        <v>1437</v>
      </c>
      <c r="B1438" s="5">
        <v>1</v>
      </c>
    </row>
    <row r="1439" spans="1:5" x14ac:dyDescent="0.25">
      <c r="A1439">
        <v>1438</v>
      </c>
      <c r="B1439" s="5">
        <v>1</v>
      </c>
    </row>
    <row r="1440" spans="1:5" x14ac:dyDescent="0.25">
      <c r="A1440">
        <v>1439</v>
      </c>
      <c r="B1440" s="5">
        <v>1</v>
      </c>
      <c r="E1440" s="4">
        <v>4</v>
      </c>
    </row>
    <row r="1441" spans="1:5" x14ac:dyDescent="0.25">
      <c r="A1441">
        <v>1440</v>
      </c>
      <c r="D1441" s="3">
        <v>3</v>
      </c>
      <c r="E1441" s="4">
        <v>4</v>
      </c>
    </row>
    <row r="1442" spans="1:5" x14ac:dyDescent="0.25">
      <c r="A1442">
        <v>1441</v>
      </c>
      <c r="D1442" s="3">
        <v>3</v>
      </c>
      <c r="E1442" s="4">
        <v>4</v>
      </c>
    </row>
    <row r="1443" spans="1:5" x14ac:dyDescent="0.25">
      <c r="A1443">
        <v>1442</v>
      </c>
      <c r="D1443" s="3">
        <v>3</v>
      </c>
      <c r="E1443" s="4">
        <v>4</v>
      </c>
    </row>
    <row r="1444" spans="1:5" x14ac:dyDescent="0.25">
      <c r="A1444">
        <v>1443</v>
      </c>
      <c r="D1444" s="3">
        <v>3</v>
      </c>
      <c r="E1444" s="4">
        <v>4</v>
      </c>
    </row>
    <row r="1445" spans="1:5" x14ac:dyDescent="0.25">
      <c r="A1445">
        <v>1444</v>
      </c>
      <c r="D1445" s="3">
        <v>3</v>
      </c>
      <c r="E1445" s="4">
        <v>4</v>
      </c>
    </row>
    <row r="1446" spans="1:5" x14ac:dyDescent="0.25">
      <c r="A1446">
        <v>1445</v>
      </c>
      <c r="D1446" s="3">
        <v>3</v>
      </c>
      <c r="E1446" s="4">
        <v>4</v>
      </c>
    </row>
    <row r="1447" spans="1:5" x14ac:dyDescent="0.25">
      <c r="A1447">
        <v>1446</v>
      </c>
      <c r="D1447" s="3">
        <v>3</v>
      </c>
      <c r="E1447" s="4">
        <v>4</v>
      </c>
    </row>
    <row r="1448" spans="1:5" x14ac:dyDescent="0.25">
      <c r="A1448">
        <v>1447</v>
      </c>
      <c r="D1448" s="3">
        <v>3</v>
      </c>
    </row>
    <row r="1449" spans="1:5" x14ac:dyDescent="0.25">
      <c r="A1449">
        <v>1448</v>
      </c>
      <c r="D1449" s="3">
        <v>3</v>
      </c>
    </row>
    <row r="1450" spans="1:5" x14ac:dyDescent="0.25">
      <c r="A1450">
        <v>1449</v>
      </c>
    </row>
    <row r="1451" spans="1:5" x14ac:dyDescent="0.25">
      <c r="A1451">
        <v>1450</v>
      </c>
      <c r="C1451" s="2">
        <v>2</v>
      </c>
    </row>
    <row r="1452" spans="1:5" x14ac:dyDescent="0.25">
      <c r="A1452">
        <v>1451</v>
      </c>
      <c r="C1452" s="2">
        <v>2</v>
      </c>
    </row>
    <row r="1453" spans="1:5" x14ac:dyDescent="0.25">
      <c r="A1453">
        <v>1452</v>
      </c>
      <c r="C1453" s="2">
        <v>2</v>
      </c>
    </row>
    <row r="1454" spans="1:5" x14ac:dyDescent="0.25">
      <c r="A1454">
        <v>1453</v>
      </c>
      <c r="C1454" s="2">
        <v>2</v>
      </c>
    </row>
    <row r="1455" spans="1:5" x14ac:dyDescent="0.25">
      <c r="A1455">
        <v>1454</v>
      </c>
      <c r="C1455" s="2">
        <v>2</v>
      </c>
    </row>
    <row r="1456" spans="1:5" x14ac:dyDescent="0.25">
      <c r="A1456">
        <v>1455</v>
      </c>
      <c r="C1456" s="2">
        <v>2</v>
      </c>
    </row>
    <row r="1457" spans="1:5" x14ac:dyDescent="0.25">
      <c r="A1457">
        <v>1456</v>
      </c>
      <c r="C1457" s="2">
        <v>2</v>
      </c>
    </row>
    <row r="1458" spans="1:5" x14ac:dyDescent="0.25">
      <c r="A1458">
        <v>1457</v>
      </c>
      <c r="B1458" s="5">
        <v>1</v>
      </c>
      <c r="C1458" s="2">
        <v>2</v>
      </c>
    </row>
    <row r="1459" spans="1:5" x14ac:dyDescent="0.25">
      <c r="A1459">
        <v>1458</v>
      </c>
      <c r="B1459" s="5">
        <v>1</v>
      </c>
      <c r="C1459" s="2">
        <v>2</v>
      </c>
    </row>
    <row r="1460" spans="1:5" x14ac:dyDescent="0.25">
      <c r="A1460">
        <v>1459</v>
      </c>
      <c r="B1460" s="5">
        <v>1</v>
      </c>
      <c r="C1460" s="2">
        <v>2</v>
      </c>
    </row>
    <row r="1461" spans="1:5" x14ac:dyDescent="0.25">
      <c r="A1461">
        <v>1460</v>
      </c>
      <c r="B1461" s="5">
        <v>1</v>
      </c>
    </row>
    <row r="1462" spans="1:5" x14ac:dyDescent="0.25">
      <c r="A1462">
        <v>1461</v>
      </c>
      <c r="B1462" s="5">
        <v>1</v>
      </c>
    </row>
    <row r="1463" spans="1:5" x14ac:dyDescent="0.25">
      <c r="A1463">
        <v>1462</v>
      </c>
      <c r="B1463" s="5">
        <v>1</v>
      </c>
    </row>
    <row r="1464" spans="1:5" x14ac:dyDescent="0.25">
      <c r="A1464">
        <v>1463</v>
      </c>
      <c r="B1464" s="5">
        <v>1</v>
      </c>
      <c r="E1464" s="4">
        <v>4</v>
      </c>
    </row>
    <row r="1465" spans="1:5" x14ac:dyDescent="0.25">
      <c r="A1465">
        <v>1464</v>
      </c>
      <c r="B1465" s="5">
        <v>1</v>
      </c>
      <c r="E1465" s="4">
        <v>4</v>
      </c>
    </row>
    <row r="1466" spans="1:5" x14ac:dyDescent="0.25">
      <c r="A1466">
        <v>1465</v>
      </c>
      <c r="D1466" s="3">
        <v>3</v>
      </c>
      <c r="E1466" s="4">
        <v>4</v>
      </c>
    </row>
    <row r="1467" spans="1:5" x14ac:dyDescent="0.25">
      <c r="A1467">
        <v>1466</v>
      </c>
      <c r="D1467" s="3">
        <v>3</v>
      </c>
      <c r="E1467" s="4">
        <v>4</v>
      </c>
    </row>
    <row r="1468" spans="1:5" x14ac:dyDescent="0.25">
      <c r="A1468">
        <v>1467</v>
      </c>
      <c r="D1468" s="3">
        <v>3</v>
      </c>
      <c r="E1468" s="4">
        <v>4</v>
      </c>
    </row>
    <row r="1469" spans="1:5" x14ac:dyDescent="0.25">
      <c r="A1469">
        <v>1468</v>
      </c>
      <c r="D1469" s="3">
        <v>3</v>
      </c>
      <c r="E1469" s="4">
        <v>4</v>
      </c>
    </row>
    <row r="1470" spans="1:5" x14ac:dyDescent="0.25">
      <c r="A1470">
        <v>1469</v>
      </c>
      <c r="D1470" s="3">
        <v>3</v>
      </c>
      <c r="E1470" s="4">
        <v>4</v>
      </c>
    </row>
    <row r="1471" spans="1:5" x14ac:dyDescent="0.25">
      <c r="A1471">
        <v>1470</v>
      </c>
      <c r="D1471" s="3">
        <v>3</v>
      </c>
      <c r="E1471" s="4">
        <v>4</v>
      </c>
    </row>
    <row r="1472" spans="1:5" x14ac:dyDescent="0.25">
      <c r="A1472">
        <v>1471</v>
      </c>
      <c r="C1472" s="2">
        <v>2</v>
      </c>
      <c r="D1472" s="3">
        <v>3</v>
      </c>
      <c r="E1472" s="4">
        <v>4</v>
      </c>
    </row>
    <row r="1473" spans="1:5" x14ac:dyDescent="0.25">
      <c r="A1473">
        <v>1472</v>
      </c>
      <c r="C1473" s="2">
        <v>2</v>
      </c>
      <c r="D1473" s="3">
        <v>3</v>
      </c>
    </row>
    <row r="1474" spans="1:5" x14ac:dyDescent="0.25">
      <c r="A1474">
        <v>1473</v>
      </c>
      <c r="C1474" s="2">
        <v>2</v>
      </c>
      <c r="D1474" s="3">
        <v>3</v>
      </c>
    </row>
    <row r="1475" spans="1:5" x14ac:dyDescent="0.25">
      <c r="A1475">
        <v>1474</v>
      </c>
      <c r="C1475" s="2">
        <v>2</v>
      </c>
      <c r="D1475" s="3">
        <v>3</v>
      </c>
    </row>
    <row r="1476" spans="1:5" x14ac:dyDescent="0.25">
      <c r="A1476">
        <v>1475</v>
      </c>
      <c r="C1476" s="2">
        <v>2</v>
      </c>
      <c r="D1476" s="3">
        <v>3</v>
      </c>
    </row>
    <row r="1477" spans="1:5" x14ac:dyDescent="0.25">
      <c r="A1477">
        <v>1476</v>
      </c>
      <c r="C1477" s="2">
        <v>2</v>
      </c>
      <c r="D1477" s="3">
        <v>3</v>
      </c>
    </row>
    <row r="1478" spans="1:5" x14ac:dyDescent="0.25">
      <c r="A1478">
        <v>1477</v>
      </c>
      <c r="C1478" s="2">
        <v>2</v>
      </c>
    </row>
    <row r="1479" spans="1:5" x14ac:dyDescent="0.25">
      <c r="A1479">
        <v>1478</v>
      </c>
      <c r="C1479" s="2">
        <v>2</v>
      </c>
    </row>
    <row r="1480" spans="1:5" x14ac:dyDescent="0.25">
      <c r="A1480">
        <v>1479</v>
      </c>
      <c r="B1480" s="5">
        <v>1</v>
      </c>
      <c r="C1480" s="2">
        <v>2</v>
      </c>
    </row>
    <row r="1481" spans="1:5" x14ac:dyDescent="0.25">
      <c r="A1481">
        <v>1480</v>
      </c>
      <c r="B1481" s="5">
        <v>1</v>
      </c>
      <c r="C1481" s="2">
        <v>2</v>
      </c>
    </row>
    <row r="1482" spans="1:5" x14ac:dyDescent="0.25">
      <c r="A1482">
        <v>1481</v>
      </c>
      <c r="B1482" s="5">
        <v>1</v>
      </c>
      <c r="C1482" s="2">
        <v>2</v>
      </c>
    </row>
    <row r="1483" spans="1:5" x14ac:dyDescent="0.25">
      <c r="A1483">
        <v>1482</v>
      </c>
      <c r="B1483" s="5">
        <v>1</v>
      </c>
      <c r="C1483" s="2">
        <v>2</v>
      </c>
    </row>
    <row r="1484" spans="1:5" x14ac:dyDescent="0.25">
      <c r="A1484">
        <v>1483</v>
      </c>
      <c r="B1484" s="5">
        <v>1</v>
      </c>
    </row>
    <row r="1485" spans="1:5" x14ac:dyDescent="0.25">
      <c r="A1485">
        <v>1484</v>
      </c>
      <c r="B1485" s="5">
        <v>1</v>
      </c>
    </row>
    <row r="1486" spans="1:5" x14ac:dyDescent="0.25">
      <c r="A1486">
        <v>1485</v>
      </c>
      <c r="B1486" s="5">
        <v>1</v>
      </c>
    </row>
    <row r="1487" spans="1:5" x14ac:dyDescent="0.25">
      <c r="A1487">
        <v>1486</v>
      </c>
      <c r="B1487" s="5">
        <v>1</v>
      </c>
    </row>
    <row r="1488" spans="1:5" x14ac:dyDescent="0.25">
      <c r="A1488">
        <v>1487</v>
      </c>
      <c r="B1488" s="5">
        <v>1</v>
      </c>
      <c r="E1488" s="4">
        <v>4</v>
      </c>
    </row>
    <row r="1489" spans="1:6" x14ac:dyDescent="0.25">
      <c r="A1489">
        <v>1488</v>
      </c>
      <c r="B1489" s="5">
        <v>1</v>
      </c>
      <c r="E1489" s="4">
        <v>4</v>
      </c>
    </row>
    <row r="1490" spans="1:6" x14ac:dyDescent="0.25">
      <c r="A1490">
        <v>1489</v>
      </c>
      <c r="B1490" s="5">
        <v>1</v>
      </c>
      <c r="D1490" s="3">
        <v>3</v>
      </c>
      <c r="E1490" s="4">
        <v>4</v>
      </c>
    </row>
    <row r="1491" spans="1:6" x14ac:dyDescent="0.25">
      <c r="A1491">
        <v>1490</v>
      </c>
      <c r="B1491" s="5">
        <v>1</v>
      </c>
      <c r="D1491" s="3">
        <v>3</v>
      </c>
      <c r="E1491" s="4">
        <v>4</v>
      </c>
    </row>
    <row r="1492" spans="1:6" x14ac:dyDescent="0.25">
      <c r="A1492">
        <v>1491</v>
      </c>
      <c r="D1492" s="3">
        <v>3</v>
      </c>
      <c r="E1492" s="4">
        <v>4</v>
      </c>
    </row>
    <row r="1493" spans="1:6" x14ac:dyDescent="0.25">
      <c r="A1493">
        <v>1492</v>
      </c>
      <c r="D1493" s="3">
        <v>3</v>
      </c>
      <c r="E1493" s="4">
        <v>4</v>
      </c>
      <c r="F1493" t="s">
        <v>22</v>
      </c>
    </row>
    <row r="1494" spans="1:6" x14ac:dyDescent="0.25">
      <c r="A1494">
        <v>1493</v>
      </c>
    </row>
    <row r="1495" spans="1:6" x14ac:dyDescent="0.25">
      <c r="A1495">
        <v>1494</v>
      </c>
      <c r="F1495" t="s">
        <v>22</v>
      </c>
    </row>
    <row r="1496" spans="1:6" x14ac:dyDescent="0.25">
      <c r="A1496">
        <v>1495</v>
      </c>
      <c r="C1496" s="2">
        <v>2</v>
      </c>
      <c r="D1496" s="3">
        <v>3</v>
      </c>
    </row>
    <row r="1497" spans="1:6" x14ac:dyDescent="0.25">
      <c r="A1497">
        <v>1496</v>
      </c>
      <c r="C1497" s="2">
        <v>2</v>
      </c>
      <c r="D1497" s="3">
        <v>3</v>
      </c>
    </row>
    <row r="1498" spans="1:6" x14ac:dyDescent="0.25">
      <c r="A1498">
        <v>1497</v>
      </c>
      <c r="C1498" s="2">
        <v>2</v>
      </c>
      <c r="D1498" s="3">
        <v>3</v>
      </c>
    </row>
    <row r="1499" spans="1:6" x14ac:dyDescent="0.25">
      <c r="A1499">
        <v>1498</v>
      </c>
      <c r="C1499" s="2">
        <v>2</v>
      </c>
      <c r="D1499" s="3">
        <v>3</v>
      </c>
    </row>
    <row r="1500" spans="1:6" x14ac:dyDescent="0.25">
      <c r="A1500">
        <v>1499</v>
      </c>
      <c r="C1500" s="2">
        <v>2</v>
      </c>
      <c r="D1500" s="3">
        <v>3</v>
      </c>
    </row>
    <row r="1501" spans="1:6" x14ac:dyDescent="0.25">
      <c r="A1501">
        <v>1500</v>
      </c>
      <c r="C1501" s="2">
        <v>2</v>
      </c>
      <c r="D1501" s="3">
        <v>3</v>
      </c>
    </row>
    <row r="1502" spans="1:6" x14ac:dyDescent="0.25">
      <c r="A1502">
        <v>1501</v>
      </c>
      <c r="C1502" s="2">
        <v>2</v>
      </c>
      <c r="D1502" s="3">
        <v>3</v>
      </c>
    </row>
    <row r="1503" spans="1:6" x14ac:dyDescent="0.25">
      <c r="A1503">
        <v>1502</v>
      </c>
      <c r="C1503" s="2">
        <v>2</v>
      </c>
      <c r="D1503" s="3">
        <v>3</v>
      </c>
    </row>
    <row r="1504" spans="1:6" x14ac:dyDescent="0.25">
      <c r="A1504">
        <v>1503</v>
      </c>
      <c r="C1504" s="2">
        <v>2</v>
      </c>
      <c r="D1504" s="3">
        <v>3</v>
      </c>
    </row>
    <row r="1505" spans="1:5" x14ac:dyDescent="0.25">
      <c r="A1505">
        <v>1504</v>
      </c>
      <c r="C1505" s="2">
        <v>2</v>
      </c>
      <c r="D1505" s="3">
        <v>3</v>
      </c>
    </row>
    <row r="1506" spans="1:5" x14ac:dyDescent="0.25">
      <c r="A1506">
        <v>1505</v>
      </c>
      <c r="C1506" s="2">
        <v>2</v>
      </c>
      <c r="D1506" s="3">
        <v>3</v>
      </c>
    </row>
    <row r="1507" spans="1:5" x14ac:dyDescent="0.25">
      <c r="A1507">
        <v>1506</v>
      </c>
      <c r="C1507" s="2">
        <v>2</v>
      </c>
      <c r="D1507" s="3">
        <v>3</v>
      </c>
    </row>
    <row r="1508" spans="1:5" x14ac:dyDescent="0.25">
      <c r="A1508">
        <v>1507</v>
      </c>
      <c r="C1508" s="2">
        <v>2</v>
      </c>
    </row>
    <row r="1509" spans="1:5" x14ac:dyDescent="0.25">
      <c r="A1509">
        <v>1508</v>
      </c>
    </row>
    <row r="1510" spans="1:5" x14ac:dyDescent="0.25">
      <c r="A1510">
        <v>1509</v>
      </c>
      <c r="B1510" s="5">
        <v>1</v>
      </c>
    </row>
    <row r="1511" spans="1:5" x14ac:dyDescent="0.25">
      <c r="A1511">
        <v>1510</v>
      </c>
      <c r="B1511" s="5">
        <v>1</v>
      </c>
      <c r="E1511" s="4">
        <v>4</v>
      </c>
    </row>
    <row r="1512" spans="1:5" x14ac:dyDescent="0.25">
      <c r="A1512">
        <v>1511</v>
      </c>
      <c r="B1512" s="5">
        <v>1</v>
      </c>
      <c r="E1512" s="4">
        <v>4</v>
      </c>
    </row>
    <row r="1513" spans="1:5" x14ac:dyDescent="0.25">
      <c r="A1513">
        <v>1512</v>
      </c>
      <c r="B1513" s="5">
        <v>1</v>
      </c>
      <c r="E1513" s="4">
        <v>4</v>
      </c>
    </row>
    <row r="1514" spans="1:5" x14ac:dyDescent="0.25">
      <c r="A1514">
        <v>1513</v>
      </c>
      <c r="B1514" s="5">
        <v>1</v>
      </c>
      <c r="E1514" s="4">
        <v>4</v>
      </c>
    </row>
    <row r="1515" spans="1:5" x14ac:dyDescent="0.25">
      <c r="A1515">
        <v>1514</v>
      </c>
      <c r="B1515" s="5">
        <v>1</v>
      </c>
      <c r="E1515" s="4">
        <v>4</v>
      </c>
    </row>
    <row r="1516" spans="1:5" x14ac:dyDescent="0.25">
      <c r="A1516">
        <v>1515</v>
      </c>
      <c r="B1516" s="5">
        <v>1</v>
      </c>
      <c r="E1516" s="4">
        <v>4</v>
      </c>
    </row>
    <row r="1517" spans="1:5" x14ac:dyDescent="0.25">
      <c r="A1517">
        <v>1516</v>
      </c>
      <c r="B1517" s="5">
        <v>1</v>
      </c>
      <c r="E1517" s="4">
        <v>4</v>
      </c>
    </row>
    <row r="1518" spans="1:5" x14ac:dyDescent="0.25">
      <c r="A1518">
        <v>1517</v>
      </c>
      <c r="B1518" s="5">
        <v>1</v>
      </c>
      <c r="E1518" s="4">
        <v>4</v>
      </c>
    </row>
    <row r="1519" spans="1:5" x14ac:dyDescent="0.25">
      <c r="A1519">
        <v>1518</v>
      </c>
      <c r="B1519" s="5">
        <v>1</v>
      </c>
      <c r="D1519" s="3">
        <v>3</v>
      </c>
      <c r="E1519" s="4">
        <v>4</v>
      </c>
    </row>
    <row r="1520" spans="1:5" x14ac:dyDescent="0.25">
      <c r="A1520">
        <v>1519</v>
      </c>
      <c r="B1520" s="5">
        <v>1</v>
      </c>
      <c r="D1520" s="3">
        <v>3</v>
      </c>
      <c r="E1520" s="4">
        <v>4</v>
      </c>
    </row>
    <row r="1521" spans="1:5" x14ac:dyDescent="0.25">
      <c r="A1521">
        <v>1520</v>
      </c>
      <c r="D1521" s="3">
        <v>3</v>
      </c>
      <c r="E1521" s="4">
        <v>4</v>
      </c>
    </row>
    <row r="1522" spans="1:5" x14ac:dyDescent="0.25">
      <c r="A1522">
        <v>1521</v>
      </c>
      <c r="D1522" s="3">
        <v>3</v>
      </c>
    </row>
    <row r="1523" spans="1:5" x14ac:dyDescent="0.25">
      <c r="A1523">
        <v>1522</v>
      </c>
      <c r="D1523" s="3">
        <v>3</v>
      </c>
    </row>
    <row r="1524" spans="1:5" x14ac:dyDescent="0.25">
      <c r="A1524">
        <v>1523</v>
      </c>
      <c r="D1524" s="3">
        <v>3</v>
      </c>
    </row>
    <row r="1525" spans="1:5" x14ac:dyDescent="0.25">
      <c r="A1525">
        <v>1524</v>
      </c>
      <c r="D1525" s="3">
        <v>3</v>
      </c>
    </row>
    <row r="1526" spans="1:5" x14ac:dyDescent="0.25">
      <c r="A1526">
        <v>1525</v>
      </c>
      <c r="D1526" s="3">
        <v>3</v>
      </c>
    </row>
    <row r="1527" spans="1:5" x14ac:dyDescent="0.25">
      <c r="A1527">
        <v>1526</v>
      </c>
      <c r="C1527" s="2">
        <v>2</v>
      </c>
      <c r="D1527" s="3">
        <v>3</v>
      </c>
    </row>
    <row r="1528" spans="1:5" x14ac:dyDescent="0.25">
      <c r="A1528">
        <v>1527</v>
      </c>
      <c r="C1528" s="2">
        <v>2</v>
      </c>
    </row>
    <row r="1529" spans="1:5" x14ac:dyDescent="0.25">
      <c r="A1529">
        <v>1528</v>
      </c>
      <c r="C1529" s="2">
        <v>2</v>
      </c>
    </row>
    <row r="1530" spans="1:5" x14ac:dyDescent="0.25">
      <c r="A1530">
        <v>1529</v>
      </c>
      <c r="C1530" s="2">
        <v>2</v>
      </c>
    </row>
    <row r="1531" spans="1:5" x14ac:dyDescent="0.25">
      <c r="A1531">
        <v>1530</v>
      </c>
      <c r="C1531" s="2">
        <v>2</v>
      </c>
    </row>
    <row r="1532" spans="1:5" x14ac:dyDescent="0.25">
      <c r="A1532">
        <v>1531</v>
      </c>
      <c r="C1532" s="2">
        <v>2</v>
      </c>
    </row>
    <row r="1533" spans="1:5" x14ac:dyDescent="0.25">
      <c r="A1533">
        <v>1532</v>
      </c>
      <c r="C1533" s="2">
        <v>2</v>
      </c>
    </row>
    <row r="1534" spans="1:5" x14ac:dyDescent="0.25">
      <c r="A1534">
        <v>1533</v>
      </c>
      <c r="C1534" s="2">
        <v>2</v>
      </c>
    </row>
    <row r="1535" spans="1:5" x14ac:dyDescent="0.25">
      <c r="A1535">
        <v>1534</v>
      </c>
      <c r="B1535" s="5">
        <v>1</v>
      </c>
      <c r="C1535" s="2">
        <v>2</v>
      </c>
    </row>
    <row r="1536" spans="1:5" x14ac:dyDescent="0.25">
      <c r="A1536">
        <v>1535</v>
      </c>
      <c r="B1536" s="5">
        <v>1</v>
      </c>
      <c r="C1536" s="2">
        <v>2</v>
      </c>
    </row>
    <row r="1537" spans="1:5" x14ac:dyDescent="0.25">
      <c r="A1537">
        <v>1536</v>
      </c>
      <c r="B1537" s="5">
        <v>1</v>
      </c>
    </row>
    <row r="1538" spans="1:5" x14ac:dyDescent="0.25">
      <c r="A1538">
        <v>1537</v>
      </c>
      <c r="B1538" s="5">
        <v>1</v>
      </c>
    </row>
    <row r="1539" spans="1:5" x14ac:dyDescent="0.25">
      <c r="A1539">
        <v>1538</v>
      </c>
      <c r="B1539" s="5">
        <v>1</v>
      </c>
      <c r="E1539" s="4">
        <v>4</v>
      </c>
    </row>
    <row r="1540" spans="1:5" x14ac:dyDescent="0.25">
      <c r="A1540">
        <v>1539</v>
      </c>
      <c r="B1540" s="5">
        <v>1</v>
      </c>
      <c r="E1540" s="4">
        <v>4</v>
      </c>
    </row>
    <row r="1541" spans="1:5" x14ac:dyDescent="0.25">
      <c r="A1541">
        <v>1540</v>
      </c>
      <c r="B1541" s="5">
        <v>1</v>
      </c>
      <c r="D1541" s="3">
        <v>3</v>
      </c>
      <c r="E1541" s="4">
        <v>4</v>
      </c>
    </row>
    <row r="1542" spans="1:5" x14ac:dyDescent="0.25">
      <c r="A1542">
        <v>1541</v>
      </c>
      <c r="D1542" s="3">
        <v>3</v>
      </c>
      <c r="E1542" s="4">
        <v>4</v>
      </c>
    </row>
    <row r="1543" spans="1:5" x14ac:dyDescent="0.25">
      <c r="A1543">
        <v>1542</v>
      </c>
      <c r="D1543" s="3">
        <v>3</v>
      </c>
      <c r="E1543" s="4">
        <v>4</v>
      </c>
    </row>
    <row r="1544" spans="1:5" x14ac:dyDescent="0.25">
      <c r="A1544">
        <v>1543</v>
      </c>
      <c r="D1544" s="3">
        <v>3</v>
      </c>
      <c r="E1544" s="4">
        <v>4</v>
      </c>
    </row>
    <row r="1545" spans="1:5" x14ac:dyDescent="0.25">
      <c r="A1545">
        <v>1544</v>
      </c>
      <c r="D1545" s="3">
        <v>3</v>
      </c>
      <c r="E1545" s="4">
        <v>4</v>
      </c>
    </row>
    <row r="1546" spans="1:5" x14ac:dyDescent="0.25">
      <c r="A1546">
        <v>1545</v>
      </c>
      <c r="D1546" s="3">
        <v>3</v>
      </c>
      <c r="E1546" s="4">
        <v>4</v>
      </c>
    </row>
    <row r="1547" spans="1:5" x14ac:dyDescent="0.25">
      <c r="A1547">
        <v>1546</v>
      </c>
      <c r="D1547" s="3">
        <v>3</v>
      </c>
    </row>
    <row r="1548" spans="1:5" x14ac:dyDescent="0.25">
      <c r="A1548">
        <v>1547</v>
      </c>
      <c r="D1548" s="3">
        <v>3</v>
      </c>
    </row>
    <row r="1549" spans="1:5" x14ac:dyDescent="0.25">
      <c r="A1549">
        <v>1548</v>
      </c>
    </row>
    <row r="1550" spans="1:5" x14ac:dyDescent="0.25">
      <c r="A1550">
        <v>1549</v>
      </c>
    </row>
    <row r="1551" spans="1:5" x14ac:dyDescent="0.25">
      <c r="A1551">
        <v>1550</v>
      </c>
    </row>
    <row r="1552" spans="1:5" x14ac:dyDescent="0.25">
      <c r="A1552">
        <v>1551</v>
      </c>
      <c r="C1552" s="2">
        <v>2</v>
      </c>
    </row>
    <row r="1553" spans="1:5" x14ac:dyDescent="0.25">
      <c r="A1553">
        <v>1552</v>
      </c>
      <c r="C1553" s="2">
        <v>2</v>
      </c>
    </row>
    <row r="1554" spans="1:5" x14ac:dyDescent="0.25">
      <c r="A1554">
        <v>1553</v>
      </c>
      <c r="C1554" s="2">
        <v>2</v>
      </c>
    </row>
    <row r="1555" spans="1:5" x14ac:dyDescent="0.25">
      <c r="A1555">
        <v>1554</v>
      </c>
      <c r="C1555" s="2">
        <v>2</v>
      </c>
    </row>
    <row r="1556" spans="1:5" x14ac:dyDescent="0.25">
      <c r="A1556">
        <v>1555</v>
      </c>
      <c r="C1556" s="2">
        <v>2</v>
      </c>
    </row>
    <row r="1557" spans="1:5" x14ac:dyDescent="0.25">
      <c r="A1557">
        <v>1556</v>
      </c>
      <c r="B1557" s="5">
        <v>1</v>
      </c>
      <c r="C1557" s="2">
        <v>2</v>
      </c>
    </row>
    <row r="1558" spans="1:5" x14ac:dyDescent="0.25">
      <c r="A1558">
        <v>1557</v>
      </c>
      <c r="B1558" s="5">
        <v>1</v>
      </c>
      <c r="C1558" s="2">
        <v>2</v>
      </c>
    </row>
    <row r="1559" spans="1:5" x14ac:dyDescent="0.25">
      <c r="A1559">
        <v>1558</v>
      </c>
      <c r="B1559" s="5">
        <v>1</v>
      </c>
      <c r="C1559" s="2">
        <v>2</v>
      </c>
    </row>
    <row r="1560" spans="1:5" x14ac:dyDescent="0.25">
      <c r="A1560">
        <v>1559</v>
      </c>
      <c r="B1560" s="5">
        <v>1</v>
      </c>
    </row>
    <row r="1561" spans="1:5" x14ac:dyDescent="0.25">
      <c r="A1561">
        <v>1560</v>
      </c>
      <c r="B1561" s="5">
        <v>1</v>
      </c>
    </row>
    <row r="1562" spans="1:5" x14ac:dyDescent="0.25">
      <c r="A1562">
        <v>1561</v>
      </c>
      <c r="B1562" s="5">
        <v>1</v>
      </c>
      <c r="D1562" s="3">
        <v>3</v>
      </c>
      <c r="E1562" s="4">
        <v>4</v>
      </c>
    </row>
    <row r="1563" spans="1:5" x14ac:dyDescent="0.25">
      <c r="A1563">
        <v>1562</v>
      </c>
      <c r="B1563" s="5">
        <v>1</v>
      </c>
      <c r="D1563" s="3">
        <v>3</v>
      </c>
      <c r="E1563" s="4">
        <v>4</v>
      </c>
    </row>
    <row r="1564" spans="1:5" x14ac:dyDescent="0.25">
      <c r="A1564">
        <v>1563</v>
      </c>
      <c r="D1564" s="3">
        <v>3</v>
      </c>
      <c r="E1564" s="4">
        <v>4</v>
      </c>
    </row>
    <row r="1565" spans="1:5" x14ac:dyDescent="0.25">
      <c r="A1565">
        <v>1564</v>
      </c>
      <c r="D1565" s="3">
        <v>3</v>
      </c>
      <c r="E1565" s="4">
        <v>4</v>
      </c>
    </row>
    <row r="1566" spans="1:5" x14ac:dyDescent="0.25">
      <c r="A1566">
        <v>1565</v>
      </c>
      <c r="D1566" s="3">
        <v>3</v>
      </c>
      <c r="E1566" s="4">
        <v>4</v>
      </c>
    </row>
    <row r="1567" spans="1:5" x14ac:dyDescent="0.25">
      <c r="A1567">
        <v>1566</v>
      </c>
      <c r="D1567" s="3">
        <v>3</v>
      </c>
      <c r="E1567" s="4">
        <v>4</v>
      </c>
    </row>
    <row r="1568" spans="1:5" x14ac:dyDescent="0.25">
      <c r="A1568">
        <v>1567</v>
      </c>
      <c r="D1568" s="3">
        <v>3</v>
      </c>
      <c r="E1568" s="4">
        <v>4</v>
      </c>
    </row>
    <row r="1569" spans="1:5" x14ac:dyDescent="0.25">
      <c r="A1569">
        <v>1568</v>
      </c>
      <c r="D1569" s="3">
        <v>3</v>
      </c>
      <c r="E1569" s="4">
        <v>4</v>
      </c>
    </row>
    <row r="1570" spans="1:5" x14ac:dyDescent="0.25">
      <c r="A1570">
        <v>1569</v>
      </c>
      <c r="D1570" s="3">
        <v>3</v>
      </c>
      <c r="E1570" s="4">
        <v>4</v>
      </c>
    </row>
    <row r="1571" spans="1:5" x14ac:dyDescent="0.25">
      <c r="A1571">
        <v>1570</v>
      </c>
    </row>
    <row r="1572" spans="1:5" x14ac:dyDescent="0.25">
      <c r="A1572">
        <v>1571</v>
      </c>
    </row>
    <row r="1573" spans="1:5" x14ac:dyDescent="0.25">
      <c r="A1573">
        <v>1572</v>
      </c>
      <c r="C1573" s="2">
        <v>2</v>
      </c>
    </row>
    <row r="1574" spans="1:5" x14ac:dyDescent="0.25">
      <c r="A1574">
        <v>1573</v>
      </c>
      <c r="C1574" s="2">
        <v>2</v>
      </c>
    </row>
    <row r="1575" spans="1:5" x14ac:dyDescent="0.25">
      <c r="A1575">
        <v>1574</v>
      </c>
      <c r="C1575" s="2">
        <v>2</v>
      </c>
    </row>
    <row r="1576" spans="1:5" x14ac:dyDescent="0.25">
      <c r="A1576">
        <v>1575</v>
      </c>
      <c r="C1576" s="2">
        <v>2</v>
      </c>
    </row>
    <row r="1577" spans="1:5" x14ac:dyDescent="0.25">
      <c r="A1577">
        <v>1576</v>
      </c>
      <c r="C1577" s="2">
        <v>2</v>
      </c>
    </row>
    <row r="1578" spans="1:5" x14ac:dyDescent="0.25">
      <c r="A1578">
        <v>1577</v>
      </c>
      <c r="B1578" s="5">
        <v>1</v>
      </c>
      <c r="C1578" s="2">
        <v>2</v>
      </c>
    </row>
    <row r="1579" spans="1:5" x14ac:dyDescent="0.25">
      <c r="A1579">
        <v>1578</v>
      </c>
      <c r="B1579" s="5">
        <v>1</v>
      </c>
      <c r="C1579" s="2">
        <v>2</v>
      </c>
    </row>
    <row r="1580" spans="1:5" x14ac:dyDescent="0.25">
      <c r="A1580">
        <v>1579</v>
      </c>
      <c r="B1580" s="5">
        <v>1</v>
      </c>
      <c r="C1580" s="2">
        <v>2</v>
      </c>
    </row>
    <row r="1581" spans="1:5" x14ac:dyDescent="0.25">
      <c r="A1581">
        <v>1580</v>
      </c>
      <c r="B1581" s="5">
        <v>1</v>
      </c>
      <c r="C1581" s="2">
        <v>2</v>
      </c>
    </row>
    <row r="1582" spans="1:5" x14ac:dyDescent="0.25">
      <c r="A1582">
        <v>1581</v>
      </c>
      <c r="B1582" s="5">
        <v>1</v>
      </c>
    </row>
    <row r="1583" spans="1:5" x14ac:dyDescent="0.25">
      <c r="A1583">
        <v>1582</v>
      </c>
      <c r="B1583" s="5">
        <v>1</v>
      </c>
    </row>
    <row r="1584" spans="1:5" x14ac:dyDescent="0.25">
      <c r="A1584">
        <v>1583</v>
      </c>
      <c r="B1584" s="5">
        <v>1</v>
      </c>
    </row>
    <row r="1585" spans="1:5" x14ac:dyDescent="0.25">
      <c r="A1585">
        <v>1584</v>
      </c>
      <c r="B1585" s="5">
        <v>1</v>
      </c>
      <c r="D1585" s="3">
        <v>3</v>
      </c>
      <c r="E1585" s="4">
        <v>4</v>
      </c>
    </row>
    <row r="1586" spans="1:5" x14ac:dyDescent="0.25">
      <c r="A1586">
        <v>1585</v>
      </c>
      <c r="D1586" s="3">
        <v>3</v>
      </c>
      <c r="E1586" s="4">
        <v>4</v>
      </c>
    </row>
    <row r="1587" spans="1:5" x14ac:dyDescent="0.25">
      <c r="A1587">
        <v>1586</v>
      </c>
      <c r="D1587" s="3">
        <v>3</v>
      </c>
      <c r="E1587" s="4">
        <v>4</v>
      </c>
    </row>
    <row r="1588" spans="1:5" x14ac:dyDescent="0.25">
      <c r="A1588">
        <v>1587</v>
      </c>
      <c r="D1588" s="3">
        <v>3</v>
      </c>
      <c r="E1588" s="4">
        <v>4</v>
      </c>
    </row>
    <row r="1589" spans="1:5" x14ac:dyDescent="0.25">
      <c r="A1589">
        <v>1588</v>
      </c>
      <c r="D1589" s="3">
        <v>3</v>
      </c>
      <c r="E1589" s="4">
        <v>4</v>
      </c>
    </row>
    <row r="1590" spans="1:5" x14ac:dyDescent="0.25">
      <c r="A1590">
        <v>1589</v>
      </c>
      <c r="D1590" s="3">
        <v>3</v>
      </c>
      <c r="E1590" s="4">
        <v>4</v>
      </c>
    </row>
    <row r="1591" spans="1:5" x14ac:dyDescent="0.25">
      <c r="A1591">
        <v>1590</v>
      </c>
      <c r="D1591" s="3">
        <v>3</v>
      </c>
      <c r="E1591" s="4">
        <v>4</v>
      </c>
    </row>
    <row r="1592" spans="1:5" x14ac:dyDescent="0.25">
      <c r="A1592">
        <v>1591</v>
      </c>
      <c r="D1592" s="3">
        <v>3</v>
      </c>
      <c r="E1592" s="4">
        <v>4</v>
      </c>
    </row>
    <row r="1593" spans="1:5" x14ac:dyDescent="0.25">
      <c r="A1593">
        <v>1592</v>
      </c>
    </row>
    <row r="1594" spans="1:5" x14ac:dyDescent="0.25">
      <c r="A1594">
        <v>1593</v>
      </c>
    </row>
    <row r="1595" spans="1:5" x14ac:dyDescent="0.25">
      <c r="A1595">
        <v>1594</v>
      </c>
    </row>
    <row r="1596" spans="1:5" x14ac:dyDescent="0.25">
      <c r="A1596">
        <v>1595</v>
      </c>
      <c r="C1596" s="2">
        <v>2</v>
      </c>
    </row>
    <row r="1597" spans="1:5" x14ac:dyDescent="0.25">
      <c r="A1597">
        <v>1596</v>
      </c>
      <c r="C1597" s="2">
        <v>2</v>
      </c>
    </row>
    <row r="1598" spans="1:5" x14ac:dyDescent="0.25">
      <c r="A1598">
        <v>1597</v>
      </c>
      <c r="C1598" s="2">
        <v>2</v>
      </c>
    </row>
    <row r="1599" spans="1:5" x14ac:dyDescent="0.25">
      <c r="A1599">
        <v>1598</v>
      </c>
      <c r="C1599" s="2">
        <v>2</v>
      </c>
    </row>
    <row r="1600" spans="1:5" x14ac:dyDescent="0.25">
      <c r="A1600">
        <v>1599</v>
      </c>
      <c r="C1600" s="2">
        <v>2</v>
      </c>
    </row>
    <row r="1601" spans="1:5" x14ac:dyDescent="0.25">
      <c r="A1601">
        <v>1600</v>
      </c>
      <c r="B1601" s="5">
        <v>1</v>
      </c>
      <c r="C1601" s="2">
        <v>2</v>
      </c>
    </row>
    <row r="1602" spans="1:5" x14ac:dyDescent="0.25">
      <c r="A1602">
        <v>1601</v>
      </c>
      <c r="B1602" s="5">
        <v>1</v>
      </c>
      <c r="C1602" s="2">
        <v>2</v>
      </c>
    </row>
    <row r="1603" spans="1:5" x14ac:dyDescent="0.25">
      <c r="A1603">
        <v>1602</v>
      </c>
      <c r="B1603" s="5">
        <v>1</v>
      </c>
      <c r="C1603" s="2">
        <v>2</v>
      </c>
    </row>
    <row r="1604" spans="1:5" x14ac:dyDescent="0.25">
      <c r="A1604">
        <v>1603</v>
      </c>
      <c r="B1604" s="5">
        <v>1</v>
      </c>
      <c r="C1604" s="2">
        <v>2</v>
      </c>
    </row>
    <row r="1605" spans="1:5" x14ac:dyDescent="0.25">
      <c r="A1605">
        <v>1604</v>
      </c>
      <c r="B1605" s="5">
        <v>1</v>
      </c>
    </row>
    <row r="1606" spans="1:5" x14ac:dyDescent="0.25">
      <c r="A1606">
        <v>1605</v>
      </c>
      <c r="B1606" s="5">
        <v>1</v>
      </c>
    </row>
    <row r="1607" spans="1:5" x14ac:dyDescent="0.25">
      <c r="A1607">
        <v>1606</v>
      </c>
      <c r="B1607" s="5">
        <v>1</v>
      </c>
    </row>
    <row r="1608" spans="1:5" x14ac:dyDescent="0.25">
      <c r="A1608">
        <v>1607</v>
      </c>
      <c r="B1608" s="5">
        <v>1</v>
      </c>
      <c r="D1608" s="3">
        <v>3</v>
      </c>
      <c r="E1608" s="4">
        <v>4</v>
      </c>
    </row>
    <row r="1609" spans="1:5" x14ac:dyDescent="0.25">
      <c r="A1609">
        <v>1608</v>
      </c>
      <c r="D1609" s="3">
        <v>3</v>
      </c>
      <c r="E1609" s="4">
        <v>4</v>
      </c>
    </row>
    <row r="1610" spans="1:5" x14ac:dyDescent="0.25">
      <c r="A1610">
        <v>1609</v>
      </c>
      <c r="D1610" s="3">
        <v>3</v>
      </c>
      <c r="E1610" s="4">
        <v>4</v>
      </c>
    </row>
    <row r="1611" spans="1:5" x14ac:dyDescent="0.25">
      <c r="A1611">
        <v>1610</v>
      </c>
      <c r="D1611" s="3">
        <v>3</v>
      </c>
      <c r="E1611" s="4">
        <v>4</v>
      </c>
    </row>
    <row r="1612" spans="1:5" x14ac:dyDescent="0.25">
      <c r="A1612">
        <v>1611</v>
      </c>
      <c r="D1612" s="3">
        <v>3</v>
      </c>
      <c r="E1612" s="4">
        <v>4</v>
      </c>
    </row>
    <row r="1613" spans="1:5" x14ac:dyDescent="0.25">
      <c r="A1613">
        <v>1612</v>
      </c>
      <c r="D1613" s="3">
        <v>3</v>
      </c>
      <c r="E1613" s="4">
        <v>4</v>
      </c>
    </row>
    <row r="1614" spans="1:5" x14ac:dyDescent="0.25">
      <c r="A1614">
        <v>1613</v>
      </c>
      <c r="D1614" s="3">
        <v>3</v>
      </c>
      <c r="E1614" s="4">
        <v>4</v>
      </c>
    </row>
    <row r="1615" spans="1:5" x14ac:dyDescent="0.25">
      <c r="A1615">
        <v>1614</v>
      </c>
      <c r="D1615" s="3">
        <v>3</v>
      </c>
      <c r="E1615" s="4">
        <v>4</v>
      </c>
    </row>
    <row r="1616" spans="1:5" x14ac:dyDescent="0.25">
      <c r="A1616">
        <v>1615</v>
      </c>
      <c r="D1616" s="3">
        <v>3</v>
      </c>
      <c r="E1616" s="4">
        <v>4</v>
      </c>
    </row>
    <row r="1617" spans="1:5" x14ac:dyDescent="0.25">
      <c r="A1617">
        <v>1616</v>
      </c>
    </row>
    <row r="1618" spans="1:5" x14ac:dyDescent="0.25">
      <c r="A1618">
        <v>1617</v>
      </c>
      <c r="C1618" s="2">
        <v>2</v>
      </c>
    </row>
    <row r="1619" spans="1:5" x14ac:dyDescent="0.25">
      <c r="A1619">
        <v>1618</v>
      </c>
      <c r="C1619" s="2">
        <v>2</v>
      </c>
    </row>
    <row r="1620" spans="1:5" x14ac:dyDescent="0.25">
      <c r="A1620">
        <v>1619</v>
      </c>
      <c r="C1620" s="2">
        <v>2</v>
      </c>
    </row>
    <row r="1621" spans="1:5" x14ac:dyDescent="0.25">
      <c r="A1621">
        <v>1620</v>
      </c>
      <c r="C1621" s="2">
        <v>2</v>
      </c>
    </row>
    <row r="1622" spans="1:5" x14ac:dyDescent="0.25">
      <c r="A1622">
        <v>1621</v>
      </c>
      <c r="C1622" s="2">
        <v>2</v>
      </c>
    </row>
    <row r="1623" spans="1:5" x14ac:dyDescent="0.25">
      <c r="A1623">
        <v>1622</v>
      </c>
      <c r="C1623" s="2">
        <v>2</v>
      </c>
    </row>
    <row r="1624" spans="1:5" x14ac:dyDescent="0.25">
      <c r="A1624">
        <v>1623</v>
      </c>
      <c r="C1624" s="2">
        <v>2</v>
      </c>
    </row>
    <row r="1625" spans="1:5" x14ac:dyDescent="0.25">
      <c r="A1625">
        <v>1624</v>
      </c>
      <c r="B1625" s="5">
        <v>1</v>
      </c>
      <c r="C1625" s="2">
        <v>2</v>
      </c>
    </row>
    <row r="1626" spans="1:5" x14ac:dyDescent="0.25">
      <c r="A1626">
        <v>1625</v>
      </c>
      <c r="B1626" s="5">
        <v>1</v>
      </c>
      <c r="C1626" s="2">
        <v>2</v>
      </c>
    </row>
    <row r="1627" spans="1:5" x14ac:dyDescent="0.25">
      <c r="A1627">
        <v>1626</v>
      </c>
      <c r="B1627" s="5">
        <v>1</v>
      </c>
      <c r="C1627" s="2">
        <v>2</v>
      </c>
    </row>
    <row r="1628" spans="1:5" x14ac:dyDescent="0.25">
      <c r="A1628">
        <v>1627</v>
      </c>
      <c r="B1628" s="5">
        <v>1</v>
      </c>
    </row>
    <row r="1629" spans="1:5" x14ac:dyDescent="0.25">
      <c r="A1629">
        <v>1628</v>
      </c>
      <c r="B1629" s="5">
        <v>1</v>
      </c>
    </row>
    <row r="1630" spans="1:5" x14ac:dyDescent="0.25">
      <c r="A1630">
        <v>1629</v>
      </c>
      <c r="B1630" s="5">
        <v>1</v>
      </c>
    </row>
    <row r="1631" spans="1:5" x14ac:dyDescent="0.25">
      <c r="A1631">
        <v>1630</v>
      </c>
      <c r="B1631" s="5">
        <v>1</v>
      </c>
      <c r="D1631" s="3">
        <v>3</v>
      </c>
      <c r="E1631" s="4">
        <v>4</v>
      </c>
    </row>
    <row r="1632" spans="1:5" x14ac:dyDescent="0.25">
      <c r="A1632">
        <v>1631</v>
      </c>
      <c r="B1632" s="5">
        <v>1</v>
      </c>
      <c r="D1632" s="3">
        <v>3</v>
      </c>
      <c r="E1632" s="4">
        <v>4</v>
      </c>
    </row>
    <row r="1633" spans="1:5" x14ac:dyDescent="0.25">
      <c r="A1633">
        <v>1632</v>
      </c>
      <c r="D1633" s="3">
        <v>3</v>
      </c>
      <c r="E1633" s="4">
        <v>4</v>
      </c>
    </row>
    <row r="1634" spans="1:5" x14ac:dyDescent="0.25">
      <c r="A1634">
        <v>1633</v>
      </c>
      <c r="D1634" s="3">
        <v>3</v>
      </c>
      <c r="E1634" s="4">
        <v>4</v>
      </c>
    </row>
    <row r="1635" spans="1:5" x14ac:dyDescent="0.25">
      <c r="A1635">
        <v>1634</v>
      </c>
      <c r="D1635" s="3">
        <v>3</v>
      </c>
      <c r="E1635" s="4">
        <v>4</v>
      </c>
    </row>
    <row r="1636" spans="1:5" x14ac:dyDescent="0.25">
      <c r="A1636">
        <v>1635</v>
      </c>
      <c r="D1636" s="3">
        <v>3</v>
      </c>
      <c r="E1636" s="4">
        <v>4</v>
      </c>
    </row>
    <row r="1637" spans="1:5" x14ac:dyDescent="0.25">
      <c r="A1637">
        <v>1636</v>
      </c>
      <c r="D1637" s="3">
        <v>3</v>
      </c>
      <c r="E1637" s="4">
        <v>4</v>
      </c>
    </row>
    <row r="1638" spans="1:5" x14ac:dyDescent="0.25">
      <c r="A1638">
        <v>1637</v>
      </c>
      <c r="D1638" s="3">
        <v>3</v>
      </c>
      <c r="E1638" s="4">
        <v>4</v>
      </c>
    </row>
    <row r="1639" spans="1:5" x14ac:dyDescent="0.25">
      <c r="A1639">
        <v>1638</v>
      </c>
      <c r="D1639" s="3">
        <v>3</v>
      </c>
      <c r="E1639" s="4">
        <v>4</v>
      </c>
    </row>
    <row r="1640" spans="1:5" x14ac:dyDescent="0.25">
      <c r="A1640">
        <v>1639</v>
      </c>
      <c r="D1640" s="3">
        <v>3</v>
      </c>
      <c r="E1640" s="4">
        <v>4</v>
      </c>
    </row>
    <row r="1641" spans="1:5" x14ac:dyDescent="0.25">
      <c r="A1641">
        <v>1640</v>
      </c>
    </row>
    <row r="1642" spans="1:5" x14ac:dyDescent="0.25">
      <c r="A1642">
        <v>1641</v>
      </c>
      <c r="C1642" s="2">
        <v>2</v>
      </c>
    </row>
    <row r="1643" spans="1:5" x14ac:dyDescent="0.25">
      <c r="A1643">
        <v>1642</v>
      </c>
      <c r="C1643" s="2">
        <v>2</v>
      </c>
    </row>
    <row r="1644" spans="1:5" x14ac:dyDescent="0.25">
      <c r="A1644">
        <v>1643</v>
      </c>
      <c r="C1644" s="2">
        <v>2</v>
      </c>
    </row>
    <row r="1645" spans="1:5" x14ac:dyDescent="0.25">
      <c r="A1645">
        <v>1644</v>
      </c>
      <c r="C1645" s="2">
        <v>2</v>
      </c>
    </row>
    <row r="1646" spans="1:5" x14ac:dyDescent="0.25">
      <c r="A1646">
        <v>1645</v>
      </c>
      <c r="C1646" s="2">
        <v>2</v>
      </c>
    </row>
    <row r="1647" spans="1:5" x14ac:dyDescent="0.25">
      <c r="A1647">
        <v>1646</v>
      </c>
      <c r="C1647" s="2">
        <v>2</v>
      </c>
    </row>
    <row r="1648" spans="1:5" x14ac:dyDescent="0.25">
      <c r="A1648">
        <v>1647</v>
      </c>
      <c r="C1648" s="2">
        <v>2</v>
      </c>
    </row>
    <row r="1649" spans="1:5" x14ac:dyDescent="0.25">
      <c r="A1649">
        <v>1648</v>
      </c>
      <c r="C1649" s="2">
        <v>2</v>
      </c>
    </row>
    <row r="1650" spans="1:5" x14ac:dyDescent="0.25">
      <c r="A1650">
        <v>1649</v>
      </c>
      <c r="B1650" s="5">
        <v>1</v>
      </c>
      <c r="C1650" s="2">
        <v>2</v>
      </c>
    </row>
    <row r="1651" spans="1:5" x14ac:dyDescent="0.25">
      <c r="A1651">
        <v>1650</v>
      </c>
      <c r="B1651" s="5">
        <v>1</v>
      </c>
      <c r="C1651" s="2">
        <v>2</v>
      </c>
    </row>
    <row r="1652" spans="1:5" x14ac:dyDescent="0.25">
      <c r="A1652">
        <v>1651</v>
      </c>
      <c r="B1652" s="5">
        <v>1</v>
      </c>
      <c r="C1652" s="2">
        <v>2</v>
      </c>
    </row>
    <row r="1653" spans="1:5" x14ac:dyDescent="0.25">
      <c r="A1653">
        <v>1652</v>
      </c>
      <c r="B1653" s="5">
        <v>1</v>
      </c>
    </row>
    <row r="1654" spans="1:5" x14ac:dyDescent="0.25">
      <c r="A1654">
        <v>1653</v>
      </c>
      <c r="B1654" s="5">
        <v>1</v>
      </c>
    </row>
    <row r="1655" spans="1:5" x14ac:dyDescent="0.25">
      <c r="A1655">
        <v>1654</v>
      </c>
      <c r="B1655" s="5">
        <v>1</v>
      </c>
      <c r="E1655" s="4">
        <v>4</v>
      </c>
    </row>
    <row r="1656" spans="1:5" x14ac:dyDescent="0.25">
      <c r="A1656">
        <v>1655</v>
      </c>
      <c r="B1656" s="5">
        <v>1</v>
      </c>
      <c r="E1656" s="4">
        <v>4</v>
      </c>
    </row>
    <row r="1657" spans="1:5" x14ac:dyDescent="0.25">
      <c r="A1657">
        <v>1656</v>
      </c>
      <c r="B1657" s="5">
        <v>1</v>
      </c>
      <c r="E1657" s="4">
        <v>4</v>
      </c>
    </row>
    <row r="1658" spans="1:5" x14ac:dyDescent="0.25">
      <c r="A1658">
        <v>1657</v>
      </c>
      <c r="B1658" s="5">
        <v>1</v>
      </c>
      <c r="D1658" s="3">
        <v>3</v>
      </c>
      <c r="E1658" s="4">
        <v>4</v>
      </c>
    </row>
    <row r="1659" spans="1:5" x14ac:dyDescent="0.25">
      <c r="A1659">
        <v>1658</v>
      </c>
      <c r="D1659" s="3">
        <v>3</v>
      </c>
      <c r="E1659" s="4">
        <v>4</v>
      </c>
    </row>
    <row r="1660" spans="1:5" x14ac:dyDescent="0.25">
      <c r="A1660">
        <v>1659</v>
      </c>
      <c r="D1660" s="3">
        <v>3</v>
      </c>
      <c r="E1660" s="4">
        <v>4</v>
      </c>
    </row>
    <row r="1661" spans="1:5" x14ac:dyDescent="0.25">
      <c r="A1661">
        <v>1660</v>
      </c>
      <c r="D1661" s="3">
        <v>3</v>
      </c>
      <c r="E1661" s="4">
        <v>4</v>
      </c>
    </row>
    <row r="1662" spans="1:5" x14ac:dyDescent="0.25">
      <c r="A1662">
        <v>1661</v>
      </c>
      <c r="D1662" s="3">
        <v>3</v>
      </c>
      <c r="E1662" s="4">
        <v>4</v>
      </c>
    </row>
    <row r="1663" spans="1:5" x14ac:dyDescent="0.25">
      <c r="A1663">
        <v>1662</v>
      </c>
      <c r="D1663" s="3">
        <v>3</v>
      </c>
      <c r="E1663" s="4">
        <v>4</v>
      </c>
    </row>
    <row r="1664" spans="1:5" x14ac:dyDescent="0.25">
      <c r="A1664">
        <v>1663</v>
      </c>
      <c r="C1664" s="2">
        <v>2</v>
      </c>
      <c r="D1664" s="3">
        <v>3</v>
      </c>
    </row>
    <row r="1665" spans="1:5" x14ac:dyDescent="0.25">
      <c r="A1665">
        <v>1664</v>
      </c>
      <c r="C1665" s="2">
        <v>2</v>
      </c>
      <c r="D1665" s="3">
        <v>3</v>
      </c>
    </row>
    <row r="1666" spans="1:5" x14ac:dyDescent="0.25">
      <c r="A1666">
        <v>1665</v>
      </c>
      <c r="C1666" s="2">
        <v>2</v>
      </c>
      <c r="D1666" s="3">
        <v>3</v>
      </c>
    </row>
    <row r="1667" spans="1:5" x14ac:dyDescent="0.25">
      <c r="A1667">
        <v>1666</v>
      </c>
      <c r="C1667" s="2">
        <v>2</v>
      </c>
    </row>
    <row r="1668" spans="1:5" x14ac:dyDescent="0.25">
      <c r="A1668">
        <v>1667</v>
      </c>
      <c r="C1668" s="2">
        <v>2</v>
      </c>
    </row>
    <row r="1669" spans="1:5" x14ac:dyDescent="0.25">
      <c r="A1669">
        <v>1668</v>
      </c>
      <c r="C1669" s="2">
        <v>2</v>
      </c>
    </row>
    <row r="1670" spans="1:5" x14ac:dyDescent="0.25">
      <c r="A1670">
        <v>1669</v>
      </c>
      <c r="C1670" s="2">
        <v>2</v>
      </c>
    </row>
    <row r="1671" spans="1:5" x14ac:dyDescent="0.25">
      <c r="A1671">
        <v>1670</v>
      </c>
      <c r="C1671" s="2">
        <v>2</v>
      </c>
    </row>
    <row r="1672" spans="1:5" x14ac:dyDescent="0.25">
      <c r="A1672">
        <v>1671</v>
      </c>
      <c r="C1672" s="2">
        <v>2</v>
      </c>
    </row>
    <row r="1673" spans="1:5" x14ac:dyDescent="0.25">
      <c r="A1673">
        <v>1672</v>
      </c>
      <c r="C1673" s="2">
        <v>2</v>
      </c>
    </row>
    <row r="1674" spans="1:5" x14ac:dyDescent="0.25">
      <c r="A1674">
        <v>1673</v>
      </c>
      <c r="B1674" s="5">
        <v>1</v>
      </c>
      <c r="C1674" s="2">
        <v>2</v>
      </c>
    </row>
    <row r="1675" spans="1:5" x14ac:dyDescent="0.25">
      <c r="A1675">
        <v>1674</v>
      </c>
      <c r="B1675" s="5">
        <v>1</v>
      </c>
      <c r="C1675" s="2">
        <v>2</v>
      </c>
    </row>
    <row r="1676" spans="1:5" x14ac:dyDescent="0.25">
      <c r="A1676">
        <v>1675</v>
      </c>
      <c r="B1676" s="5">
        <v>1</v>
      </c>
    </row>
    <row r="1677" spans="1:5" x14ac:dyDescent="0.25">
      <c r="A1677">
        <v>1676</v>
      </c>
      <c r="B1677" s="5">
        <v>1</v>
      </c>
    </row>
    <row r="1678" spans="1:5" x14ac:dyDescent="0.25">
      <c r="A1678">
        <v>1677</v>
      </c>
      <c r="B1678" s="5">
        <v>1</v>
      </c>
    </row>
    <row r="1679" spans="1:5" x14ac:dyDescent="0.25">
      <c r="A1679">
        <v>1678</v>
      </c>
      <c r="B1679" s="5">
        <v>1</v>
      </c>
      <c r="E1679" s="4">
        <v>4</v>
      </c>
    </row>
    <row r="1680" spans="1:5" x14ac:dyDescent="0.25">
      <c r="A1680">
        <v>1679</v>
      </c>
      <c r="B1680" s="5">
        <v>1</v>
      </c>
      <c r="E1680" s="4">
        <v>4</v>
      </c>
    </row>
    <row r="1681" spans="1:5" x14ac:dyDescent="0.25">
      <c r="A1681">
        <v>1680</v>
      </c>
      <c r="B1681" s="5">
        <v>1</v>
      </c>
      <c r="E1681" s="4">
        <v>4</v>
      </c>
    </row>
    <row r="1682" spans="1:5" x14ac:dyDescent="0.25">
      <c r="A1682">
        <v>1681</v>
      </c>
      <c r="B1682" s="5">
        <v>1</v>
      </c>
      <c r="D1682" s="3">
        <v>3</v>
      </c>
      <c r="E1682" s="4">
        <v>4</v>
      </c>
    </row>
    <row r="1683" spans="1:5" x14ac:dyDescent="0.25">
      <c r="A1683">
        <v>1682</v>
      </c>
      <c r="B1683" s="5">
        <v>1</v>
      </c>
      <c r="D1683" s="3">
        <v>3</v>
      </c>
      <c r="E1683" s="4">
        <v>4</v>
      </c>
    </row>
    <row r="1684" spans="1:5" x14ac:dyDescent="0.25">
      <c r="A1684">
        <v>1683</v>
      </c>
      <c r="D1684" s="3">
        <v>3</v>
      </c>
      <c r="E1684" s="4">
        <v>4</v>
      </c>
    </row>
    <row r="1685" spans="1:5" x14ac:dyDescent="0.25">
      <c r="A1685">
        <v>1684</v>
      </c>
      <c r="D1685" s="3">
        <v>3</v>
      </c>
      <c r="E1685" s="4">
        <v>4</v>
      </c>
    </row>
    <row r="1686" spans="1:5" x14ac:dyDescent="0.25">
      <c r="A1686">
        <v>1685</v>
      </c>
      <c r="D1686" s="3">
        <v>3</v>
      </c>
      <c r="E1686" s="4">
        <v>4</v>
      </c>
    </row>
    <row r="1687" spans="1:5" x14ac:dyDescent="0.25">
      <c r="A1687">
        <v>1686</v>
      </c>
      <c r="C1687" s="2">
        <v>2</v>
      </c>
      <c r="D1687" s="3">
        <v>3</v>
      </c>
      <c r="E1687" s="4">
        <v>4</v>
      </c>
    </row>
    <row r="1688" spans="1:5" x14ac:dyDescent="0.25">
      <c r="A1688">
        <v>1687</v>
      </c>
      <c r="C1688" s="2">
        <v>2</v>
      </c>
      <c r="D1688" s="3">
        <v>3</v>
      </c>
      <c r="E1688" s="4">
        <v>4</v>
      </c>
    </row>
    <row r="1689" spans="1:5" x14ac:dyDescent="0.25">
      <c r="A1689">
        <v>1688</v>
      </c>
      <c r="C1689" s="2">
        <v>2</v>
      </c>
      <c r="D1689" s="3">
        <v>3</v>
      </c>
    </row>
    <row r="1690" spans="1:5" x14ac:dyDescent="0.25">
      <c r="A1690">
        <v>1689</v>
      </c>
      <c r="C1690" s="2">
        <v>2</v>
      </c>
      <c r="D1690" s="3">
        <v>3</v>
      </c>
    </row>
    <row r="1691" spans="1:5" x14ac:dyDescent="0.25">
      <c r="A1691">
        <v>1690</v>
      </c>
      <c r="C1691" s="2">
        <v>2</v>
      </c>
      <c r="D1691" s="3">
        <v>3</v>
      </c>
    </row>
    <row r="1692" spans="1:5" x14ac:dyDescent="0.25">
      <c r="A1692">
        <v>1691</v>
      </c>
      <c r="C1692" s="2">
        <v>2</v>
      </c>
      <c r="D1692" s="3">
        <v>3</v>
      </c>
    </row>
    <row r="1693" spans="1:5" x14ac:dyDescent="0.25">
      <c r="A1693">
        <v>1692</v>
      </c>
      <c r="C1693" s="2">
        <v>2</v>
      </c>
      <c r="D1693" s="3">
        <v>3</v>
      </c>
    </row>
    <row r="1694" spans="1:5" x14ac:dyDescent="0.25">
      <c r="A1694">
        <v>1693</v>
      </c>
      <c r="C1694" s="2">
        <v>2</v>
      </c>
      <c r="D1694" s="3">
        <v>3</v>
      </c>
    </row>
    <row r="1695" spans="1:5" x14ac:dyDescent="0.25">
      <c r="A1695">
        <v>1694</v>
      </c>
      <c r="C1695" s="2">
        <v>2</v>
      </c>
    </row>
    <row r="1696" spans="1:5" x14ac:dyDescent="0.25">
      <c r="A1696">
        <v>1695</v>
      </c>
      <c r="C1696" s="2">
        <v>2</v>
      </c>
    </row>
    <row r="1697" spans="1:6" x14ac:dyDescent="0.25">
      <c r="A1697">
        <v>1696</v>
      </c>
      <c r="C1697" s="2">
        <v>2</v>
      </c>
    </row>
    <row r="1698" spans="1:6" x14ac:dyDescent="0.25">
      <c r="A1698">
        <v>1697</v>
      </c>
      <c r="C1698" s="2">
        <v>2</v>
      </c>
    </row>
    <row r="1699" spans="1:6" x14ac:dyDescent="0.25">
      <c r="A1699">
        <v>1698</v>
      </c>
      <c r="B1699" s="5">
        <v>1</v>
      </c>
      <c r="C1699" s="2">
        <v>2</v>
      </c>
    </row>
    <row r="1700" spans="1:6" x14ac:dyDescent="0.25">
      <c r="A1700">
        <v>1699</v>
      </c>
      <c r="B1700" s="5">
        <v>1</v>
      </c>
      <c r="C1700" s="2">
        <v>2</v>
      </c>
    </row>
    <row r="1701" spans="1:6" x14ac:dyDescent="0.25">
      <c r="A1701">
        <v>1700</v>
      </c>
      <c r="B1701" s="5">
        <v>1</v>
      </c>
    </row>
    <row r="1702" spans="1:6" x14ac:dyDescent="0.25">
      <c r="A1702">
        <v>1701</v>
      </c>
      <c r="B1702" s="5">
        <v>1</v>
      </c>
    </row>
    <row r="1703" spans="1:6" x14ac:dyDescent="0.25">
      <c r="A1703">
        <v>1702</v>
      </c>
      <c r="B1703" s="5">
        <v>1</v>
      </c>
      <c r="E1703" s="4">
        <v>4</v>
      </c>
    </row>
    <row r="1704" spans="1:6" x14ac:dyDescent="0.25">
      <c r="A1704">
        <v>1703</v>
      </c>
      <c r="B1704" s="5">
        <v>1</v>
      </c>
      <c r="E1704" s="4">
        <v>4</v>
      </c>
    </row>
    <row r="1705" spans="1:6" x14ac:dyDescent="0.25">
      <c r="A1705">
        <v>1704</v>
      </c>
      <c r="B1705" s="5">
        <v>1</v>
      </c>
      <c r="E1705" s="4">
        <v>4</v>
      </c>
    </row>
    <row r="1706" spans="1:6" x14ac:dyDescent="0.25">
      <c r="A1706">
        <v>1705</v>
      </c>
      <c r="B1706" s="5">
        <v>1</v>
      </c>
      <c r="E1706" s="4">
        <v>4</v>
      </c>
    </row>
    <row r="1707" spans="1:6" x14ac:dyDescent="0.25">
      <c r="A1707">
        <v>1706</v>
      </c>
      <c r="B1707" s="5">
        <v>1</v>
      </c>
      <c r="E1707" s="4">
        <v>4</v>
      </c>
    </row>
    <row r="1708" spans="1:6" x14ac:dyDescent="0.25">
      <c r="A1708">
        <v>1707</v>
      </c>
      <c r="B1708" s="5">
        <v>1</v>
      </c>
      <c r="E1708" s="4">
        <v>4</v>
      </c>
    </row>
    <row r="1709" spans="1:6" x14ac:dyDescent="0.25">
      <c r="A1709">
        <v>1708</v>
      </c>
      <c r="B1709" s="5">
        <v>1</v>
      </c>
      <c r="E1709" s="4">
        <v>4</v>
      </c>
    </row>
    <row r="1710" spans="1:6" x14ac:dyDescent="0.25">
      <c r="A1710">
        <v>1709</v>
      </c>
      <c r="B1710" s="5">
        <v>1</v>
      </c>
      <c r="E1710" s="4">
        <v>4</v>
      </c>
    </row>
    <row r="1711" spans="1:6" x14ac:dyDescent="0.25">
      <c r="A1711">
        <v>1710</v>
      </c>
      <c r="D1711" s="3">
        <v>3</v>
      </c>
      <c r="E1711" s="4">
        <v>4</v>
      </c>
    </row>
    <row r="1712" spans="1:6" x14ac:dyDescent="0.25">
      <c r="A1712">
        <v>1711</v>
      </c>
      <c r="D1712" s="3">
        <v>3</v>
      </c>
      <c r="E1712" s="4">
        <v>4</v>
      </c>
      <c r="F1712" t="s">
        <v>22</v>
      </c>
    </row>
    <row r="1713" spans="1:6" x14ac:dyDescent="0.25">
      <c r="A1713">
        <v>1712</v>
      </c>
    </row>
    <row r="1714" spans="1:6" x14ac:dyDescent="0.25">
      <c r="A1714">
        <v>1713</v>
      </c>
      <c r="F1714" t="s">
        <v>22</v>
      </c>
    </row>
    <row r="1715" spans="1:6" x14ac:dyDescent="0.25">
      <c r="A1715">
        <v>1714</v>
      </c>
      <c r="C1715" s="2">
        <v>2</v>
      </c>
    </row>
    <row r="1716" spans="1:6" x14ac:dyDescent="0.25">
      <c r="A1716">
        <v>1715</v>
      </c>
      <c r="C1716" s="2">
        <v>2</v>
      </c>
    </row>
    <row r="1717" spans="1:6" x14ac:dyDescent="0.25">
      <c r="A1717">
        <v>1716</v>
      </c>
      <c r="C1717" s="2">
        <v>2</v>
      </c>
    </row>
    <row r="1718" spans="1:6" x14ac:dyDescent="0.25">
      <c r="A1718">
        <v>1717</v>
      </c>
      <c r="C1718" s="2">
        <v>2</v>
      </c>
    </row>
    <row r="1719" spans="1:6" x14ac:dyDescent="0.25">
      <c r="A1719">
        <v>1718</v>
      </c>
      <c r="C1719" s="2">
        <v>2</v>
      </c>
    </row>
    <row r="1720" spans="1:6" x14ac:dyDescent="0.25">
      <c r="A1720">
        <v>1719</v>
      </c>
      <c r="C1720" s="2">
        <v>2</v>
      </c>
    </row>
    <row r="1721" spans="1:6" x14ac:dyDescent="0.25">
      <c r="A1721">
        <v>1720</v>
      </c>
      <c r="C1721" s="2">
        <v>2</v>
      </c>
      <c r="D1721" s="3">
        <v>3</v>
      </c>
    </row>
    <row r="1722" spans="1:6" x14ac:dyDescent="0.25">
      <c r="A1722">
        <v>1721</v>
      </c>
      <c r="C1722" s="2">
        <v>2</v>
      </c>
      <c r="D1722" s="3">
        <v>3</v>
      </c>
      <c r="E1722" s="4">
        <v>4</v>
      </c>
    </row>
    <row r="1723" spans="1:6" x14ac:dyDescent="0.25">
      <c r="A1723">
        <v>1722</v>
      </c>
      <c r="C1723" s="2">
        <v>2</v>
      </c>
      <c r="D1723" s="3">
        <v>3</v>
      </c>
      <c r="E1723" s="4">
        <v>4</v>
      </c>
    </row>
    <row r="1724" spans="1:6" x14ac:dyDescent="0.25">
      <c r="A1724">
        <v>1723</v>
      </c>
      <c r="C1724" s="2">
        <v>2</v>
      </c>
      <c r="D1724" s="3">
        <v>3</v>
      </c>
      <c r="E1724" s="4">
        <v>4</v>
      </c>
    </row>
    <row r="1725" spans="1:6" x14ac:dyDescent="0.25">
      <c r="A1725">
        <v>1724</v>
      </c>
      <c r="C1725" s="2">
        <v>2</v>
      </c>
      <c r="D1725" s="3">
        <v>3</v>
      </c>
      <c r="E1725" s="4">
        <v>4</v>
      </c>
    </row>
    <row r="1726" spans="1:6" x14ac:dyDescent="0.25">
      <c r="A1726">
        <v>1725</v>
      </c>
      <c r="C1726" s="2">
        <v>2</v>
      </c>
      <c r="D1726" s="3">
        <v>3</v>
      </c>
      <c r="E1726" s="4">
        <v>4</v>
      </c>
    </row>
    <row r="1727" spans="1:6" x14ac:dyDescent="0.25">
      <c r="A1727">
        <v>1726</v>
      </c>
      <c r="C1727" s="2">
        <v>2</v>
      </c>
      <c r="D1727" s="3">
        <v>3</v>
      </c>
      <c r="E1727" s="4">
        <v>4</v>
      </c>
    </row>
    <row r="1728" spans="1:6" x14ac:dyDescent="0.25">
      <c r="A1728">
        <v>1727</v>
      </c>
      <c r="D1728" s="3">
        <v>3</v>
      </c>
      <c r="E1728" s="4">
        <v>4</v>
      </c>
    </row>
    <row r="1729" spans="1:5" x14ac:dyDescent="0.25">
      <c r="A1729">
        <v>1728</v>
      </c>
      <c r="D1729" s="3">
        <v>3</v>
      </c>
      <c r="E1729" s="4">
        <v>4</v>
      </c>
    </row>
    <row r="1730" spans="1:5" x14ac:dyDescent="0.25">
      <c r="A1730">
        <v>1729</v>
      </c>
      <c r="D1730" s="3">
        <v>3</v>
      </c>
      <c r="E1730" s="4">
        <v>4</v>
      </c>
    </row>
    <row r="1731" spans="1:5" x14ac:dyDescent="0.25">
      <c r="A1731">
        <v>1730</v>
      </c>
      <c r="D1731" s="3">
        <v>3</v>
      </c>
      <c r="E1731" s="4">
        <v>4</v>
      </c>
    </row>
    <row r="1732" spans="1:5" x14ac:dyDescent="0.25">
      <c r="A1732">
        <v>1731</v>
      </c>
      <c r="B1732" s="5">
        <v>1</v>
      </c>
      <c r="D1732" s="3">
        <v>3</v>
      </c>
      <c r="E1732" s="4">
        <v>4</v>
      </c>
    </row>
    <row r="1733" spans="1:5" x14ac:dyDescent="0.25">
      <c r="A1733">
        <v>1732</v>
      </c>
      <c r="B1733" s="5">
        <v>1</v>
      </c>
      <c r="E1733" s="4">
        <v>4</v>
      </c>
    </row>
    <row r="1734" spans="1:5" x14ac:dyDescent="0.25">
      <c r="A1734">
        <v>1733</v>
      </c>
      <c r="B1734" s="5">
        <v>1</v>
      </c>
      <c r="E1734" s="4">
        <v>4</v>
      </c>
    </row>
    <row r="1735" spans="1:5" x14ac:dyDescent="0.25">
      <c r="A1735">
        <v>1734</v>
      </c>
      <c r="B1735" s="5">
        <v>1</v>
      </c>
    </row>
    <row r="1736" spans="1:5" x14ac:dyDescent="0.25">
      <c r="A1736">
        <v>1735</v>
      </c>
      <c r="B1736" s="5">
        <v>1</v>
      </c>
    </row>
    <row r="1737" spans="1:5" x14ac:dyDescent="0.25">
      <c r="A1737">
        <v>1736</v>
      </c>
      <c r="B1737" s="5">
        <v>1</v>
      </c>
    </row>
    <row r="1738" spans="1:5" x14ac:dyDescent="0.25">
      <c r="A1738">
        <v>1737</v>
      </c>
      <c r="B1738" s="5">
        <v>1</v>
      </c>
    </row>
    <row r="1739" spans="1:5" x14ac:dyDescent="0.25">
      <c r="A1739">
        <v>1738</v>
      </c>
      <c r="B1739" s="5">
        <v>1</v>
      </c>
    </row>
    <row r="1740" spans="1:5" x14ac:dyDescent="0.25">
      <c r="A1740">
        <v>1739</v>
      </c>
      <c r="B1740" s="5">
        <v>1</v>
      </c>
      <c r="C1740" s="2">
        <v>2</v>
      </c>
    </row>
    <row r="1741" spans="1:5" x14ac:dyDescent="0.25">
      <c r="A1741">
        <v>1740</v>
      </c>
      <c r="B1741" s="5">
        <v>1</v>
      </c>
      <c r="C1741" s="2">
        <v>2</v>
      </c>
    </row>
    <row r="1742" spans="1:5" x14ac:dyDescent="0.25">
      <c r="A1742">
        <v>1741</v>
      </c>
      <c r="B1742" s="5">
        <v>1</v>
      </c>
      <c r="C1742" s="2">
        <v>2</v>
      </c>
    </row>
    <row r="1743" spans="1:5" x14ac:dyDescent="0.25">
      <c r="A1743">
        <v>1742</v>
      </c>
      <c r="B1743" s="5">
        <v>1</v>
      </c>
      <c r="C1743" s="2">
        <v>2</v>
      </c>
    </row>
    <row r="1744" spans="1:5" x14ac:dyDescent="0.25">
      <c r="A1744">
        <v>1743</v>
      </c>
      <c r="C1744" s="2">
        <v>2</v>
      </c>
    </row>
    <row r="1745" spans="1:5" x14ac:dyDescent="0.25">
      <c r="A1745">
        <v>1744</v>
      </c>
      <c r="C1745" s="2">
        <v>2</v>
      </c>
      <c r="D1745" s="3">
        <v>3</v>
      </c>
    </row>
    <row r="1746" spans="1:5" x14ac:dyDescent="0.25">
      <c r="A1746">
        <v>1745</v>
      </c>
      <c r="C1746" s="2">
        <v>2</v>
      </c>
      <c r="D1746" s="3">
        <v>3</v>
      </c>
    </row>
    <row r="1747" spans="1:5" x14ac:dyDescent="0.25">
      <c r="A1747">
        <v>1746</v>
      </c>
      <c r="C1747" s="2">
        <v>2</v>
      </c>
      <c r="D1747" s="3">
        <v>3</v>
      </c>
    </row>
    <row r="1748" spans="1:5" x14ac:dyDescent="0.25">
      <c r="A1748">
        <v>1747</v>
      </c>
      <c r="C1748" s="2">
        <v>2</v>
      </c>
      <c r="D1748" s="3">
        <v>3</v>
      </c>
    </row>
    <row r="1749" spans="1:5" x14ac:dyDescent="0.25">
      <c r="A1749">
        <v>1748</v>
      </c>
      <c r="C1749" s="2">
        <v>2</v>
      </c>
      <c r="D1749" s="3">
        <v>3</v>
      </c>
      <c r="E1749" s="4">
        <v>4</v>
      </c>
    </row>
    <row r="1750" spans="1:5" x14ac:dyDescent="0.25">
      <c r="A1750">
        <v>1749</v>
      </c>
      <c r="D1750" s="3">
        <v>3</v>
      </c>
      <c r="E1750" s="4">
        <v>4</v>
      </c>
    </row>
    <row r="1751" spans="1:5" x14ac:dyDescent="0.25">
      <c r="A1751">
        <v>1750</v>
      </c>
      <c r="D1751" s="3">
        <v>3</v>
      </c>
      <c r="E1751" s="4">
        <v>4</v>
      </c>
    </row>
    <row r="1752" spans="1:5" x14ac:dyDescent="0.25">
      <c r="A1752">
        <v>1751</v>
      </c>
      <c r="D1752" s="3">
        <v>3</v>
      </c>
      <c r="E1752" s="4">
        <v>4</v>
      </c>
    </row>
    <row r="1753" spans="1:5" x14ac:dyDescent="0.25">
      <c r="A1753">
        <v>1752</v>
      </c>
      <c r="D1753" s="3">
        <v>3</v>
      </c>
      <c r="E1753" s="4">
        <v>4</v>
      </c>
    </row>
    <row r="1754" spans="1:5" x14ac:dyDescent="0.25">
      <c r="A1754">
        <v>1753</v>
      </c>
      <c r="D1754" s="3">
        <v>3</v>
      </c>
      <c r="E1754" s="4">
        <v>4</v>
      </c>
    </row>
    <row r="1755" spans="1:5" x14ac:dyDescent="0.25">
      <c r="A1755">
        <v>1754</v>
      </c>
      <c r="D1755" s="3">
        <v>3</v>
      </c>
      <c r="E1755" s="4">
        <v>4</v>
      </c>
    </row>
    <row r="1756" spans="1:5" x14ac:dyDescent="0.25">
      <c r="A1756">
        <v>1755</v>
      </c>
      <c r="E1756" s="4">
        <v>4</v>
      </c>
    </row>
    <row r="1757" spans="1:5" x14ac:dyDescent="0.25">
      <c r="A1757">
        <v>1756</v>
      </c>
      <c r="E1757" s="4">
        <v>4</v>
      </c>
    </row>
    <row r="1758" spans="1:5" x14ac:dyDescent="0.25">
      <c r="A1758">
        <v>1757</v>
      </c>
      <c r="E1758" s="4">
        <v>4</v>
      </c>
    </row>
    <row r="1759" spans="1:5" x14ac:dyDescent="0.25">
      <c r="A1759">
        <v>1758</v>
      </c>
      <c r="B1759" s="5">
        <v>1</v>
      </c>
    </row>
    <row r="1760" spans="1:5" x14ac:dyDescent="0.25">
      <c r="A1760">
        <v>1759</v>
      </c>
      <c r="B1760" s="5">
        <v>1</v>
      </c>
    </row>
    <row r="1761" spans="1:5" x14ac:dyDescent="0.25">
      <c r="A1761">
        <v>1760</v>
      </c>
      <c r="B1761" s="5">
        <v>1</v>
      </c>
    </row>
    <row r="1762" spans="1:5" x14ac:dyDescent="0.25">
      <c r="A1762">
        <v>1761</v>
      </c>
      <c r="B1762" s="5">
        <v>1</v>
      </c>
    </row>
    <row r="1763" spans="1:5" x14ac:dyDescent="0.25">
      <c r="A1763">
        <v>1762</v>
      </c>
      <c r="B1763" s="5">
        <v>1</v>
      </c>
    </row>
    <row r="1764" spans="1:5" x14ac:dyDescent="0.25">
      <c r="A1764">
        <v>1763</v>
      </c>
      <c r="B1764" s="5">
        <v>1</v>
      </c>
    </row>
    <row r="1765" spans="1:5" x14ac:dyDescent="0.25">
      <c r="A1765">
        <v>1764</v>
      </c>
      <c r="B1765" s="5">
        <v>1</v>
      </c>
      <c r="C1765" s="2">
        <v>2</v>
      </c>
    </row>
    <row r="1766" spans="1:5" x14ac:dyDescent="0.25">
      <c r="A1766">
        <v>1765</v>
      </c>
      <c r="B1766" s="5">
        <v>1</v>
      </c>
      <c r="C1766" s="2">
        <v>2</v>
      </c>
    </row>
    <row r="1767" spans="1:5" x14ac:dyDescent="0.25">
      <c r="A1767">
        <v>1766</v>
      </c>
      <c r="B1767" s="5">
        <v>1</v>
      </c>
      <c r="C1767" s="2">
        <v>2</v>
      </c>
    </row>
    <row r="1768" spans="1:5" x14ac:dyDescent="0.25">
      <c r="A1768">
        <v>1767</v>
      </c>
      <c r="C1768" s="2">
        <v>2</v>
      </c>
    </row>
    <row r="1769" spans="1:5" x14ac:dyDescent="0.25">
      <c r="A1769">
        <v>1768</v>
      </c>
      <c r="C1769" s="2">
        <v>2</v>
      </c>
    </row>
    <row r="1770" spans="1:5" x14ac:dyDescent="0.25">
      <c r="A1770">
        <v>1769</v>
      </c>
      <c r="C1770" s="2">
        <v>2</v>
      </c>
    </row>
    <row r="1771" spans="1:5" x14ac:dyDescent="0.25">
      <c r="A1771">
        <v>1770</v>
      </c>
      <c r="C1771" s="2">
        <v>2</v>
      </c>
      <c r="D1771" s="3">
        <v>3</v>
      </c>
    </row>
    <row r="1772" spans="1:5" x14ac:dyDescent="0.25">
      <c r="A1772">
        <v>1771</v>
      </c>
      <c r="C1772" s="2">
        <v>2</v>
      </c>
      <c r="D1772" s="3">
        <v>3</v>
      </c>
    </row>
    <row r="1773" spans="1:5" x14ac:dyDescent="0.25">
      <c r="A1773">
        <v>1772</v>
      </c>
      <c r="D1773" s="3">
        <v>3</v>
      </c>
      <c r="E1773" s="4">
        <v>4</v>
      </c>
    </row>
    <row r="1774" spans="1:5" x14ac:dyDescent="0.25">
      <c r="A1774">
        <v>1773</v>
      </c>
      <c r="D1774" s="3">
        <v>3</v>
      </c>
      <c r="E1774" s="4">
        <v>4</v>
      </c>
    </row>
    <row r="1775" spans="1:5" x14ac:dyDescent="0.25">
      <c r="A1775">
        <v>1774</v>
      </c>
      <c r="D1775" s="3">
        <v>3</v>
      </c>
      <c r="E1775" s="4">
        <v>4</v>
      </c>
    </row>
    <row r="1776" spans="1:5" x14ac:dyDescent="0.25">
      <c r="A1776">
        <v>1775</v>
      </c>
      <c r="D1776" s="3">
        <v>3</v>
      </c>
      <c r="E1776" s="4">
        <v>4</v>
      </c>
    </row>
    <row r="1777" spans="1:5" x14ac:dyDescent="0.25">
      <c r="A1777">
        <v>1776</v>
      </c>
      <c r="D1777" s="3">
        <v>3</v>
      </c>
      <c r="E1777" s="4">
        <v>4</v>
      </c>
    </row>
    <row r="1778" spans="1:5" x14ac:dyDescent="0.25">
      <c r="A1778">
        <v>1777</v>
      </c>
      <c r="D1778" s="3">
        <v>3</v>
      </c>
      <c r="E1778" s="4">
        <v>4</v>
      </c>
    </row>
    <row r="1779" spans="1:5" x14ac:dyDescent="0.25">
      <c r="A1779">
        <v>1778</v>
      </c>
      <c r="D1779" s="3">
        <v>3</v>
      </c>
      <c r="E1779" s="4">
        <v>4</v>
      </c>
    </row>
    <row r="1780" spans="1:5" x14ac:dyDescent="0.25">
      <c r="A1780">
        <v>1779</v>
      </c>
      <c r="E1780" s="4">
        <v>4</v>
      </c>
    </row>
    <row r="1781" spans="1:5" x14ac:dyDescent="0.25">
      <c r="A1781">
        <v>1780</v>
      </c>
      <c r="E1781" s="4">
        <v>4</v>
      </c>
    </row>
    <row r="1782" spans="1:5" x14ac:dyDescent="0.25">
      <c r="A1782">
        <v>1781</v>
      </c>
      <c r="B1782" s="5">
        <v>1</v>
      </c>
    </row>
    <row r="1783" spans="1:5" x14ac:dyDescent="0.25">
      <c r="A1783">
        <v>1782</v>
      </c>
      <c r="B1783" s="5">
        <v>1</v>
      </c>
    </row>
    <row r="1784" spans="1:5" x14ac:dyDescent="0.25">
      <c r="A1784">
        <v>1783</v>
      </c>
      <c r="B1784" s="5">
        <v>1</v>
      </c>
    </row>
    <row r="1785" spans="1:5" x14ac:dyDescent="0.25">
      <c r="A1785">
        <v>1784</v>
      </c>
      <c r="B1785" s="5">
        <v>1</v>
      </c>
    </row>
    <row r="1786" spans="1:5" x14ac:dyDescent="0.25">
      <c r="A1786">
        <v>1785</v>
      </c>
      <c r="B1786" s="5">
        <v>1</v>
      </c>
      <c r="C1786" s="2">
        <v>2</v>
      </c>
    </row>
    <row r="1787" spans="1:5" x14ac:dyDescent="0.25">
      <c r="A1787">
        <v>1786</v>
      </c>
      <c r="B1787" s="5">
        <v>1</v>
      </c>
      <c r="C1787" s="2">
        <v>2</v>
      </c>
    </row>
    <row r="1788" spans="1:5" x14ac:dyDescent="0.25">
      <c r="A1788">
        <v>1787</v>
      </c>
      <c r="B1788" s="5">
        <v>1</v>
      </c>
      <c r="C1788" s="2">
        <v>2</v>
      </c>
    </row>
    <row r="1789" spans="1:5" x14ac:dyDescent="0.25">
      <c r="A1789">
        <v>1788</v>
      </c>
      <c r="B1789" s="5">
        <v>1</v>
      </c>
      <c r="C1789" s="2">
        <v>2</v>
      </c>
    </row>
    <row r="1790" spans="1:5" x14ac:dyDescent="0.25">
      <c r="A1790">
        <v>1789</v>
      </c>
      <c r="B1790" s="5">
        <v>1</v>
      </c>
      <c r="C1790" s="2">
        <v>2</v>
      </c>
    </row>
    <row r="1791" spans="1:5" x14ac:dyDescent="0.25">
      <c r="A1791">
        <v>1790</v>
      </c>
      <c r="B1791" s="5">
        <v>1</v>
      </c>
      <c r="C1791" s="2">
        <v>2</v>
      </c>
    </row>
    <row r="1792" spans="1:5" x14ac:dyDescent="0.25">
      <c r="A1792">
        <v>1791</v>
      </c>
      <c r="C1792" s="2">
        <v>2</v>
      </c>
    </row>
    <row r="1793" spans="1:5" x14ac:dyDescent="0.25">
      <c r="A1793">
        <v>1792</v>
      </c>
      <c r="C1793" s="2">
        <v>2</v>
      </c>
    </row>
    <row r="1794" spans="1:5" x14ac:dyDescent="0.25">
      <c r="A1794">
        <v>1793</v>
      </c>
      <c r="C1794" s="2">
        <v>2</v>
      </c>
      <c r="D1794" s="3">
        <v>3</v>
      </c>
    </row>
    <row r="1795" spans="1:5" x14ac:dyDescent="0.25">
      <c r="A1795">
        <v>1794</v>
      </c>
      <c r="C1795" s="2">
        <v>2</v>
      </c>
      <c r="D1795" s="3">
        <v>3</v>
      </c>
      <c r="E1795" s="4">
        <v>4</v>
      </c>
    </row>
    <row r="1796" spans="1:5" x14ac:dyDescent="0.25">
      <c r="A1796">
        <v>1795</v>
      </c>
      <c r="D1796" s="3">
        <v>3</v>
      </c>
      <c r="E1796" s="4">
        <v>4</v>
      </c>
    </row>
    <row r="1797" spans="1:5" x14ac:dyDescent="0.25">
      <c r="A1797">
        <v>1796</v>
      </c>
      <c r="D1797" s="3">
        <v>3</v>
      </c>
      <c r="E1797" s="4">
        <v>4</v>
      </c>
    </row>
    <row r="1798" spans="1:5" x14ac:dyDescent="0.25">
      <c r="A1798">
        <v>1797</v>
      </c>
      <c r="D1798" s="3">
        <v>3</v>
      </c>
      <c r="E1798" s="4">
        <v>4</v>
      </c>
    </row>
    <row r="1799" spans="1:5" x14ac:dyDescent="0.25">
      <c r="A1799">
        <v>1798</v>
      </c>
      <c r="D1799" s="3">
        <v>3</v>
      </c>
      <c r="E1799" s="4">
        <v>4</v>
      </c>
    </row>
    <row r="1800" spans="1:5" x14ac:dyDescent="0.25">
      <c r="A1800">
        <v>1799</v>
      </c>
      <c r="D1800" s="3">
        <v>3</v>
      </c>
      <c r="E1800" s="4">
        <v>4</v>
      </c>
    </row>
    <row r="1801" spans="1:5" x14ac:dyDescent="0.25">
      <c r="A1801">
        <v>1800</v>
      </c>
      <c r="D1801" s="3">
        <v>3</v>
      </c>
      <c r="E1801" s="4">
        <v>4</v>
      </c>
    </row>
    <row r="1802" spans="1:5" x14ac:dyDescent="0.25">
      <c r="A1802">
        <v>1801</v>
      </c>
      <c r="D1802" s="3">
        <v>3</v>
      </c>
      <c r="E1802" s="4">
        <v>4</v>
      </c>
    </row>
    <row r="1803" spans="1:5" x14ac:dyDescent="0.25">
      <c r="A1803">
        <v>1802</v>
      </c>
      <c r="E1803" s="4">
        <v>4</v>
      </c>
    </row>
    <row r="1804" spans="1:5" x14ac:dyDescent="0.25">
      <c r="A1804">
        <v>1803</v>
      </c>
    </row>
    <row r="1805" spans="1:5" x14ac:dyDescent="0.25">
      <c r="A1805">
        <v>1804</v>
      </c>
    </row>
    <row r="1806" spans="1:5" x14ac:dyDescent="0.25">
      <c r="A1806">
        <v>1805</v>
      </c>
    </row>
    <row r="1807" spans="1:5" x14ac:dyDescent="0.25">
      <c r="A1807">
        <v>1806</v>
      </c>
      <c r="B1807" s="5">
        <v>1</v>
      </c>
    </row>
    <row r="1808" spans="1:5" x14ac:dyDescent="0.25">
      <c r="A1808">
        <v>1807</v>
      </c>
      <c r="B1808" s="5">
        <v>1</v>
      </c>
    </row>
    <row r="1809" spans="1:5" x14ac:dyDescent="0.25">
      <c r="A1809">
        <v>1808</v>
      </c>
      <c r="B1809" s="5">
        <v>1</v>
      </c>
    </row>
    <row r="1810" spans="1:5" x14ac:dyDescent="0.25">
      <c r="A1810">
        <v>1809</v>
      </c>
      <c r="B1810" s="5">
        <v>1</v>
      </c>
    </row>
    <row r="1811" spans="1:5" x14ac:dyDescent="0.25">
      <c r="A1811">
        <v>1810</v>
      </c>
      <c r="B1811" s="5">
        <v>1</v>
      </c>
      <c r="C1811" s="2">
        <v>2</v>
      </c>
    </row>
    <row r="1812" spans="1:5" x14ac:dyDescent="0.25">
      <c r="A1812">
        <v>1811</v>
      </c>
      <c r="B1812" s="5">
        <v>1</v>
      </c>
      <c r="C1812" s="2">
        <v>2</v>
      </c>
    </row>
    <row r="1813" spans="1:5" x14ac:dyDescent="0.25">
      <c r="A1813">
        <v>1812</v>
      </c>
      <c r="B1813" s="5">
        <v>1</v>
      </c>
      <c r="C1813" s="2">
        <v>2</v>
      </c>
    </row>
    <row r="1814" spans="1:5" x14ac:dyDescent="0.25">
      <c r="A1814">
        <v>1813</v>
      </c>
      <c r="B1814" s="5">
        <v>1</v>
      </c>
      <c r="C1814" s="2">
        <v>2</v>
      </c>
    </row>
    <row r="1815" spans="1:5" x14ac:dyDescent="0.25">
      <c r="A1815">
        <v>1814</v>
      </c>
      <c r="B1815" s="5">
        <v>1</v>
      </c>
      <c r="C1815" s="2">
        <v>2</v>
      </c>
    </row>
    <row r="1816" spans="1:5" x14ac:dyDescent="0.25">
      <c r="A1816">
        <v>1815</v>
      </c>
      <c r="C1816" s="2">
        <v>2</v>
      </c>
    </row>
    <row r="1817" spans="1:5" x14ac:dyDescent="0.25">
      <c r="A1817">
        <v>1816</v>
      </c>
      <c r="C1817" s="2">
        <v>2</v>
      </c>
    </row>
    <row r="1818" spans="1:5" x14ac:dyDescent="0.25">
      <c r="A1818">
        <v>1817</v>
      </c>
      <c r="C1818" s="2">
        <v>2</v>
      </c>
      <c r="D1818" s="3">
        <v>3</v>
      </c>
    </row>
    <row r="1819" spans="1:5" x14ac:dyDescent="0.25">
      <c r="A1819">
        <v>1818</v>
      </c>
      <c r="D1819" s="3">
        <v>3</v>
      </c>
    </row>
    <row r="1820" spans="1:5" x14ac:dyDescent="0.25">
      <c r="A1820">
        <v>1819</v>
      </c>
      <c r="D1820" s="3">
        <v>3</v>
      </c>
      <c r="E1820" s="4">
        <v>4</v>
      </c>
    </row>
    <row r="1821" spans="1:5" x14ac:dyDescent="0.25">
      <c r="A1821">
        <v>1820</v>
      </c>
      <c r="D1821" s="3">
        <v>3</v>
      </c>
      <c r="E1821" s="4">
        <v>4</v>
      </c>
    </row>
    <row r="1822" spans="1:5" x14ac:dyDescent="0.25">
      <c r="A1822">
        <v>1821</v>
      </c>
      <c r="D1822" s="3">
        <v>3</v>
      </c>
      <c r="E1822" s="4">
        <v>4</v>
      </c>
    </row>
    <row r="1823" spans="1:5" x14ac:dyDescent="0.25">
      <c r="A1823">
        <v>1822</v>
      </c>
      <c r="D1823" s="3">
        <v>3</v>
      </c>
      <c r="E1823" s="4">
        <v>4</v>
      </c>
    </row>
    <row r="1824" spans="1:5" x14ac:dyDescent="0.25">
      <c r="A1824">
        <v>1823</v>
      </c>
      <c r="D1824" s="3">
        <v>3</v>
      </c>
      <c r="E1824" s="4">
        <v>4</v>
      </c>
    </row>
    <row r="1825" spans="1:5" x14ac:dyDescent="0.25">
      <c r="A1825">
        <v>1824</v>
      </c>
      <c r="D1825" s="3">
        <v>3</v>
      </c>
      <c r="E1825" s="4">
        <v>4</v>
      </c>
    </row>
    <row r="1826" spans="1:5" x14ac:dyDescent="0.25">
      <c r="A1826">
        <v>1825</v>
      </c>
      <c r="D1826" s="3">
        <v>3</v>
      </c>
      <c r="E1826" s="4">
        <v>4</v>
      </c>
    </row>
    <row r="1827" spans="1:5" x14ac:dyDescent="0.25">
      <c r="A1827">
        <v>1826</v>
      </c>
      <c r="E1827" s="4">
        <v>4</v>
      </c>
    </row>
    <row r="1828" spans="1:5" x14ac:dyDescent="0.25">
      <c r="A1828">
        <v>1827</v>
      </c>
    </row>
    <row r="1829" spans="1:5" x14ac:dyDescent="0.25">
      <c r="A1829">
        <v>1828</v>
      </c>
    </row>
    <row r="1830" spans="1:5" x14ac:dyDescent="0.25">
      <c r="A1830">
        <v>1829</v>
      </c>
    </row>
    <row r="1831" spans="1:5" x14ac:dyDescent="0.25">
      <c r="A1831">
        <v>1830</v>
      </c>
    </row>
    <row r="1832" spans="1:5" x14ac:dyDescent="0.25">
      <c r="A1832">
        <v>1831</v>
      </c>
      <c r="C1832" s="2">
        <v>2</v>
      </c>
    </row>
    <row r="1833" spans="1:5" x14ac:dyDescent="0.25">
      <c r="A1833">
        <v>1832</v>
      </c>
      <c r="C1833" s="2">
        <v>2</v>
      </c>
    </row>
    <row r="1834" spans="1:5" x14ac:dyDescent="0.25">
      <c r="A1834">
        <v>1833</v>
      </c>
      <c r="B1834" s="5">
        <v>1</v>
      </c>
      <c r="C1834" s="2">
        <v>2</v>
      </c>
    </row>
    <row r="1835" spans="1:5" x14ac:dyDescent="0.25">
      <c r="A1835">
        <v>1834</v>
      </c>
      <c r="B1835" s="5">
        <v>1</v>
      </c>
      <c r="C1835" s="2">
        <v>2</v>
      </c>
    </row>
    <row r="1836" spans="1:5" x14ac:dyDescent="0.25">
      <c r="A1836">
        <v>1835</v>
      </c>
      <c r="B1836" s="5">
        <v>1</v>
      </c>
      <c r="C1836" s="2">
        <v>2</v>
      </c>
    </row>
    <row r="1837" spans="1:5" x14ac:dyDescent="0.25">
      <c r="A1837">
        <v>1836</v>
      </c>
      <c r="B1837" s="5">
        <v>1</v>
      </c>
      <c r="C1837" s="2">
        <v>2</v>
      </c>
    </row>
    <row r="1838" spans="1:5" x14ac:dyDescent="0.25">
      <c r="A1838">
        <v>1837</v>
      </c>
      <c r="B1838" s="5">
        <v>1</v>
      </c>
      <c r="C1838" s="2">
        <v>2</v>
      </c>
    </row>
    <row r="1839" spans="1:5" x14ac:dyDescent="0.25">
      <c r="A1839">
        <v>1838</v>
      </c>
      <c r="B1839" s="5">
        <v>1</v>
      </c>
      <c r="C1839" s="2">
        <v>2</v>
      </c>
    </row>
    <row r="1840" spans="1:5" x14ac:dyDescent="0.25">
      <c r="A1840">
        <v>1839</v>
      </c>
      <c r="B1840" s="5">
        <v>1</v>
      </c>
      <c r="C1840" s="2">
        <v>2</v>
      </c>
    </row>
    <row r="1841" spans="1:5" x14ac:dyDescent="0.25">
      <c r="A1841">
        <v>1840</v>
      </c>
      <c r="B1841" s="5">
        <v>1</v>
      </c>
    </row>
    <row r="1842" spans="1:5" x14ac:dyDescent="0.25">
      <c r="A1842">
        <v>1841</v>
      </c>
      <c r="B1842" s="5">
        <v>1</v>
      </c>
      <c r="E1842" s="4">
        <v>4</v>
      </c>
    </row>
    <row r="1843" spans="1:5" x14ac:dyDescent="0.25">
      <c r="A1843">
        <v>1842</v>
      </c>
      <c r="D1843" s="3">
        <v>3</v>
      </c>
      <c r="E1843" s="4">
        <v>4</v>
      </c>
    </row>
    <row r="1844" spans="1:5" x14ac:dyDescent="0.25">
      <c r="A1844">
        <v>1843</v>
      </c>
      <c r="D1844" s="3">
        <v>3</v>
      </c>
      <c r="E1844" s="4">
        <v>4</v>
      </c>
    </row>
    <row r="1845" spans="1:5" x14ac:dyDescent="0.25">
      <c r="A1845">
        <v>1844</v>
      </c>
      <c r="D1845" s="3">
        <v>3</v>
      </c>
      <c r="E1845" s="4">
        <v>4</v>
      </c>
    </row>
    <row r="1846" spans="1:5" x14ac:dyDescent="0.25">
      <c r="A1846">
        <v>1845</v>
      </c>
      <c r="D1846" s="3">
        <v>3</v>
      </c>
      <c r="E1846" s="4">
        <v>4</v>
      </c>
    </row>
    <row r="1847" spans="1:5" x14ac:dyDescent="0.25">
      <c r="A1847">
        <v>1846</v>
      </c>
      <c r="D1847" s="3">
        <v>3</v>
      </c>
      <c r="E1847" s="4">
        <v>4</v>
      </c>
    </row>
    <row r="1848" spans="1:5" x14ac:dyDescent="0.25">
      <c r="A1848">
        <v>1847</v>
      </c>
      <c r="D1848" s="3">
        <v>3</v>
      </c>
      <c r="E1848" s="4">
        <v>4</v>
      </c>
    </row>
    <row r="1849" spans="1:5" x14ac:dyDescent="0.25">
      <c r="A1849">
        <v>1848</v>
      </c>
      <c r="D1849" s="3">
        <v>3</v>
      </c>
      <c r="E1849" s="4">
        <v>4</v>
      </c>
    </row>
    <row r="1850" spans="1:5" x14ac:dyDescent="0.25">
      <c r="A1850">
        <v>1849</v>
      </c>
      <c r="D1850" s="3">
        <v>3</v>
      </c>
      <c r="E1850" s="4">
        <v>4</v>
      </c>
    </row>
    <row r="1851" spans="1:5" x14ac:dyDescent="0.25">
      <c r="A1851">
        <v>1850</v>
      </c>
      <c r="D1851" s="3">
        <v>3</v>
      </c>
      <c r="E1851" s="4">
        <v>4</v>
      </c>
    </row>
    <row r="1852" spans="1:5" x14ac:dyDescent="0.25">
      <c r="A1852">
        <v>1851</v>
      </c>
    </row>
    <row r="1853" spans="1:5" x14ac:dyDescent="0.25">
      <c r="A1853">
        <v>1852</v>
      </c>
    </row>
    <row r="1854" spans="1:5" x14ac:dyDescent="0.25">
      <c r="A1854">
        <v>1853</v>
      </c>
      <c r="C1854" s="2">
        <v>2</v>
      </c>
    </row>
    <row r="1855" spans="1:5" x14ac:dyDescent="0.25">
      <c r="A1855">
        <v>1854</v>
      </c>
      <c r="C1855" s="2">
        <v>2</v>
      </c>
    </row>
    <row r="1856" spans="1:5" x14ac:dyDescent="0.25">
      <c r="A1856">
        <v>1855</v>
      </c>
      <c r="C1856" s="2">
        <v>2</v>
      </c>
    </row>
    <row r="1857" spans="1:5" x14ac:dyDescent="0.25">
      <c r="A1857">
        <v>1856</v>
      </c>
      <c r="C1857" s="2">
        <v>2</v>
      </c>
    </row>
    <row r="1858" spans="1:5" x14ac:dyDescent="0.25">
      <c r="A1858">
        <v>1857</v>
      </c>
      <c r="C1858" s="2">
        <v>2</v>
      </c>
    </row>
    <row r="1859" spans="1:5" x14ac:dyDescent="0.25">
      <c r="A1859">
        <v>1858</v>
      </c>
      <c r="C1859" s="2">
        <v>2</v>
      </c>
    </row>
    <row r="1860" spans="1:5" x14ac:dyDescent="0.25">
      <c r="A1860">
        <v>1859</v>
      </c>
      <c r="B1860" s="5">
        <v>1</v>
      </c>
      <c r="C1860" s="2">
        <v>2</v>
      </c>
    </row>
    <row r="1861" spans="1:5" x14ac:dyDescent="0.25">
      <c r="A1861">
        <v>1860</v>
      </c>
      <c r="B1861" s="5">
        <v>1</v>
      </c>
      <c r="C1861" s="2">
        <v>2</v>
      </c>
    </row>
    <row r="1862" spans="1:5" x14ac:dyDescent="0.25">
      <c r="A1862">
        <v>1861</v>
      </c>
      <c r="B1862" s="5">
        <v>1</v>
      </c>
      <c r="C1862" s="2">
        <v>2</v>
      </c>
    </row>
    <row r="1863" spans="1:5" x14ac:dyDescent="0.25">
      <c r="A1863">
        <v>1862</v>
      </c>
      <c r="B1863" s="5">
        <v>1</v>
      </c>
      <c r="C1863" s="2">
        <v>2</v>
      </c>
    </row>
    <row r="1864" spans="1:5" x14ac:dyDescent="0.25">
      <c r="A1864">
        <v>1863</v>
      </c>
      <c r="B1864" s="5">
        <v>1</v>
      </c>
      <c r="C1864" s="2">
        <v>2</v>
      </c>
    </row>
    <row r="1865" spans="1:5" x14ac:dyDescent="0.25">
      <c r="A1865">
        <v>1864</v>
      </c>
      <c r="B1865" s="5">
        <v>1</v>
      </c>
    </row>
    <row r="1866" spans="1:5" x14ac:dyDescent="0.25">
      <c r="A1866">
        <v>1865</v>
      </c>
      <c r="B1866" s="5">
        <v>1</v>
      </c>
    </row>
    <row r="1867" spans="1:5" x14ac:dyDescent="0.25">
      <c r="A1867">
        <v>1866</v>
      </c>
      <c r="B1867" s="5">
        <v>1</v>
      </c>
      <c r="E1867" s="4">
        <v>4</v>
      </c>
    </row>
    <row r="1868" spans="1:5" x14ac:dyDescent="0.25">
      <c r="A1868">
        <v>1867</v>
      </c>
      <c r="B1868" s="5">
        <v>1</v>
      </c>
      <c r="D1868" s="3">
        <v>3</v>
      </c>
      <c r="E1868" s="4">
        <v>4</v>
      </c>
    </row>
    <row r="1869" spans="1:5" x14ac:dyDescent="0.25">
      <c r="A1869">
        <v>1868</v>
      </c>
      <c r="D1869" s="3">
        <v>3</v>
      </c>
      <c r="E1869" s="4">
        <v>4</v>
      </c>
    </row>
    <row r="1870" spans="1:5" x14ac:dyDescent="0.25">
      <c r="A1870">
        <v>1869</v>
      </c>
      <c r="D1870" s="3">
        <v>3</v>
      </c>
      <c r="E1870" s="4">
        <v>4</v>
      </c>
    </row>
    <row r="1871" spans="1:5" x14ac:dyDescent="0.25">
      <c r="A1871">
        <v>1870</v>
      </c>
      <c r="D1871" s="3">
        <v>3</v>
      </c>
      <c r="E1871" s="4">
        <v>4</v>
      </c>
    </row>
    <row r="1872" spans="1:5" x14ac:dyDescent="0.25">
      <c r="A1872">
        <v>1871</v>
      </c>
      <c r="D1872" s="3">
        <v>3</v>
      </c>
      <c r="E1872" s="4">
        <v>4</v>
      </c>
    </row>
    <row r="1873" spans="1:5" x14ac:dyDescent="0.25">
      <c r="A1873">
        <v>1872</v>
      </c>
      <c r="D1873" s="3">
        <v>3</v>
      </c>
      <c r="E1873" s="4">
        <v>4</v>
      </c>
    </row>
    <row r="1874" spans="1:5" x14ac:dyDescent="0.25">
      <c r="A1874">
        <v>1873</v>
      </c>
      <c r="D1874" s="3">
        <v>3</v>
      </c>
      <c r="E1874" s="4">
        <v>4</v>
      </c>
    </row>
    <row r="1875" spans="1:5" x14ac:dyDescent="0.25">
      <c r="A1875">
        <v>1874</v>
      </c>
      <c r="D1875" s="3">
        <v>3</v>
      </c>
      <c r="E1875" s="4">
        <v>4</v>
      </c>
    </row>
    <row r="1876" spans="1:5" x14ac:dyDescent="0.25">
      <c r="A1876">
        <v>1875</v>
      </c>
      <c r="D1876" s="3">
        <v>3</v>
      </c>
      <c r="E1876" s="4">
        <v>4</v>
      </c>
    </row>
    <row r="1877" spans="1:5" x14ac:dyDescent="0.25">
      <c r="A1877">
        <v>1876</v>
      </c>
      <c r="C1877" s="2">
        <v>2</v>
      </c>
    </row>
    <row r="1878" spans="1:5" x14ac:dyDescent="0.25">
      <c r="A1878">
        <v>1877</v>
      </c>
      <c r="C1878" s="2">
        <v>2</v>
      </c>
    </row>
    <row r="1879" spans="1:5" x14ac:dyDescent="0.25">
      <c r="A1879">
        <v>1878</v>
      </c>
      <c r="C1879" s="2">
        <v>2</v>
      </c>
    </row>
    <row r="1880" spans="1:5" x14ac:dyDescent="0.25">
      <c r="A1880">
        <v>1879</v>
      </c>
      <c r="C1880" s="2">
        <v>2</v>
      </c>
    </row>
    <row r="1881" spans="1:5" x14ac:dyDescent="0.25">
      <c r="A1881">
        <v>1880</v>
      </c>
      <c r="C1881" s="2">
        <v>2</v>
      </c>
    </row>
    <row r="1882" spans="1:5" x14ac:dyDescent="0.25">
      <c r="A1882">
        <v>1881</v>
      </c>
      <c r="C1882" s="2">
        <v>2</v>
      </c>
    </row>
    <row r="1883" spans="1:5" x14ac:dyDescent="0.25">
      <c r="A1883">
        <v>1882</v>
      </c>
      <c r="B1883" s="5">
        <v>1</v>
      </c>
      <c r="C1883" s="2">
        <v>2</v>
      </c>
    </row>
    <row r="1884" spans="1:5" x14ac:dyDescent="0.25">
      <c r="A1884">
        <v>1883</v>
      </c>
      <c r="B1884" s="5">
        <v>1</v>
      </c>
      <c r="C1884" s="2">
        <v>2</v>
      </c>
    </row>
    <row r="1885" spans="1:5" x14ac:dyDescent="0.25">
      <c r="A1885">
        <v>1884</v>
      </c>
      <c r="B1885" s="5">
        <v>1</v>
      </c>
      <c r="C1885" s="2">
        <v>2</v>
      </c>
    </row>
    <row r="1886" spans="1:5" x14ac:dyDescent="0.25">
      <c r="A1886">
        <v>1885</v>
      </c>
      <c r="B1886" s="5">
        <v>1</v>
      </c>
      <c r="C1886" s="2">
        <v>2</v>
      </c>
    </row>
    <row r="1887" spans="1:5" x14ac:dyDescent="0.25">
      <c r="A1887">
        <v>1886</v>
      </c>
      <c r="B1887" s="5">
        <v>1</v>
      </c>
    </row>
    <row r="1888" spans="1:5" x14ac:dyDescent="0.25">
      <c r="A1888">
        <v>1887</v>
      </c>
      <c r="B1888" s="5">
        <v>1</v>
      </c>
    </row>
    <row r="1889" spans="1:5" x14ac:dyDescent="0.25">
      <c r="A1889">
        <v>1888</v>
      </c>
      <c r="B1889" s="5">
        <v>1</v>
      </c>
    </row>
    <row r="1890" spans="1:5" x14ac:dyDescent="0.25">
      <c r="A1890">
        <v>1889</v>
      </c>
      <c r="B1890" s="5">
        <v>1</v>
      </c>
    </row>
    <row r="1891" spans="1:5" x14ac:dyDescent="0.25">
      <c r="A1891">
        <v>1890</v>
      </c>
      <c r="B1891" s="5">
        <v>1</v>
      </c>
      <c r="E1891" s="4">
        <v>4</v>
      </c>
    </row>
    <row r="1892" spans="1:5" x14ac:dyDescent="0.25">
      <c r="A1892">
        <v>1891</v>
      </c>
      <c r="B1892" s="5">
        <v>1</v>
      </c>
      <c r="E1892" s="4">
        <v>4</v>
      </c>
    </row>
    <row r="1893" spans="1:5" x14ac:dyDescent="0.25">
      <c r="A1893">
        <v>1892</v>
      </c>
      <c r="D1893" s="3">
        <v>3</v>
      </c>
      <c r="E1893" s="4">
        <v>4</v>
      </c>
    </row>
    <row r="1894" spans="1:5" x14ac:dyDescent="0.25">
      <c r="A1894">
        <v>1893</v>
      </c>
      <c r="D1894" s="3">
        <v>3</v>
      </c>
      <c r="E1894" s="4">
        <v>4</v>
      </c>
    </row>
    <row r="1895" spans="1:5" x14ac:dyDescent="0.25">
      <c r="A1895">
        <v>1894</v>
      </c>
      <c r="D1895" s="3">
        <v>3</v>
      </c>
      <c r="E1895" s="4">
        <v>4</v>
      </c>
    </row>
    <row r="1896" spans="1:5" x14ac:dyDescent="0.25">
      <c r="A1896">
        <v>1895</v>
      </c>
      <c r="D1896" s="3">
        <v>3</v>
      </c>
      <c r="E1896" s="4">
        <v>4</v>
      </c>
    </row>
    <row r="1897" spans="1:5" x14ac:dyDescent="0.25">
      <c r="A1897">
        <v>1896</v>
      </c>
      <c r="D1897" s="3">
        <v>3</v>
      </c>
      <c r="E1897" s="4">
        <v>4</v>
      </c>
    </row>
    <row r="1898" spans="1:5" x14ac:dyDescent="0.25">
      <c r="A1898">
        <v>1897</v>
      </c>
      <c r="D1898" s="3">
        <v>3</v>
      </c>
      <c r="E1898" s="4">
        <v>4</v>
      </c>
    </row>
    <row r="1899" spans="1:5" x14ac:dyDescent="0.25">
      <c r="A1899">
        <v>1898</v>
      </c>
      <c r="C1899" s="2">
        <v>2</v>
      </c>
      <c r="D1899" s="3">
        <v>3</v>
      </c>
      <c r="E1899" s="4">
        <v>4</v>
      </c>
    </row>
    <row r="1900" spans="1:5" x14ac:dyDescent="0.25">
      <c r="A1900">
        <v>1899</v>
      </c>
      <c r="C1900" s="2">
        <v>2</v>
      </c>
      <c r="D1900" s="3">
        <v>3</v>
      </c>
    </row>
    <row r="1901" spans="1:5" x14ac:dyDescent="0.25">
      <c r="A1901">
        <v>1900</v>
      </c>
      <c r="C1901" s="2">
        <v>2</v>
      </c>
      <c r="D1901" s="3">
        <v>3</v>
      </c>
    </row>
    <row r="1902" spans="1:5" x14ac:dyDescent="0.25">
      <c r="A1902">
        <v>1901</v>
      </c>
      <c r="C1902" s="2">
        <v>2</v>
      </c>
      <c r="D1902" s="3">
        <v>3</v>
      </c>
    </row>
    <row r="1903" spans="1:5" x14ac:dyDescent="0.25">
      <c r="A1903">
        <v>1902</v>
      </c>
      <c r="C1903" s="2">
        <v>2</v>
      </c>
      <c r="D1903" s="3">
        <v>3</v>
      </c>
    </row>
    <row r="1904" spans="1:5" x14ac:dyDescent="0.25">
      <c r="A1904">
        <v>1903</v>
      </c>
      <c r="C1904" s="2">
        <v>2</v>
      </c>
    </row>
    <row r="1905" spans="1:5" x14ac:dyDescent="0.25">
      <c r="A1905">
        <v>1904</v>
      </c>
      <c r="C1905" s="2">
        <v>2</v>
      </c>
    </row>
    <row r="1906" spans="1:5" x14ac:dyDescent="0.25">
      <c r="A1906">
        <v>1905</v>
      </c>
      <c r="C1906" s="2">
        <v>2</v>
      </c>
    </row>
    <row r="1907" spans="1:5" x14ac:dyDescent="0.25">
      <c r="A1907">
        <v>1906</v>
      </c>
      <c r="C1907" s="2">
        <v>2</v>
      </c>
    </row>
    <row r="1908" spans="1:5" x14ac:dyDescent="0.25">
      <c r="A1908">
        <v>1907</v>
      </c>
      <c r="B1908" s="5">
        <v>1</v>
      </c>
      <c r="C1908" s="2">
        <v>2</v>
      </c>
    </row>
    <row r="1909" spans="1:5" x14ac:dyDescent="0.25">
      <c r="A1909">
        <v>1908</v>
      </c>
      <c r="B1909" s="5">
        <v>1</v>
      </c>
      <c r="C1909" s="2">
        <v>2</v>
      </c>
    </row>
    <row r="1910" spans="1:5" x14ac:dyDescent="0.25">
      <c r="A1910">
        <v>1909</v>
      </c>
      <c r="B1910" s="5">
        <v>1</v>
      </c>
      <c r="C1910" s="2">
        <v>2</v>
      </c>
    </row>
    <row r="1911" spans="1:5" x14ac:dyDescent="0.25">
      <c r="A1911">
        <v>1910</v>
      </c>
      <c r="B1911" s="5">
        <v>1</v>
      </c>
    </row>
    <row r="1912" spans="1:5" x14ac:dyDescent="0.25">
      <c r="A1912">
        <v>1911</v>
      </c>
      <c r="B1912" s="5">
        <v>1</v>
      </c>
    </row>
    <row r="1913" spans="1:5" x14ac:dyDescent="0.25">
      <c r="A1913">
        <v>1912</v>
      </c>
      <c r="B1913" s="5">
        <v>1</v>
      </c>
    </row>
    <row r="1914" spans="1:5" x14ac:dyDescent="0.25">
      <c r="A1914">
        <v>1913</v>
      </c>
      <c r="B1914" s="5">
        <v>1</v>
      </c>
    </row>
    <row r="1915" spans="1:5" x14ac:dyDescent="0.25">
      <c r="A1915">
        <v>1914</v>
      </c>
      <c r="B1915" s="5">
        <v>1</v>
      </c>
      <c r="E1915" s="4">
        <v>4</v>
      </c>
    </row>
    <row r="1916" spans="1:5" x14ac:dyDescent="0.25">
      <c r="A1916">
        <v>1915</v>
      </c>
      <c r="B1916" s="5">
        <v>1</v>
      </c>
      <c r="E1916" s="4">
        <v>4</v>
      </c>
    </row>
    <row r="1917" spans="1:5" x14ac:dyDescent="0.25">
      <c r="A1917">
        <v>1916</v>
      </c>
      <c r="B1917" s="5">
        <v>1</v>
      </c>
      <c r="E1917" s="4">
        <v>4</v>
      </c>
    </row>
    <row r="1918" spans="1:5" x14ac:dyDescent="0.25">
      <c r="A1918">
        <v>1917</v>
      </c>
      <c r="B1918" s="5">
        <v>1</v>
      </c>
      <c r="E1918" s="4">
        <v>4</v>
      </c>
    </row>
    <row r="1919" spans="1:5" x14ac:dyDescent="0.25">
      <c r="A1919">
        <v>1918</v>
      </c>
      <c r="B1919" s="5">
        <v>1</v>
      </c>
      <c r="D1919" s="3">
        <v>3</v>
      </c>
      <c r="E1919" s="4">
        <v>4</v>
      </c>
    </row>
    <row r="1920" spans="1:5" x14ac:dyDescent="0.25">
      <c r="A1920">
        <v>1919</v>
      </c>
      <c r="D1920" s="3">
        <v>3</v>
      </c>
      <c r="E1920" s="4">
        <v>4</v>
      </c>
    </row>
    <row r="1921" spans="1:6" x14ac:dyDescent="0.25">
      <c r="A1921">
        <v>1920</v>
      </c>
      <c r="D1921" s="3">
        <v>3</v>
      </c>
      <c r="E1921" s="4">
        <v>4</v>
      </c>
      <c r="F1921" t="s">
        <v>22</v>
      </c>
    </row>
    <row r="1922" spans="1:6" x14ac:dyDescent="0.25">
      <c r="A1922">
        <v>1921</v>
      </c>
    </row>
    <row r="1923" spans="1:6" x14ac:dyDescent="0.25">
      <c r="A1923">
        <v>1922</v>
      </c>
      <c r="F1923" t="s">
        <v>22</v>
      </c>
    </row>
    <row r="1924" spans="1:6" x14ac:dyDescent="0.25">
      <c r="A1924">
        <v>1923</v>
      </c>
      <c r="B1924" s="5">
        <v>1</v>
      </c>
    </row>
    <row r="1925" spans="1:6" x14ac:dyDescent="0.25">
      <c r="A1925">
        <v>1924</v>
      </c>
      <c r="B1925" s="5">
        <v>1</v>
      </c>
    </row>
    <row r="1926" spans="1:6" x14ac:dyDescent="0.25">
      <c r="A1926">
        <v>1925</v>
      </c>
      <c r="B1926" s="5">
        <v>1</v>
      </c>
    </row>
    <row r="1927" spans="1:6" x14ac:dyDescent="0.25">
      <c r="A1927">
        <v>1926</v>
      </c>
      <c r="B1927" s="5">
        <v>1</v>
      </c>
      <c r="C1927" s="2">
        <v>2</v>
      </c>
    </row>
    <row r="1928" spans="1:6" x14ac:dyDescent="0.25">
      <c r="A1928">
        <v>1927</v>
      </c>
      <c r="B1928" s="5">
        <v>1</v>
      </c>
      <c r="C1928" s="2">
        <v>2</v>
      </c>
    </row>
    <row r="1929" spans="1:6" x14ac:dyDescent="0.25">
      <c r="A1929">
        <v>1928</v>
      </c>
      <c r="B1929" s="5">
        <v>1</v>
      </c>
      <c r="C1929" s="2">
        <v>2</v>
      </c>
    </row>
    <row r="1930" spans="1:6" x14ac:dyDescent="0.25">
      <c r="A1930">
        <v>1929</v>
      </c>
      <c r="B1930" s="5">
        <v>1</v>
      </c>
      <c r="C1930" s="2">
        <v>2</v>
      </c>
    </row>
    <row r="1931" spans="1:6" x14ac:dyDescent="0.25">
      <c r="A1931">
        <v>1930</v>
      </c>
      <c r="B1931" s="5">
        <v>1</v>
      </c>
      <c r="C1931" s="2">
        <v>2</v>
      </c>
    </row>
    <row r="1932" spans="1:6" x14ac:dyDescent="0.25">
      <c r="A1932">
        <v>1931</v>
      </c>
      <c r="B1932" s="5">
        <v>1</v>
      </c>
      <c r="C1932" s="2">
        <v>2</v>
      </c>
    </row>
    <row r="1933" spans="1:6" x14ac:dyDescent="0.25">
      <c r="A1933">
        <v>1932</v>
      </c>
      <c r="B1933" s="5">
        <v>1</v>
      </c>
      <c r="C1933" s="2">
        <v>2</v>
      </c>
    </row>
    <row r="1934" spans="1:6" x14ac:dyDescent="0.25">
      <c r="A1934">
        <v>1933</v>
      </c>
      <c r="B1934" s="5">
        <v>1</v>
      </c>
      <c r="C1934" s="2">
        <v>2</v>
      </c>
    </row>
    <row r="1935" spans="1:6" x14ac:dyDescent="0.25">
      <c r="A1935">
        <v>1934</v>
      </c>
      <c r="C1935" s="2">
        <v>2</v>
      </c>
      <c r="D1935" s="3">
        <v>3</v>
      </c>
      <c r="E1935" s="4">
        <v>4</v>
      </c>
    </row>
    <row r="1936" spans="1:6" x14ac:dyDescent="0.25">
      <c r="A1936">
        <v>1935</v>
      </c>
      <c r="C1936" s="2">
        <v>2</v>
      </c>
      <c r="D1936" s="3">
        <v>3</v>
      </c>
      <c r="E1936" s="4">
        <v>4</v>
      </c>
    </row>
    <row r="1937" spans="1:5" x14ac:dyDescent="0.25">
      <c r="A1937">
        <v>1936</v>
      </c>
      <c r="D1937" s="3">
        <v>3</v>
      </c>
      <c r="E1937" s="4">
        <v>4</v>
      </c>
    </row>
    <row r="1938" spans="1:5" x14ac:dyDescent="0.25">
      <c r="A1938">
        <v>1937</v>
      </c>
      <c r="D1938" s="3">
        <v>3</v>
      </c>
      <c r="E1938" s="4">
        <v>4</v>
      </c>
    </row>
    <row r="1939" spans="1:5" x14ac:dyDescent="0.25">
      <c r="A1939">
        <v>1938</v>
      </c>
      <c r="D1939" s="3">
        <v>3</v>
      </c>
      <c r="E1939" s="4">
        <v>4</v>
      </c>
    </row>
    <row r="1940" spans="1:5" x14ac:dyDescent="0.25">
      <c r="A1940">
        <v>1939</v>
      </c>
      <c r="D1940" s="3">
        <v>3</v>
      </c>
      <c r="E1940" s="4">
        <v>4</v>
      </c>
    </row>
    <row r="1941" spans="1:5" x14ac:dyDescent="0.25">
      <c r="A1941">
        <v>1940</v>
      </c>
      <c r="D1941" s="3">
        <v>3</v>
      </c>
      <c r="E1941" s="4">
        <v>4</v>
      </c>
    </row>
    <row r="1942" spans="1:5" x14ac:dyDescent="0.25">
      <c r="A1942">
        <v>1941</v>
      </c>
      <c r="D1942" s="3">
        <v>3</v>
      </c>
      <c r="E1942" s="4">
        <v>4</v>
      </c>
    </row>
    <row r="1943" spans="1:5" x14ac:dyDescent="0.25">
      <c r="A1943">
        <v>1942</v>
      </c>
      <c r="D1943" s="3">
        <v>3</v>
      </c>
      <c r="E1943" s="4">
        <v>4</v>
      </c>
    </row>
    <row r="1944" spans="1:5" x14ac:dyDescent="0.25">
      <c r="A1944">
        <v>1943</v>
      </c>
      <c r="D1944" s="3">
        <v>3</v>
      </c>
      <c r="E1944" s="4">
        <v>4</v>
      </c>
    </row>
    <row r="1945" spans="1:5" x14ac:dyDescent="0.25">
      <c r="A1945">
        <v>1944</v>
      </c>
      <c r="E1945" s="4">
        <v>4</v>
      </c>
    </row>
    <row r="1946" spans="1:5" x14ac:dyDescent="0.25">
      <c r="A1946">
        <v>1945</v>
      </c>
    </row>
    <row r="1947" spans="1:5" x14ac:dyDescent="0.25">
      <c r="A1947">
        <v>1946</v>
      </c>
    </row>
    <row r="1948" spans="1:5" x14ac:dyDescent="0.25">
      <c r="A1948">
        <v>1947</v>
      </c>
    </row>
    <row r="1949" spans="1:5" x14ac:dyDescent="0.25">
      <c r="A1949">
        <v>1948</v>
      </c>
    </row>
    <row r="1950" spans="1:5" x14ac:dyDescent="0.25">
      <c r="A1950">
        <v>1949</v>
      </c>
    </row>
    <row r="1951" spans="1:5" x14ac:dyDescent="0.25">
      <c r="A1951">
        <v>1950</v>
      </c>
      <c r="C1951" s="2">
        <v>2</v>
      </c>
    </row>
    <row r="1952" spans="1:5" x14ac:dyDescent="0.25">
      <c r="A1952">
        <v>1951</v>
      </c>
      <c r="C1952" s="2">
        <v>2</v>
      </c>
    </row>
    <row r="1953" spans="1:5" x14ac:dyDescent="0.25">
      <c r="A1953">
        <v>1952</v>
      </c>
      <c r="B1953" s="5">
        <v>1</v>
      </c>
      <c r="C1953" s="2">
        <v>2</v>
      </c>
    </row>
    <row r="1954" spans="1:5" x14ac:dyDescent="0.25">
      <c r="A1954">
        <v>1953</v>
      </c>
      <c r="B1954" s="5">
        <v>1</v>
      </c>
      <c r="C1954" s="2">
        <v>2</v>
      </c>
    </row>
    <row r="1955" spans="1:5" x14ac:dyDescent="0.25">
      <c r="A1955">
        <v>1954</v>
      </c>
      <c r="B1955" s="5">
        <v>1</v>
      </c>
      <c r="C1955" s="2">
        <v>2</v>
      </c>
    </row>
    <row r="1956" spans="1:5" x14ac:dyDescent="0.25">
      <c r="A1956">
        <v>1955</v>
      </c>
      <c r="B1956" s="5">
        <v>1</v>
      </c>
      <c r="C1956" s="2">
        <v>2</v>
      </c>
    </row>
    <row r="1957" spans="1:5" x14ac:dyDescent="0.25">
      <c r="A1957">
        <v>1956</v>
      </c>
      <c r="B1957" s="5">
        <v>1</v>
      </c>
      <c r="C1957" s="2">
        <v>2</v>
      </c>
    </row>
    <row r="1958" spans="1:5" x14ac:dyDescent="0.25">
      <c r="A1958">
        <v>1957</v>
      </c>
      <c r="B1958" s="5">
        <v>1</v>
      </c>
      <c r="C1958" s="2">
        <v>2</v>
      </c>
    </row>
    <row r="1959" spans="1:5" x14ac:dyDescent="0.25">
      <c r="A1959">
        <v>1958</v>
      </c>
      <c r="B1959" s="5">
        <v>1</v>
      </c>
    </row>
    <row r="1960" spans="1:5" x14ac:dyDescent="0.25">
      <c r="A1960">
        <v>1959</v>
      </c>
      <c r="B1960" s="5">
        <v>1</v>
      </c>
      <c r="D1960" s="3">
        <v>3</v>
      </c>
      <c r="E1960" s="4">
        <v>4</v>
      </c>
    </row>
    <row r="1961" spans="1:5" x14ac:dyDescent="0.25">
      <c r="A1961">
        <v>1960</v>
      </c>
      <c r="D1961" s="3">
        <v>3</v>
      </c>
      <c r="E1961" s="4">
        <v>4</v>
      </c>
    </row>
    <row r="1962" spans="1:5" x14ac:dyDescent="0.25">
      <c r="A1962">
        <v>1961</v>
      </c>
      <c r="D1962" s="3">
        <v>3</v>
      </c>
      <c r="E1962" s="4">
        <v>4</v>
      </c>
    </row>
    <row r="1963" spans="1:5" x14ac:dyDescent="0.25">
      <c r="A1963">
        <v>1962</v>
      </c>
      <c r="D1963" s="3">
        <v>3</v>
      </c>
      <c r="E1963" s="4">
        <v>4</v>
      </c>
    </row>
    <row r="1964" spans="1:5" x14ac:dyDescent="0.25">
      <c r="A1964">
        <v>1963</v>
      </c>
      <c r="D1964" s="3">
        <v>3</v>
      </c>
      <c r="E1964" s="4">
        <v>4</v>
      </c>
    </row>
    <row r="1965" spans="1:5" x14ac:dyDescent="0.25">
      <c r="A1965">
        <v>1964</v>
      </c>
      <c r="D1965" s="3">
        <v>3</v>
      </c>
      <c r="E1965" s="4">
        <v>4</v>
      </c>
    </row>
    <row r="1966" spans="1:5" x14ac:dyDescent="0.25">
      <c r="A1966">
        <v>1965</v>
      </c>
      <c r="D1966" s="3">
        <v>3</v>
      </c>
      <c r="E1966" s="4">
        <v>4</v>
      </c>
    </row>
    <row r="1967" spans="1:5" x14ac:dyDescent="0.25">
      <c r="A1967">
        <v>1966</v>
      </c>
      <c r="D1967" s="3">
        <v>3</v>
      </c>
      <c r="E1967" s="4">
        <v>4</v>
      </c>
    </row>
    <row r="1968" spans="1:5" x14ac:dyDescent="0.25">
      <c r="A1968">
        <v>1967</v>
      </c>
      <c r="E1968" s="4">
        <v>4</v>
      </c>
    </row>
    <row r="1969" spans="1:5" x14ac:dyDescent="0.25">
      <c r="A1969">
        <v>1968</v>
      </c>
    </row>
    <row r="1970" spans="1:5" x14ac:dyDescent="0.25">
      <c r="A1970">
        <v>1969</v>
      </c>
    </row>
    <row r="1971" spans="1:5" x14ac:dyDescent="0.25">
      <c r="A1971">
        <v>1970</v>
      </c>
    </row>
    <row r="1972" spans="1:5" x14ac:dyDescent="0.25">
      <c r="A1972">
        <v>1971</v>
      </c>
    </row>
    <row r="1973" spans="1:5" x14ac:dyDescent="0.25">
      <c r="A1973">
        <v>1972</v>
      </c>
    </row>
    <row r="1974" spans="1:5" x14ac:dyDescent="0.25">
      <c r="A1974">
        <v>1973</v>
      </c>
    </row>
    <row r="1975" spans="1:5" x14ac:dyDescent="0.25">
      <c r="A1975">
        <v>1974</v>
      </c>
    </row>
    <row r="1976" spans="1:5" x14ac:dyDescent="0.25">
      <c r="A1976">
        <v>1975</v>
      </c>
      <c r="B1976" s="5">
        <v>1</v>
      </c>
    </row>
    <row r="1977" spans="1:5" x14ac:dyDescent="0.25">
      <c r="A1977">
        <v>1976</v>
      </c>
      <c r="B1977" s="5">
        <v>1</v>
      </c>
      <c r="C1977" s="2">
        <v>2</v>
      </c>
    </row>
    <row r="1978" spans="1:5" x14ac:dyDescent="0.25">
      <c r="A1978">
        <v>1977</v>
      </c>
      <c r="B1978" s="5">
        <v>1</v>
      </c>
      <c r="C1978" s="2">
        <v>2</v>
      </c>
    </row>
    <row r="1979" spans="1:5" x14ac:dyDescent="0.25">
      <c r="A1979">
        <v>1978</v>
      </c>
      <c r="B1979" s="5">
        <v>1</v>
      </c>
      <c r="C1979" s="2">
        <v>2</v>
      </c>
    </row>
    <row r="1980" spans="1:5" x14ac:dyDescent="0.25">
      <c r="A1980">
        <v>1979</v>
      </c>
      <c r="B1980" s="5">
        <v>1</v>
      </c>
      <c r="C1980" s="2">
        <v>2</v>
      </c>
    </row>
    <row r="1981" spans="1:5" x14ac:dyDescent="0.25">
      <c r="A1981">
        <v>1980</v>
      </c>
      <c r="B1981" s="5">
        <v>1</v>
      </c>
      <c r="C1981" s="2">
        <v>2</v>
      </c>
    </row>
    <row r="1982" spans="1:5" x14ac:dyDescent="0.25">
      <c r="A1982">
        <v>1981</v>
      </c>
      <c r="B1982" s="5">
        <v>1</v>
      </c>
      <c r="C1982" s="2">
        <v>2</v>
      </c>
    </row>
    <row r="1983" spans="1:5" x14ac:dyDescent="0.25">
      <c r="A1983">
        <v>1982</v>
      </c>
      <c r="B1983" s="5">
        <v>1</v>
      </c>
      <c r="C1983" s="2">
        <v>2</v>
      </c>
    </row>
    <row r="1984" spans="1:5" x14ac:dyDescent="0.25">
      <c r="A1984">
        <v>1983</v>
      </c>
      <c r="D1984" s="3">
        <v>3</v>
      </c>
      <c r="E1984" s="4">
        <v>4</v>
      </c>
    </row>
    <row r="1985" spans="1:5" x14ac:dyDescent="0.25">
      <c r="A1985">
        <v>1984</v>
      </c>
      <c r="D1985" s="3">
        <v>3</v>
      </c>
      <c r="E1985" s="4">
        <v>4</v>
      </c>
    </row>
    <row r="1986" spans="1:5" x14ac:dyDescent="0.25">
      <c r="A1986">
        <v>1985</v>
      </c>
      <c r="D1986" s="3">
        <v>3</v>
      </c>
      <c r="E1986" s="4">
        <v>4</v>
      </c>
    </row>
    <row r="1987" spans="1:5" x14ac:dyDescent="0.25">
      <c r="A1987">
        <v>1986</v>
      </c>
      <c r="D1987" s="3">
        <v>3</v>
      </c>
      <c r="E1987" s="4">
        <v>4</v>
      </c>
    </row>
    <row r="1988" spans="1:5" x14ac:dyDescent="0.25">
      <c r="A1988">
        <v>1987</v>
      </c>
      <c r="D1988" s="3">
        <v>3</v>
      </c>
      <c r="E1988" s="4">
        <v>4</v>
      </c>
    </row>
    <row r="1989" spans="1:5" x14ac:dyDescent="0.25">
      <c r="A1989">
        <v>1988</v>
      </c>
      <c r="D1989" s="3">
        <v>3</v>
      </c>
      <c r="E1989" s="4">
        <v>4</v>
      </c>
    </row>
    <row r="1990" spans="1:5" x14ac:dyDescent="0.25">
      <c r="A1990">
        <v>1989</v>
      </c>
      <c r="D1990" s="3">
        <v>3</v>
      </c>
      <c r="E1990" s="4">
        <v>4</v>
      </c>
    </row>
    <row r="1991" spans="1:5" x14ac:dyDescent="0.25">
      <c r="A1991">
        <v>1990</v>
      </c>
      <c r="D1991" s="3">
        <v>3</v>
      </c>
      <c r="E1991" s="4">
        <v>4</v>
      </c>
    </row>
    <row r="1992" spans="1:5" x14ac:dyDescent="0.25">
      <c r="A1992">
        <v>1991</v>
      </c>
      <c r="D1992" s="3">
        <v>3</v>
      </c>
      <c r="E1992" s="4">
        <v>4</v>
      </c>
    </row>
    <row r="1993" spans="1:5" x14ac:dyDescent="0.25">
      <c r="A1993">
        <v>1992</v>
      </c>
    </row>
    <row r="1994" spans="1:5" x14ac:dyDescent="0.25">
      <c r="A1994">
        <v>1993</v>
      </c>
    </row>
    <row r="1995" spans="1:5" x14ac:dyDescent="0.25">
      <c r="A1995">
        <v>1994</v>
      </c>
    </row>
    <row r="1996" spans="1:5" x14ac:dyDescent="0.25">
      <c r="A1996">
        <v>1995</v>
      </c>
      <c r="C1996" s="2">
        <v>2</v>
      </c>
    </row>
    <row r="1997" spans="1:5" x14ac:dyDescent="0.25">
      <c r="A1997">
        <v>1996</v>
      </c>
      <c r="C1997" s="2">
        <v>2</v>
      </c>
    </row>
    <row r="1998" spans="1:5" x14ac:dyDescent="0.25">
      <c r="A1998">
        <v>1997</v>
      </c>
      <c r="B1998" s="5">
        <v>1</v>
      </c>
      <c r="C1998" s="2">
        <v>2</v>
      </c>
    </row>
    <row r="1999" spans="1:5" x14ac:dyDescent="0.25">
      <c r="A1999">
        <v>1998</v>
      </c>
      <c r="B1999" s="5">
        <v>1</v>
      </c>
      <c r="C1999" s="2">
        <v>2</v>
      </c>
    </row>
    <row r="2000" spans="1:5" x14ac:dyDescent="0.25">
      <c r="A2000">
        <v>1999</v>
      </c>
      <c r="B2000" s="5">
        <v>1</v>
      </c>
      <c r="C2000" s="2">
        <v>2</v>
      </c>
    </row>
    <row r="2001" spans="1:5" x14ac:dyDescent="0.25">
      <c r="A2001">
        <v>2000</v>
      </c>
      <c r="B2001" s="5">
        <v>1</v>
      </c>
      <c r="C2001" s="2">
        <v>2</v>
      </c>
    </row>
    <row r="2002" spans="1:5" x14ac:dyDescent="0.25">
      <c r="A2002">
        <v>2001</v>
      </c>
      <c r="B2002" s="5">
        <v>1</v>
      </c>
      <c r="C2002" s="2">
        <v>2</v>
      </c>
    </row>
    <row r="2003" spans="1:5" x14ac:dyDescent="0.25">
      <c r="A2003">
        <v>2002</v>
      </c>
      <c r="B2003" s="5">
        <v>1</v>
      </c>
    </row>
    <row r="2004" spans="1:5" x14ac:dyDescent="0.25">
      <c r="A2004">
        <v>2003</v>
      </c>
      <c r="B2004" s="5">
        <v>1</v>
      </c>
    </row>
    <row r="2005" spans="1:5" x14ac:dyDescent="0.25">
      <c r="A2005">
        <v>2004</v>
      </c>
      <c r="B2005" s="5">
        <v>1</v>
      </c>
    </row>
    <row r="2006" spans="1:5" x14ac:dyDescent="0.25">
      <c r="A2006">
        <v>2005</v>
      </c>
      <c r="D2006" s="3">
        <v>3</v>
      </c>
      <c r="E2006" s="4">
        <v>4</v>
      </c>
    </row>
    <row r="2007" spans="1:5" x14ac:dyDescent="0.25">
      <c r="A2007">
        <v>2006</v>
      </c>
      <c r="D2007" s="3">
        <v>3</v>
      </c>
      <c r="E2007" s="4">
        <v>4</v>
      </c>
    </row>
    <row r="2008" spans="1:5" x14ac:dyDescent="0.25">
      <c r="A2008">
        <v>2007</v>
      </c>
      <c r="D2008" s="3">
        <v>3</v>
      </c>
      <c r="E2008" s="4">
        <v>4</v>
      </c>
    </row>
    <row r="2009" spans="1:5" x14ac:dyDescent="0.25">
      <c r="A2009">
        <v>2008</v>
      </c>
      <c r="D2009" s="3">
        <v>3</v>
      </c>
      <c r="E2009" s="4">
        <v>4</v>
      </c>
    </row>
    <row r="2010" spans="1:5" x14ac:dyDescent="0.25">
      <c r="A2010">
        <v>2009</v>
      </c>
      <c r="D2010" s="3">
        <v>3</v>
      </c>
      <c r="E2010" s="4">
        <v>4</v>
      </c>
    </row>
    <row r="2011" spans="1:5" x14ac:dyDescent="0.25">
      <c r="A2011">
        <v>2010</v>
      </c>
      <c r="D2011" s="3">
        <v>3</v>
      </c>
      <c r="E2011" s="4">
        <v>4</v>
      </c>
    </row>
    <row r="2012" spans="1:5" x14ac:dyDescent="0.25">
      <c r="A2012">
        <v>2011</v>
      </c>
      <c r="D2012" s="3">
        <v>3</v>
      </c>
      <c r="E2012" s="4">
        <v>4</v>
      </c>
    </row>
    <row r="2013" spans="1:5" x14ac:dyDescent="0.25">
      <c r="A2013">
        <v>2012</v>
      </c>
      <c r="D2013" s="3">
        <v>3</v>
      </c>
      <c r="E2013" s="4">
        <v>4</v>
      </c>
    </row>
    <row r="2014" spans="1:5" x14ac:dyDescent="0.25">
      <c r="A2014">
        <v>2013</v>
      </c>
      <c r="E2014" s="4">
        <v>4</v>
      </c>
    </row>
    <row r="2015" spans="1:5" x14ac:dyDescent="0.25">
      <c r="A2015">
        <v>2014</v>
      </c>
      <c r="C2015" s="2">
        <v>2</v>
      </c>
    </row>
    <row r="2016" spans="1:5" x14ac:dyDescent="0.25">
      <c r="A2016">
        <v>2015</v>
      </c>
      <c r="C2016" s="2">
        <v>2</v>
      </c>
    </row>
    <row r="2017" spans="1:5" x14ac:dyDescent="0.25">
      <c r="A2017">
        <v>2016</v>
      </c>
      <c r="C2017" s="2">
        <v>2</v>
      </c>
    </row>
    <row r="2018" spans="1:5" x14ac:dyDescent="0.25">
      <c r="A2018">
        <v>2017</v>
      </c>
      <c r="C2018" s="2">
        <v>2</v>
      </c>
    </row>
    <row r="2019" spans="1:5" x14ac:dyDescent="0.25">
      <c r="A2019">
        <v>2018</v>
      </c>
      <c r="C2019" s="2">
        <v>2</v>
      </c>
    </row>
    <row r="2020" spans="1:5" x14ac:dyDescent="0.25">
      <c r="A2020">
        <v>2019</v>
      </c>
      <c r="C2020" s="2">
        <v>2</v>
      </c>
    </row>
    <row r="2021" spans="1:5" x14ac:dyDescent="0.25">
      <c r="A2021">
        <v>2020</v>
      </c>
      <c r="B2021" s="5">
        <v>1</v>
      </c>
      <c r="C2021" s="2">
        <v>2</v>
      </c>
    </row>
    <row r="2022" spans="1:5" x14ac:dyDescent="0.25">
      <c r="A2022">
        <v>2021</v>
      </c>
      <c r="B2022" s="5">
        <v>1</v>
      </c>
      <c r="C2022" s="2">
        <v>2</v>
      </c>
    </row>
    <row r="2023" spans="1:5" x14ac:dyDescent="0.25">
      <c r="A2023">
        <v>2022</v>
      </c>
      <c r="B2023" s="5">
        <v>1</v>
      </c>
      <c r="C2023" s="2">
        <v>2</v>
      </c>
    </row>
    <row r="2024" spans="1:5" x14ac:dyDescent="0.25">
      <c r="A2024">
        <v>2023</v>
      </c>
      <c r="B2024" s="5">
        <v>1</v>
      </c>
      <c r="C2024" s="2">
        <v>2</v>
      </c>
    </row>
    <row r="2025" spans="1:5" x14ac:dyDescent="0.25">
      <c r="A2025">
        <v>2024</v>
      </c>
      <c r="B2025" s="5">
        <v>1</v>
      </c>
    </row>
    <row r="2026" spans="1:5" x14ac:dyDescent="0.25">
      <c r="A2026">
        <v>2025</v>
      </c>
      <c r="B2026" s="5">
        <v>1</v>
      </c>
    </row>
    <row r="2027" spans="1:5" x14ac:dyDescent="0.25">
      <c r="A2027">
        <v>2026</v>
      </c>
      <c r="B2027" s="5">
        <v>1</v>
      </c>
    </row>
    <row r="2028" spans="1:5" x14ac:dyDescent="0.25">
      <c r="A2028">
        <v>2027</v>
      </c>
      <c r="B2028" s="5">
        <v>1</v>
      </c>
      <c r="D2028" s="3">
        <v>3</v>
      </c>
    </row>
    <row r="2029" spans="1:5" x14ac:dyDescent="0.25">
      <c r="A2029">
        <v>2028</v>
      </c>
      <c r="D2029" s="3">
        <v>3</v>
      </c>
      <c r="E2029" s="4">
        <v>4</v>
      </c>
    </row>
    <row r="2030" spans="1:5" x14ac:dyDescent="0.25">
      <c r="A2030">
        <v>2029</v>
      </c>
      <c r="D2030" s="3">
        <v>3</v>
      </c>
      <c r="E2030" s="4">
        <v>4</v>
      </c>
    </row>
    <row r="2031" spans="1:5" x14ac:dyDescent="0.25">
      <c r="A2031">
        <v>2030</v>
      </c>
      <c r="D2031" s="3">
        <v>3</v>
      </c>
      <c r="E2031" s="4">
        <v>4</v>
      </c>
    </row>
    <row r="2032" spans="1:5" x14ac:dyDescent="0.25">
      <c r="A2032">
        <v>2031</v>
      </c>
      <c r="D2032" s="3">
        <v>3</v>
      </c>
      <c r="E2032" s="4">
        <v>4</v>
      </c>
    </row>
    <row r="2033" spans="1:5" x14ac:dyDescent="0.25">
      <c r="A2033">
        <v>2032</v>
      </c>
      <c r="D2033" s="3">
        <v>3</v>
      </c>
      <c r="E2033" s="4">
        <v>4</v>
      </c>
    </row>
    <row r="2034" spans="1:5" x14ac:dyDescent="0.25">
      <c r="A2034">
        <v>2033</v>
      </c>
      <c r="D2034" s="3">
        <v>3</v>
      </c>
      <c r="E2034" s="4">
        <v>4</v>
      </c>
    </row>
    <row r="2035" spans="1:5" x14ac:dyDescent="0.25">
      <c r="A2035">
        <v>2034</v>
      </c>
      <c r="D2035" s="3">
        <v>3</v>
      </c>
      <c r="E2035" s="4">
        <v>4</v>
      </c>
    </row>
    <row r="2036" spans="1:5" x14ac:dyDescent="0.25">
      <c r="A2036">
        <v>2035</v>
      </c>
      <c r="E2036" s="4">
        <v>4</v>
      </c>
    </row>
    <row r="2037" spans="1:5" x14ac:dyDescent="0.25">
      <c r="A2037">
        <v>2036</v>
      </c>
      <c r="E2037" s="4">
        <v>4</v>
      </c>
    </row>
    <row r="2038" spans="1:5" x14ac:dyDescent="0.25">
      <c r="A2038">
        <v>2037</v>
      </c>
    </row>
    <row r="2039" spans="1:5" x14ac:dyDescent="0.25">
      <c r="A2039">
        <v>2038</v>
      </c>
    </row>
    <row r="2040" spans="1:5" x14ac:dyDescent="0.25">
      <c r="A2040">
        <v>2039</v>
      </c>
    </row>
    <row r="2041" spans="1:5" x14ac:dyDescent="0.25">
      <c r="A2041">
        <v>2040</v>
      </c>
      <c r="C2041" s="2">
        <v>2</v>
      </c>
    </row>
    <row r="2042" spans="1:5" x14ac:dyDescent="0.25">
      <c r="A2042">
        <v>2041</v>
      </c>
      <c r="C2042" s="2">
        <v>2</v>
      </c>
    </row>
    <row r="2043" spans="1:5" x14ac:dyDescent="0.25">
      <c r="A2043">
        <v>2042</v>
      </c>
      <c r="C2043" s="2">
        <v>2</v>
      </c>
    </row>
    <row r="2044" spans="1:5" x14ac:dyDescent="0.25">
      <c r="A2044">
        <v>2043</v>
      </c>
      <c r="C2044" s="2">
        <v>2</v>
      </c>
    </row>
    <row r="2045" spans="1:5" x14ac:dyDescent="0.25">
      <c r="A2045">
        <v>2044</v>
      </c>
      <c r="C2045" s="2">
        <v>2</v>
      </c>
    </row>
    <row r="2046" spans="1:5" x14ac:dyDescent="0.25">
      <c r="A2046">
        <v>2045</v>
      </c>
      <c r="B2046" s="5">
        <v>1</v>
      </c>
      <c r="C2046" s="2">
        <v>2</v>
      </c>
    </row>
    <row r="2047" spans="1:5" x14ac:dyDescent="0.25">
      <c r="A2047">
        <v>2046</v>
      </c>
      <c r="B2047" s="5">
        <v>1</v>
      </c>
      <c r="C2047" s="2">
        <v>2</v>
      </c>
    </row>
    <row r="2048" spans="1:5" x14ac:dyDescent="0.25">
      <c r="A2048">
        <v>2047</v>
      </c>
      <c r="B2048" s="5">
        <v>1</v>
      </c>
      <c r="C2048" s="2">
        <v>2</v>
      </c>
    </row>
    <row r="2049" spans="1:5" x14ac:dyDescent="0.25">
      <c r="A2049">
        <v>2048</v>
      </c>
      <c r="B2049" s="5">
        <v>1</v>
      </c>
      <c r="C2049" s="2">
        <v>2</v>
      </c>
    </row>
    <row r="2050" spans="1:5" x14ac:dyDescent="0.25">
      <c r="A2050">
        <v>2049</v>
      </c>
      <c r="B2050" s="5">
        <v>1</v>
      </c>
    </row>
    <row r="2051" spans="1:5" x14ac:dyDescent="0.25">
      <c r="A2051">
        <v>2050</v>
      </c>
      <c r="B2051" s="5">
        <v>1</v>
      </c>
      <c r="E2051" s="4">
        <v>4</v>
      </c>
    </row>
    <row r="2052" spans="1:5" x14ac:dyDescent="0.25">
      <c r="A2052">
        <v>2051</v>
      </c>
      <c r="B2052" s="5">
        <v>1</v>
      </c>
      <c r="D2052" s="3">
        <v>3</v>
      </c>
      <c r="E2052" s="4">
        <v>4</v>
      </c>
    </row>
    <row r="2053" spans="1:5" x14ac:dyDescent="0.25">
      <c r="A2053">
        <v>2052</v>
      </c>
      <c r="B2053" s="5">
        <v>1</v>
      </c>
      <c r="D2053" s="3">
        <v>3</v>
      </c>
      <c r="E2053" s="4">
        <v>4</v>
      </c>
    </row>
    <row r="2054" spans="1:5" x14ac:dyDescent="0.25">
      <c r="A2054">
        <v>2053</v>
      </c>
      <c r="D2054" s="3">
        <v>3</v>
      </c>
      <c r="E2054" s="4">
        <v>4</v>
      </c>
    </row>
    <row r="2055" spans="1:5" x14ac:dyDescent="0.25">
      <c r="A2055">
        <v>2054</v>
      </c>
      <c r="D2055" s="3">
        <v>3</v>
      </c>
      <c r="E2055" s="4">
        <v>4</v>
      </c>
    </row>
    <row r="2056" spans="1:5" x14ac:dyDescent="0.25">
      <c r="A2056">
        <v>2055</v>
      </c>
      <c r="D2056" s="3">
        <v>3</v>
      </c>
      <c r="E2056" s="4">
        <v>4</v>
      </c>
    </row>
    <row r="2057" spans="1:5" x14ac:dyDescent="0.25">
      <c r="A2057">
        <v>2056</v>
      </c>
      <c r="D2057" s="3">
        <v>3</v>
      </c>
      <c r="E2057" s="4">
        <v>4</v>
      </c>
    </row>
    <row r="2058" spans="1:5" x14ac:dyDescent="0.25">
      <c r="A2058">
        <v>2057</v>
      </c>
      <c r="D2058" s="3">
        <v>3</v>
      </c>
      <c r="E2058" s="4">
        <v>4</v>
      </c>
    </row>
    <row r="2059" spans="1:5" x14ac:dyDescent="0.25">
      <c r="A2059">
        <v>2058</v>
      </c>
      <c r="D2059" s="3">
        <v>3</v>
      </c>
      <c r="E2059" s="4">
        <v>4</v>
      </c>
    </row>
    <row r="2060" spans="1:5" x14ac:dyDescent="0.25">
      <c r="A2060">
        <v>2059</v>
      </c>
      <c r="D2060" s="3">
        <v>3</v>
      </c>
      <c r="E2060" s="4">
        <v>4</v>
      </c>
    </row>
    <row r="2061" spans="1:5" x14ac:dyDescent="0.25">
      <c r="A2061">
        <v>2060</v>
      </c>
    </row>
    <row r="2062" spans="1:5" x14ac:dyDescent="0.25">
      <c r="A2062">
        <v>2061</v>
      </c>
    </row>
    <row r="2063" spans="1:5" x14ac:dyDescent="0.25">
      <c r="A2063">
        <v>2062</v>
      </c>
    </row>
    <row r="2064" spans="1:5" x14ac:dyDescent="0.25">
      <c r="A2064">
        <v>2063</v>
      </c>
      <c r="C2064" s="2">
        <v>2</v>
      </c>
    </row>
    <row r="2065" spans="1:5" x14ac:dyDescent="0.25">
      <c r="A2065">
        <v>2064</v>
      </c>
      <c r="C2065" s="2">
        <v>2</v>
      </c>
    </row>
    <row r="2066" spans="1:5" x14ac:dyDescent="0.25">
      <c r="A2066">
        <v>2065</v>
      </c>
      <c r="C2066" s="2">
        <v>2</v>
      </c>
    </row>
    <row r="2067" spans="1:5" x14ac:dyDescent="0.25">
      <c r="A2067">
        <v>2066</v>
      </c>
      <c r="C2067" s="2">
        <v>2</v>
      </c>
    </row>
    <row r="2068" spans="1:5" x14ac:dyDescent="0.25">
      <c r="A2068">
        <v>2067</v>
      </c>
      <c r="C2068" s="2">
        <v>2</v>
      </c>
    </row>
    <row r="2069" spans="1:5" x14ac:dyDescent="0.25">
      <c r="A2069">
        <v>2068</v>
      </c>
      <c r="B2069" s="5">
        <v>1</v>
      </c>
      <c r="C2069" s="2">
        <v>2</v>
      </c>
    </row>
    <row r="2070" spans="1:5" x14ac:dyDescent="0.25">
      <c r="A2070">
        <v>2069</v>
      </c>
      <c r="B2070" s="5">
        <v>1</v>
      </c>
      <c r="C2070" s="2">
        <v>2</v>
      </c>
    </row>
    <row r="2071" spans="1:5" x14ac:dyDescent="0.25">
      <c r="A2071">
        <v>2070</v>
      </c>
      <c r="B2071" s="5">
        <v>1</v>
      </c>
      <c r="C2071" s="2">
        <v>2</v>
      </c>
    </row>
    <row r="2072" spans="1:5" x14ac:dyDescent="0.25">
      <c r="A2072">
        <v>2071</v>
      </c>
      <c r="B2072" s="5">
        <v>1</v>
      </c>
      <c r="C2072" s="2">
        <v>2</v>
      </c>
    </row>
    <row r="2073" spans="1:5" x14ac:dyDescent="0.25">
      <c r="A2073">
        <v>2072</v>
      </c>
      <c r="B2073" s="5">
        <v>1</v>
      </c>
    </row>
    <row r="2074" spans="1:5" x14ac:dyDescent="0.25">
      <c r="A2074">
        <v>2073</v>
      </c>
      <c r="B2074" s="5">
        <v>1</v>
      </c>
    </row>
    <row r="2075" spans="1:5" x14ac:dyDescent="0.25">
      <c r="A2075">
        <v>2074</v>
      </c>
      <c r="B2075" s="5">
        <v>1</v>
      </c>
      <c r="E2075" s="4">
        <v>4</v>
      </c>
    </row>
    <row r="2076" spans="1:5" x14ac:dyDescent="0.25">
      <c r="A2076">
        <v>2075</v>
      </c>
      <c r="B2076" s="5">
        <v>1</v>
      </c>
      <c r="D2076" s="3">
        <v>3</v>
      </c>
      <c r="E2076" s="4">
        <v>4</v>
      </c>
    </row>
    <row r="2077" spans="1:5" x14ac:dyDescent="0.25">
      <c r="A2077">
        <v>2076</v>
      </c>
      <c r="D2077" s="3">
        <v>3</v>
      </c>
      <c r="E2077" s="4">
        <v>4</v>
      </c>
    </row>
    <row r="2078" spans="1:5" x14ac:dyDescent="0.25">
      <c r="A2078">
        <v>2077</v>
      </c>
      <c r="D2078" s="3">
        <v>3</v>
      </c>
      <c r="E2078" s="4">
        <v>4</v>
      </c>
    </row>
    <row r="2079" spans="1:5" x14ac:dyDescent="0.25">
      <c r="A2079">
        <v>2078</v>
      </c>
      <c r="D2079" s="3">
        <v>3</v>
      </c>
      <c r="E2079" s="4">
        <v>4</v>
      </c>
    </row>
    <row r="2080" spans="1:5" x14ac:dyDescent="0.25">
      <c r="A2080">
        <v>2079</v>
      </c>
      <c r="D2080" s="3">
        <v>3</v>
      </c>
      <c r="E2080" s="4">
        <v>4</v>
      </c>
    </row>
    <row r="2081" spans="1:5" x14ac:dyDescent="0.25">
      <c r="A2081">
        <v>2080</v>
      </c>
      <c r="D2081" s="3">
        <v>3</v>
      </c>
      <c r="E2081" s="4">
        <v>4</v>
      </c>
    </row>
    <row r="2082" spans="1:5" x14ac:dyDescent="0.25">
      <c r="A2082">
        <v>2081</v>
      </c>
      <c r="D2082" s="3">
        <v>3</v>
      </c>
      <c r="E2082" s="4">
        <v>4</v>
      </c>
    </row>
    <row r="2083" spans="1:5" x14ac:dyDescent="0.25">
      <c r="A2083">
        <v>2082</v>
      </c>
      <c r="D2083" s="3">
        <v>3</v>
      </c>
      <c r="E2083" s="4">
        <v>4</v>
      </c>
    </row>
    <row r="2084" spans="1:5" x14ac:dyDescent="0.25">
      <c r="A2084">
        <v>2083</v>
      </c>
    </row>
    <row r="2085" spans="1:5" x14ac:dyDescent="0.25">
      <c r="A2085">
        <v>2084</v>
      </c>
    </row>
    <row r="2086" spans="1:5" x14ac:dyDescent="0.25">
      <c r="A2086">
        <v>2085</v>
      </c>
      <c r="C2086" s="2">
        <v>2</v>
      </c>
    </row>
    <row r="2087" spans="1:5" x14ac:dyDescent="0.25">
      <c r="A2087">
        <v>2086</v>
      </c>
      <c r="C2087" s="2">
        <v>2</v>
      </c>
    </row>
    <row r="2088" spans="1:5" x14ac:dyDescent="0.25">
      <c r="A2088">
        <v>2087</v>
      </c>
      <c r="C2088" s="2">
        <v>2</v>
      </c>
    </row>
    <row r="2089" spans="1:5" x14ac:dyDescent="0.25">
      <c r="A2089">
        <v>2088</v>
      </c>
      <c r="C2089" s="2">
        <v>2</v>
      </c>
    </row>
    <row r="2090" spans="1:5" x14ac:dyDescent="0.25">
      <c r="A2090">
        <v>2089</v>
      </c>
      <c r="C2090" s="2">
        <v>2</v>
      </c>
    </row>
    <row r="2091" spans="1:5" x14ac:dyDescent="0.25">
      <c r="A2091">
        <v>2090</v>
      </c>
      <c r="C2091" s="2">
        <v>2</v>
      </c>
    </row>
    <row r="2092" spans="1:5" x14ac:dyDescent="0.25">
      <c r="A2092">
        <v>2091</v>
      </c>
      <c r="C2092" s="2">
        <v>2</v>
      </c>
    </row>
    <row r="2093" spans="1:5" x14ac:dyDescent="0.25">
      <c r="A2093">
        <v>2092</v>
      </c>
      <c r="B2093" s="5">
        <v>1</v>
      </c>
      <c r="C2093" s="2">
        <v>2</v>
      </c>
    </row>
    <row r="2094" spans="1:5" x14ac:dyDescent="0.25">
      <c r="A2094">
        <v>2093</v>
      </c>
      <c r="B2094" s="5">
        <v>1</v>
      </c>
      <c r="C2094" s="2">
        <v>2</v>
      </c>
    </row>
    <row r="2095" spans="1:5" x14ac:dyDescent="0.25">
      <c r="A2095">
        <v>2094</v>
      </c>
      <c r="B2095" s="5">
        <v>1</v>
      </c>
    </row>
    <row r="2096" spans="1:5" x14ac:dyDescent="0.25">
      <c r="A2096">
        <v>2095</v>
      </c>
      <c r="B2096" s="5">
        <v>1</v>
      </c>
    </row>
    <row r="2097" spans="1:5" x14ac:dyDescent="0.25">
      <c r="A2097">
        <v>2096</v>
      </c>
      <c r="B2097" s="5">
        <v>1</v>
      </c>
    </row>
    <row r="2098" spans="1:5" x14ac:dyDescent="0.25">
      <c r="A2098">
        <v>2097</v>
      </c>
      <c r="B2098" s="5">
        <v>1</v>
      </c>
      <c r="E2098" s="4">
        <v>4</v>
      </c>
    </row>
    <row r="2099" spans="1:5" x14ac:dyDescent="0.25">
      <c r="A2099">
        <v>2098</v>
      </c>
      <c r="B2099" s="5">
        <v>1</v>
      </c>
      <c r="E2099" s="4">
        <v>4</v>
      </c>
    </row>
    <row r="2100" spans="1:5" x14ac:dyDescent="0.25">
      <c r="A2100">
        <v>2099</v>
      </c>
      <c r="B2100" s="5">
        <v>1</v>
      </c>
      <c r="D2100" s="3">
        <v>3</v>
      </c>
      <c r="E2100" s="4">
        <v>4</v>
      </c>
    </row>
    <row r="2101" spans="1:5" x14ac:dyDescent="0.25">
      <c r="A2101">
        <v>2100</v>
      </c>
      <c r="D2101" s="3">
        <v>3</v>
      </c>
      <c r="E2101" s="4">
        <v>4</v>
      </c>
    </row>
    <row r="2102" spans="1:5" x14ac:dyDescent="0.25">
      <c r="A2102">
        <v>2101</v>
      </c>
      <c r="D2102" s="3">
        <v>3</v>
      </c>
      <c r="E2102" s="4">
        <v>4</v>
      </c>
    </row>
    <row r="2103" spans="1:5" x14ac:dyDescent="0.25">
      <c r="A2103">
        <v>2102</v>
      </c>
      <c r="D2103" s="3">
        <v>3</v>
      </c>
      <c r="E2103" s="4">
        <v>4</v>
      </c>
    </row>
    <row r="2104" spans="1:5" x14ac:dyDescent="0.25">
      <c r="A2104">
        <v>2103</v>
      </c>
      <c r="D2104" s="3">
        <v>3</v>
      </c>
      <c r="E2104" s="4">
        <v>4</v>
      </c>
    </row>
    <row r="2105" spans="1:5" x14ac:dyDescent="0.25">
      <c r="A2105">
        <v>2104</v>
      </c>
      <c r="D2105" s="3">
        <v>3</v>
      </c>
      <c r="E2105" s="4">
        <v>4</v>
      </c>
    </row>
    <row r="2106" spans="1:5" x14ac:dyDescent="0.25">
      <c r="A2106">
        <v>2105</v>
      </c>
      <c r="D2106" s="3">
        <v>3</v>
      </c>
      <c r="E2106" s="4">
        <v>4</v>
      </c>
    </row>
    <row r="2107" spans="1:5" x14ac:dyDescent="0.25">
      <c r="A2107">
        <v>2106</v>
      </c>
      <c r="C2107" s="2">
        <v>2</v>
      </c>
      <c r="D2107" s="3">
        <v>3</v>
      </c>
    </row>
    <row r="2108" spans="1:5" x14ac:dyDescent="0.25">
      <c r="A2108">
        <v>2107</v>
      </c>
      <c r="C2108" s="2">
        <v>2</v>
      </c>
      <c r="D2108" s="3">
        <v>3</v>
      </c>
    </row>
    <row r="2109" spans="1:5" x14ac:dyDescent="0.25">
      <c r="A2109">
        <v>2108</v>
      </c>
      <c r="C2109" s="2">
        <v>2</v>
      </c>
    </row>
    <row r="2110" spans="1:5" x14ac:dyDescent="0.25">
      <c r="A2110">
        <v>2109</v>
      </c>
      <c r="C2110" s="2">
        <v>2</v>
      </c>
    </row>
    <row r="2111" spans="1:5" x14ac:dyDescent="0.25">
      <c r="A2111">
        <v>2110</v>
      </c>
      <c r="C2111" s="2">
        <v>2</v>
      </c>
    </row>
    <row r="2112" spans="1:5" x14ac:dyDescent="0.25">
      <c r="A2112">
        <v>2111</v>
      </c>
      <c r="C2112" s="2">
        <v>2</v>
      </c>
    </row>
    <row r="2113" spans="1:5" x14ac:dyDescent="0.25">
      <c r="A2113">
        <v>2112</v>
      </c>
      <c r="C2113" s="2">
        <v>2</v>
      </c>
    </row>
    <row r="2114" spans="1:5" x14ac:dyDescent="0.25">
      <c r="A2114">
        <v>2113</v>
      </c>
      <c r="C2114" s="2">
        <v>2</v>
      </c>
    </row>
    <row r="2115" spans="1:5" x14ac:dyDescent="0.25">
      <c r="A2115">
        <v>2114</v>
      </c>
      <c r="B2115" s="5">
        <v>1</v>
      </c>
      <c r="C2115" s="2">
        <v>2</v>
      </c>
    </row>
    <row r="2116" spans="1:5" x14ac:dyDescent="0.25">
      <c r="A2116">
        <v>2115</v>
      </c>
      <c r="B2116" s="5">
        <v>1</v>
      </c>
      <c r="C2116" s="2">
        <v>2</v>
      </c>
    </row>
    <row r="2117" spans="1:5" x14ac:dyDescent="0.25">
      <c r="A2117">
        <v>2116</v>
      </c>
      <c r="B2117" s="5">
        <v>1</v>
      </c>
    </row>
    <row r="2118" spans="1:5" x14ac:dyDescent="0.25">
      <c r="A2118">
        <v>2117</v>
      </c>
      <c r="B2118" s="5">
        <v>1</v>
      </c>
    </row>
    <row r="2119" spans="1:5" x14ac:dyDescent="0.25">
      <c r="A2119">
        <v>2118</v>
      </c>
      <c r="B2119" s="5">
        <v>1</v>
      </c>
    </row>
    <row r="2120" spans="1:5" x14ac:dyDescent="0.25">
      <c r="A2120">
        <v>2119</v>
      </c>
      <c r="B2120" s="5">
        <v>1</v>
      </c>
    </row>
    <row r="2121" spans="1:5" x14ac:dyDescent="0.25">
      <c r="A2121">
        <v>2120</v>
      </c>
      <c r="B2121" s="5">
        <v>1</v>
      </c>
    </row>
    <row r="2122" spans="1:5" x14ac:dyDescent="0.25">
      <c r="A2122">
        <v>2121</v>
      </c>
      <c r="B2122" s="5">
        <v>1</v>
      </c>
      <c r="E2122" s="4">
        <v>4</v>
      </c>
    </row>
    <row r="2123" spans="1:5" x14ac:dyDescent="0.25">
      <c r="A2123">
        <v>2122</v>
      </c>
      <c r="B2123" s="5">
        <v>1</v>
      </c>
      <c r="E2123" s="4">
        <v>4</v>
      </c>
    </row>
    <row r="2124" spans="1:5" x14ac:dyDescent="0.25">
      <c r="A2124">
        <v>2123</v>
      </c>
      <c r="B2124" s="5">
        <v>1</v>
      </c>
      <c r="E2124" s="4">
        <v>4</v>
      </c>
    </row>
    <row r="2125" spans="1:5" x14ac:dyDescent="0.25">
      <c r="A2125">
        <v>2124</v>
      </c>
      <c r="D2125" s="3">
        <v>3</v>
      </c>
      <c r="E2125" s="4">
        <v>4</v>
      </c>
    </row>
    <row r="2126" spans="1:5" x14ac:dyDescent="0.25">
      <c r="A2126">
        <v>2125</v>
      </c>
      <c r="D2126" s="3">
        <v>3</v>
      </c>
      <c r="E2126" s="4">
        <v>4</v>
      </c>
    </row>
    <row r="2127" spans="1:5" x14ac:dyDescent="0.25">
      <c r="A2127">
        <v>2126</v>
      </c>
      <c r="D2127" s="3">
        <v>3</v>
      </c>
      <c r="E2127" s="4">
        <v>4</v>
      </c>
    </row>
    <row r="2128" spans="1:5" x14ac:dyDescent="0.25">
      <c r="A2128">
        <v>2127</v>
      </c>
      <c r="D2128" s="3">
        <v>3</v>
      </c>
      <c r="E2128" s="4">
        <v>4</v>
      </c>
    </row>
    <row r="2129" spans="1:6" x14ac:dyDescent="0.25">
      <c r="A2129">
        <v>2128</v>
      </c>
      <c r="D2129" s="3">
        <v>3</v>
      </c>
      <c r="E2129" s="4">
        <v>4</v>
      </c>
    </row>
    <row r="2130" spans="1:6" x14ac:dyDescent="0.25">
      <c r="A2130">
        <v>2129</v>
      </c>
      <c r="C2130" s="2">
        <v>2</v>
      </c>
      <c r="D2130" s="3">
        <v>3</v>
      </c>
      <c r="E2130" s="4">
        <v>4</v>
      </c>
    </row>
    <row r="2131" spans="1:6" x14ac:dyDescent="0.25">
      <c r="A2131">
        <v>2130</v>
      </c>
      <c r="C2131" s="2">
        <v>2</v>
      </c>
      <c r="D2131" s="3">
        <v>3</v>
      </c>
      <c r="E2131" s="4">
        <v>4</v>
      </c>
    </row>
    <row r="2132" spans="1:6" x14ac:dyDescent="0.25">
      <c r="A2132">
        <v>2131</v>
      </c>
      <c r="C2132" s="2">
        <v>2</v>
      </c>
      <c r="D2132" s="3">
        <v>3</v>
      </c>
    </row>
    <row r="2133" spans="1:6" x14ac:dyDescent="0.25">
      <c r="A2133">
        <v>2132</v>
      </c>
      <c r="C2133" s="2">
        <v>2</v>
      </c>
      <c r="D2133" s="3">
        <v>3</v>
      </c>
    </row>
    <row r="2134" spans="1:6" x14ac:dyDescent="0.25">
      <c r="A2134">
        <v>2133</v>
      </c>
      <c r="C2134" s="2">
        <v>2</v>
      </c>
      <c r="D2134" s="3">
        <v>3</v>
      </c>
    </row>
    <row r="2135" spans="1:6" x14ac:dyDescent="0.25">
      <c r="A2135">
        <v>2134</v>
      </c>
      <c r="C2135" s="2">
        <v>2</v>
      </c>
      <c r="D2135" s="3">
        <v>3</v>
      </c>
    </row>
    <row r="2136" spans="1:6" x14ac:dyDescent="0.25">
      <c r="A2136">
        <v>2135</v>
      </c>
      <c r="C2136" s="2">
        <v>2</v>
      </c>
      <c r="D2136" s="3">
        <v>3</v>
      </c>
    </row>
    <row r="2137" spans="1:6" x14ac:dyDescent="0.25">
      <c r="A2137">
        <v>2136</v>
      </c>
      <c r="C2137" s="2">
        <v>2</v>
      </c>
    </row>
    <row r="2138" spans="1:6" x14ac:dyDescent="0.25">
      <c r="A2138">
        <v>2137</v>
      </c>
      <c r="C2138" s="2">
        <v>2</v>
      </c>
    </row>
    <row r="2139" spans="1:6" x14ac:dyDescent="0.25">
      <c r="A2139">
        <v>2138</v>
      </c>
      <c r="C2139" s="2">
        <v>2</v>
      </c>
    </row>
    <row r="2140" spans="1:6" x14ac:dyDescent="0.25">
      <c r="A2140">
        <v>2139</v>
      </c>
      <c r="B2140" s="5">
        <v>1</v>
      </c>
      <c r="C2140" s="2">
        <v>2</v>
      </c>
    </row>
    <row r="2141" spans="1:6" x14ac:dyDescent="0.25">
      <c r="A2141">
        <v>2140</v>
      </c>
      <c r="B2141" s="5">
        <v>1</v>
      </c>
      <c r="C2141" s="2">
        <v>2</v>
      </c>
    </row>
    <row r="2142" spans="1:6" x14ac:dyDescent="0.25">
      <c r="A2142">
        <v>2141</v>
      </c>
      <c r="B2142" s="5">
        <v>1</v>
      </c>
      <c r="C2142" s="2">
        <v>2</v>
      </c>
    </row>
    <row r="2143" spans="1:6" x14ac:dyDescent="0.25">
      <c r="A2143">
        <v>2142</v>
      </c>
      <c r="B2143" s="5">
        <v>1</v>
      </c>
    </row>
    <row r="2144" spans="1:6" x14ac:dyDescent="0.25">
      <c r="A2144">
        <v>2143</v>
      </c>
      <c r="B2144" s="5">
        <v>1</v>
      </c>
      <c r="F2144" t="s">
        <v>22</v>
      </c>
    </row>
    <row r="2145" spans="1:6" x14ac:dyDescent="0.25">
      <c r="A2145">
        <v>2144</v>
      </c>
    </row>
    <row r="2146" spans="1:6" x14ac:dyDescent="0.25">
      <c r="A2146">
        <v>2145</v>
      </c>
      <c r="F2146" t="s">
        <v>22</v>
      </c>
    </row>
    <row r="2147" spans="1:6" x14ac:dyDescent="0.25">
      <c r="A2147">
        <v>2146</v>
      </c>
      <c r="B2147" s="5">
        <v>1</v>
      </c>
    </row>
    <row r="2148" spans="1:6" x14ac:dyDescent="0.25">
      <c r="A2148">
        <v>2147</v>
      </c>
      <c r="B2148" s="5">
        <v>1</v>
      </c>
    </row>
    <row r="2149" spans="1:6" x14ac:dyDescent="0.25">
      <c r="A2149">
        <v>2148</v>
      </c>
      <c r="B2149" s="5">
        <v>1</v>
      </c>
    </row>
    <row r="2150" spans="1:6" x14ac:dyDescent="0.25">
      <c r="A2150">
        <v>2149</v>
      </c>
      <c r="B2150" s="5">
        <v>1</v>
      </c>
    </row>
    <row r="2151" spans="1:6" x14ac:dyDescent="0.25">
      <c r="A2151">
        <v>2150</v>
      </c>
      <c r="B2151" s="5">
        <v>1</v>
      </c>
    </row>
    <row r="2152" spans="1:6" x14ac:dyDescent="0.25">
      <c r="A2152">
        <v>2151</v>
      </c>
      <c r="B2152" s="5">
        <v>1</v>
      </c>
    </row>
    <row r="2153" spans="1:6" x14ac:dyDescent="0.25">
      <c r="A2153">
        <v>2152</v>
      </c>
      <c r="B2153" s="5">
        <v>1</v>
      </c>
    </row>
    <row r="2154" spans="1:6" x14ac:dyDescent="0.25">
      <c r="A2154">
        <v>2153</v>
      </c>
      <c r="B2154" s="5">
        <v>1</v>
      </c>
    </row>
    <row r="2155" spans="1:6" x14ac:dyDescent="0.25">
      <c r="A2155">
        <v>2154</v>
      </c>
      <c r="B2155" s="5">
        <v>1</v>
      </c>
    </row>
    <row r="2156" spans="1:6" x14ac:dyDescent="0.25">
      <c r="A2156">
        <v>2155</v>
      </c>
      <c r="B2156" s="5">
        <v>1</v>
      </c>
    </row>
    <row r="2157" spans="1:6" x14ac:dyDescent="0.25">
      <c r="A2157">
        <v>2156</v>
      </c>
      <c r="B2157" s="5">
        <v>1</v>
      </c>
    </row>
    <row r="2158" spans="1:6" x14ac:dyDescent="0.25">
      <c r="A2158">
        <v>2157</v>
      </c>
      <c r="B2158" s="5">
        <v>1</v>
      </c>
    </row>
    <row r="2159" spans="1:6" x14ac:dyDescent="0.25">
      <c r="A2159">
        <v>2158</v>
      </c>
      <c r="B2159" s="5">
        <v>1</v>
      </c>
      <c r="C2159" s="2">
        <v>2</v>
      </c>
    </row>
    <row r="2160" spans="1:6" x14ac:dyDescent="0.25">
      <c r="A2160">
        <v>2159</v>
      </c>
      <c r="C2160" s="2">
        <v>2</v>
      </c>
    </row>
    <row r="2161" spans="1:5" x14ac:dyDescent="0.25">
      <c r="A2161">
        <v>2160</v>
      </c>
      <c r="C2161" s="2">
        <v>2</v>
      </c>
      <c r="D2161" s="3">
        <v>3</v>
      </c>
    </row>
    <row r="2162" spans="1:5" x14ac:dyDescent="0.25">
      <c r="A2162">
        <v>2161</v>
      </c>
      <c r="C2162" s="2">
        <v>2</v>
      </c>
      <c r="D2162" s="3">
        <v>3</v>
      </c>
    </row>
    <row r="2163" spans="1:5" x14ac:dyDescent="0.25">
      <c r="A2163">
        <v>2162</v>
      </c>
      <c r="C2163" s="2">
        <v>2</v>
      </c>
      <c r="D2163" s="3">
        <v>3</v>
      </c>
    </row>
    <row r="2164" spans="1:5" x14ac:dyDescent="0.25">
      <c r="A2164">
        <v>2163</v>
      </c>
      <c r="C2164" s="2">
        <v>2</v>
      </c>
      <c r="D2164" s="3">
        <v>3</v>
      </c>
    </row>
    <row r="2165" spans="1:5" x14ac:dyDescent="0.25">
      <c r="A2165">
        <v>2164</v>
      </c>
      <c r="C2165" s="2">
        <v>2</v>
      </c>
      <c r="D2165" s="3">
        <v>3</v>
      </c>
    </row>
    <row r="2166" spans="1:5" x14ac:dyDescent="0.25">
      <c r="A2166">
        <v>2165</v>
      </c>
      <c r="C2166" s="2">
        <v>2</v>
      </c>
      <c r="D2166" s="3">
        <v>3</v>
      </c>
      <c r="E2166" s="4">
        <v>4</v>
      </c>
    </row>
    <row r="2167" spans="1:5" x14ac:dyDescent="0.25">
      <c r="A2167">
        <v>2166</v>
      </c>
      <c r="C2167" s="2">
        <v>2</v>
      </c>
      <c r="D2167" s="3">
        <v>3</v>
      </c>
      <c r="E2167" s="4">
        <v>4</v>
      </c>
    </row>
    <row r="2168" spans="1:5" x14ac:dyDescent="0.25">
      <c r="A2168">
        <v>2167</v>
      </c>
      <c r="D2168" s="3">
        <v>3</v>
      </c>
      <c r="E2168" s="4">
        <v>4</v>
      </c>
    </row>
    <row r="2169" spans="1:5" x14ac:dyDescent="0.25">
      <c r="A2169">
        <v>2168</v>
      </c>
      <c r="D2169" s="3">
        <v>3</v>
      </c>
      <c r="E2169" s="4">
        <v>4</v>
      </c>
    </row>
    <row r="2170" spans="1:5" x14ac:dyDescent="0.25">
      <c r="A2170">
        <v>2169</v>
      </c>
      <c r="D2170" s="3">
        <v>3</v>
      </c>
      <c r="E2170" s="4">
        <v>4</v>
      </c>
    </row>
    <row r="2171" spans="1:5" x14ac:dyDescent="0.25">
      <c r="A2171">
        <v>2170</v>
      </c>
      <c r="E2171" s="4">
        <v>4</v>
      </c>
    </row>
    <row r="2172" spans="1:5" x14ac:dyDescent="0.25">
      <c r="A2172">
        <v>2171</v>
      </c>
      <c r="E2172" s="4">
        <v>4</v>
      </c>
    </row>
    <row r="2173" spans="1:5" x14ac:dyDescent="0.25">
      <c r="A2173">
        <v>2172</v>
      </c>
      <c r="E2173" s="4">
        <v>4</v>
      </c>
    </row>
    <row r="2174" spans="1:5" x14ac:dyDescent="0.25">
      <c r="A2174">
        <v>2173</v>
      </c>
      <c r="E2174" s="4">
        <v>4</v>
      </c>
    </row>
    <row r="2175" spans="1:5" x14ac:dyDescent="0.25">
      <c r="A2175">
        <v>2174</v>
      </c>
    </row>
    <row r="2176" spans="1:5" x14ac:dyDescent="0.25">
      <c r="A2176">
        <v>2175</v>
      </c>
    </row>
    <row r="2177" spans="1:5" x14ac:dyDescent="0.25">
      <c r="A2177">
        <v>2176</v>
      </c>
      <c r="B2177" s="5">
        <v>1</v>
      </c>
    </row>
    <row r="2178" spans="1:5" x14ac:dyDescent="0.25">
      <c r="A2178">
        <v>2177</v>
      </c>
      <c r="B2178" s="5">
        <v>1</v>
      </c>
    </row>
    <row r="2179" spans="1:5" x14ac:dyDescent="0.25">
      <c r="A2179">
        <v>2178</v>
      </c>
      <c r="B2179" s="5">
        <v>1</v>
      </c>
    </row>
    <row r="2180" spans="1:5" x14ac:dyDescent="0.25">
      <c r="A2180">
        <v>2179</v>
      </c>
      <c r="B2180" s="5">
        <v>1</v>
      </c>
      <c r="C2180" s="2">
        <v>2</v>
      </c>
    </row>
    <row r="2181" spans="1:5" x14ac:dyDescent="0.25">
      <c r="A2181">
        <v>2180</v>
      </c>
      <c r="B2181" s="5">
        <v>1</v>
      </c>
      <c r="C2181" s="2">
        <v>2</v>
      </c>
    </row>
    <row r="2182" spans="1:5" x14ac:dyDescent="0.25">
      <c r="A2182">
        <v>2181</v>
      </c>
      <c r="B2182" s="5">
        <v>1</v>
      </c>
      <c r="C2182" s="2">
        <v>2</v>
      </c>
    </row>
    <row r="2183" spans="1:5" x14ac:dyDescent="0.25">
      <c r="A2183">
        <v>2182</v>
      </c>
      <c r="B2183" s="5">
        <v>1</v>
      </c>
      <c r="C2183" s="2">
        <v>2</v>
      </c>
    </row>
    <row r="2184" spans="1:5" x14ac:dyDescent="0.25">
      <c r="A2184">
        <v>2183</v>
      </c>
      <c r="B2184" s="5">
        <v>1</v>
      </c>
      <c r="C2184" s="2">
        <v>2</v>
      </c>
    </row>
    <row r="2185" spans="1:5" x14ac:dyDescent="0.25">
      <c r="A2185">
        <v>2184</v>
      </c>
      <c r="B2185" s="5">
        <v>1</v>
      </c>
      <c r="C2185" s="2">
        <v>2</v>
      </c>
    </row>
    <row r="2186" spans="1:5" x14ac:dyDescent="0.25">
      <c r="A2186">
        <v>2185</v>
      </c>
      <c r="B2186" s="5">
        <v>1</v>
      </c>
      <c r="C2186" s="2">
        <v>2</v>
      </c>
    </row>
    <row r="2187" spans="1:5" x14ac:dyDescent="0.25">
      <c r="A2187">
        <v>2186</v>
      </c>
      <c r="C2187" s="2">
        <v>2</v>
      </c>
    </row>
    <row r="2188" spans="1:5" x14ac:dyDescent="0.25">
      <c r="A2188">
        <v>2187</v>
      </c>
      <c r="C2188" s="2">
        <v>2</v>
      </c>
      <c r="D2188" s="3">
        <v>3</v>
      </c>
    </row>
    <row r="2189" spans="1:5" x14ac:dyDescent="0.25">
      <c r="A2189">
        <v>2188</v>
      </c>
      <c r="C2189" s="2">
        <v>2</v>
      </c>
      <c r="D2189" s="3">
        <v>3</v>
      </c>
      <c r="E2189" s="4">
        <v>4</v>
      </c>
    </row>
    <row r="2190" spans="1:5" x14ac:dyDescent="0.25">
      <c r="A2190">
        <v>2189</v>
      </c>
      <c r="D2190" s="3">
        <v>3</v>
      </c>
      <c r="E2190" s="4">
        <v>4</v>
      </c>
    </row>
    <row r="2191" spans="1:5" x14ac:dyDescent="0.25">
      <c r="A2191">
        <v>2190</v>
      </c>
      <c r="D2191" s="3">
        <v>3</v>
      </c>
      <c r="E2191" s="4">
        <v>4</v>
      </c>
    </row>
    <row r="2192" spans="1:5" x14ac:dyDescent="0.25">
      <c r="A2192">
        <v>2191</v>
      </c>
      <c r="D2192" s="3">
        <v>3</v>
      </c>
      <c r="E2192" s="4">
        <v>4</v>
      </c>
    </row>
    <row r="2193" spans="1:5" x14ac:dyDescent="0.25">
      <c r="A2193">
        <v>2192</v>
      </c>
      <c r="D2193" s="3">
        <v>3</v>
      </c>
      <c r="E2193" s="4">
        <v>4</v>
      </c>
    </row>
    <row r="2194" spans="1:5" x14ac:dyDescent="0.25">
      <c r="A2194">
        <v>2193</v>
      </c>
      <c r="D2194" s="3">
        <v>3</v>
      </c>
      <c r="E2194" s="4">
        <v>4</v>
      </c>
    </row>
    <row r="2195" spans="1:5" x14ac:dyDescent="0.25">
      <c r="A2195">
        <v>2194</v>
      </c>
      <c r="D2195" s="3">
        <v>3</v>
      </c>
      <c r="E2195" s="4">
        <v>4</v>
      </c>
    </row>
    <row r="2196" spans="1:5" x14ac:dyDescent="0.25">
      <c r="A2196">
        <v>2195</v>
      </c>
      <c r="D2196" s="3">
        <v>3</v>
      </c>
      <c r="E2196" s="4">
        <v>4</v>
      </c>
    </row>
    <row r="2197" spans="1:5" x14ac:dyDescent="0.25">
      <c r="A2197">
        <v>2196</v>
      </c>
      <c r="E2197" s="4">
        <v>4</v>
      </c>
    </row>
    <row r="2198" spans="1:5" x14ac:dyDescent="0.25">
      <c r="A2198">
        <v>2197</v>
      </c>
    </row>
    <row r="2199" spans="1:5" x14ac:dyDescent="0.25">
      <c r="A2199">
        <v>2198</v>
      </c>
      <c r="C2199" s="2">
        <v>2</v>
      </c>
    </row>
    <row r="2200" spans="1:5" x14ac:dyDescent="0.25">
      <c r="A2200">
        <v>2199</v>
      </c>
      <c r="C2200" s="2">
        <v>2</v>
      </c>
    </row>
    <row r="2201" spans="1:5" x14ac:dyDescent="0.25">
      <c r="A2201">
        <v>2200</v>
      </c>
      <c r="C2201" s="2">
        <v>2</v>
      </c>
    </row>
    <row r="2202" spans="1:5" x14ac:dyDescent="0.25">
      <c r="A2202">
        <v>2201</v>
      </c>
      <c r="B2202" s="5">
        <v>1</v>
      </c>
      <c r="C2202" s="2">
        <v>2</v>
      </c>
    </row>
    <row r="2203" spans="1:5" x14ac:dyDescent="0.25">
      <c r="A2203">
        <v>2202</v>
      </c>
      <c r="B2203" s="5">
        <v>1</v>
      </c>
      <c r="C2203" s="2">
        <v>2</v>
      </c>
    </row>
    <row r="2204" spans="1:5" x14ac:dyDescent="0.25">
      <c r="A2204">
        <v>2203</v>
      </c>
      <c r="B2204" s="5">
        <v>1</v>
      </c>
      <c r="C2204" s="2">
        <v>2</v>
      </c>
    </row>
    <row r="2205" spans="1:5" x14ac:dyDescent="0.25">
      <c r="A2205">
        <v>2204</v>
      </c>
      <c r="B2205" s="5">
        <v>1</v>
      </c>
      <c r="C2205" s="2">
        <v>2</v>
      </c>
    </row>
    <row r="2206" spans="1:5" x14ac:dyDescent="0.25">
      <c r="A2206">
        <v>2205</v>
      </c>
      <c r="B2206" s="5">
        <v>1</v>
      </c>
      <c r="C2206" s="2">
        <v>2</v>
      </c>
    </row>
    <row r="2207" spans="1:5" x14ac:dyDescent="0.25">
      <c r="A2207">
        <v>2206</v>
      </c>
      <c r="B2207" s="5">
        <v>1</v>
      </c>
      <c r="C2207" s="2">
        <v>2</v>
      </c>
    </row>
    <row r="2208" spans="1:5" x14ac:dyDescent="0.25">
      <c r="A2208">
        <v>2207</v>
      </c>
      <c r="B2208" s="5">
        <v>1</v>
      </c>
      <c r="C2208" s="2">
        <v>2</v>
      </c>
    </row>
    <row r="2209" spans="1:5" x14ac:dyDescent="0.25">
      <c r="A2209">
        <v>2208</v>
      </c>
      <c r="B2209" s="5">
        <v>1</v>
      </c>
    </row>
    <row r="2210" spans="1:5" x14ac:dyDescent="0.25">
      <c r="A2210">
        <v>2209</v>
      </c>
      <c r="B2210" s="5">
        <v>1</v>
      </c>
    </row>
    <row r="2211" spans="1:5" x14ac:dyDescent="0.25">
      <c r="A2211">
        <v>2210</v>
      </c>
      <c r="B2211" s="5">
        <v>1</v>
      </c>
      <c r="D2211" s="3">
        <v>3</v>
      </c>
      <c r="E2211" s="4">
        <v>4</v>
      </c>
    </row>
    <row r="2212" spans="1:5" x14ac:dyDescent="0.25">
      <c r="A2212">
        <v>2211</v>
      </c>
      <c r="D2212" s="3">
        <v>3</v>
      </c>
      <c r="E2212" s="4">
        <v>4</v>
      </c>
    </row>
    <row r="2213" spans="1:5" x14ac:dyDescent="0.25">
      <c r="A2213">
        <v>2212</v>
      </c>
      <c r="D2213" s="3">
        <v>3</v>
      </c>
      <c r="E2213" s="4">
        <v>4</v>
      </c>
    </row>
    <row r="2214" spans="1:5" x14ac:dyDescent="0.25">
      <c r="A2214">
        <v>2213</v>
      </c>
      <c r="D2214" s="3">
        <v>3</v>
      </c>
      <c r="E2214" s="4">
        <v>4</v>
      </c>
    </row>
    <row r="2215" spans="1:5" x14ac:dyDescent="0.25">
      <c r="A2215">
        <v>2214</v>
      </c>
      <c r="D2215" s="3">
        <v>3</v>
      </c>
      <c r="E2215" s="4">
        <v>4</v>
      </c>
    </row>
    <row r="2216" spans="1:5" x14ac:dyDescent="0.25">
      <c r="A2216">
        <v>2215</v>
      </c>
      <c r="D2216" s="3">
        <v>3</v>
      </c>
      <c r="E2216" s="4">
        <v>4</v>
      </c>
    </row>
    <row r="2217" spans="1:5" x14ac:dyDescent="0.25">
      <c r="A2217">
        <v>2216</v>
      </c>
      <c r="D2217" s="3">
        <v>3</v>
      </c>
      <c r="E2217" s="4">
        <v>4</v>
      </c>
    </row>
    <row r="2218" spans="1:5" x14ac:dyDescent="0.25">
      <c r="A2218">
        <v>2217</v>
      </c>
      <c r="D2218" s="3">
        <v>3</v>
      </c>
      <c r="E2218" s="4">
        <v>4</v>
      </c>
    </row>
    <row r="2219" spans="1:5" x14ac:dyDescent="0.25">
      <c r="A2219">
        <v>2218</v>
      </c>
      <c r="D2219" s="3">
        <v>3</v>
      </c>
      <c r="E2219" s="4">
        <v>4</v>
      </c>
    </row>
    <row r="2220" spans="1:5" x14ac:dyDescent="0.25">
      <c r="A2220">
        <v>2219</v>
      </c>
    </row>
    <row r="2221" spans="1:5" x14ac:dyDescent="0.25">
      <c r="A2221">
        <v>2220</v>
      </c>
    </row>
    <row r="2222" spans="1:5" x14ac:dyDescent="0.25">
      <c r="A2222">
        <v>2221</v>
      </c>
    </row>
    <row r="2223" spans="1:5" x14ac:dyDescent="0.25">
      <c r="A2223">
        <v>2222</v>
      </c>
      <c r="C2223" s="2">
        <v>2</v>
      </c>
    </row>
    <row r="2224" spans="1:5" x14ac:dyDescent="0.25">
      <c r="A2224">
        <v>2223</v>
      </c>
      <c r="C2224" s="2">
        <v>2</v>
      </c>
    </row>
    <row r="2225" spans="1:5" x14ac:dyDescent="0.25">
      <c r="A2225">
        <v>2224</v>
      </c>
      <c r="C2225" s="2">
        <v>2</v>
      </c>
    </row>
    <row r="2226" spans="1:5" x14ac:dyDescent="0.25">
      <c r="A2226">
        <v>2225</v>
      </c>
      <c r="C2226" s="2">
        <v>2</v>
      </c>
    </row>
    <row r="2227" spans="1:5" x14ac:dyDescent="0.25">
      <c r="A2227">
        <v>2226</v>
      </c>
      <c r="B2227" s="5">
        <v>1</v>
      </c>
      <c r="C2227" s="2">
        <v>2</v>
      </c>
    </row>
    <row r="2228" spans="1:5" x14ac:dyDescent="0.25">
      <c r="A2228">
        <v>2227</v>
      </c>
      <c r="B2228" s="5">
        <v>1</v>
      </c>
      <c r="C2228" s="2">
        <v>2</v>
      </c>
    </row>
    <row r="2229" spans="1:5" x14ac:dyDescent="0.25">
      <c r="A2229">
        <v>2228</v>
      </c>
      <c r="B2229" s="5">
        <v>1</v>
      </c>
      <c r="C2229" s="2">
        <v>2</v>
      </c>
    </row>
    <row r="2230" spans="1:5" x14ac:dyDescent="0.25">
      <c r="A2230">
        <v>2229</v>
      </c>
      <c r="B2230" s="5">
        <v>1</v>
      </c>
      <c r="C2230" s="2">
        <v>2</v>
      </c>
    </row>
    <row r="2231" spans="1:5" x14ac:dyDescent="0.25">
      <c r="A2231">
        <v>2230</v>
      </c>
      <c r="B2231" s="5">
        <v>1</v>
      </c>
      <c r="C2231" s="2">
        <v>2</v>
      </c>
    </row>
    <row r="2232" spans="1:5" x14ac:dyDescent="0.25">
      <c r="A2232">
        <v>2231</v>
      </c>
      <c r="B2232" s="5">
        <v>1</v>
      </c>
    </row>
    <row r="2233" spans="1:5" x14ac:dyDescent="0.25">
      <c r="A2233">
        <v>2232</v>
      </c>
      <c r="B2233" s="5">
        <v>1</v>
      </c>
    </row>
    <row r="2234" spans="1:5" x14ac:dyDescent="0.25">
      <c r="A2234">
        <v>2233</v>
      </c>
      <c r="B2234" s="5">
        <v>1</v>
      </c>
    </row>
    <row r="2235" spans="1:5" x14ac:dyDescent="0.25">
      <c r="A2235">
        <v>2234</v>
      </c>
      <c r="B2235" s="5">
        <v>1</v>
      </c>
      <c r="D2235" s="3">
        <v>3</v>
      </c>
      <c r="E2235" s="4">
        <v>4</v>
      </c>
    </row>
    <row r="2236" spans="1:5" x14ac:dyDescent="0.25">
      <c r="A2236">
        <v>2235</v>
      </c>
      <c r="D2236" s="3">
        <v>3</v>
      </c>
      <c r="E2236" s="4">
        <v>4</v>
      </c>
    </row>
    <row r="2237" spans="1:5" x14ac:dyDescent="0.25">
      <c r="A2237">
        <v>2236</v>
      </c>
      <c r="D2237" s="3">
        <v>3</v>
      </c>
      <c r="E2237" s="4">
        <v>4</v>
      </c>
    </row>
    <row r="2238" spans="1:5" x14ac:dyDescent="0.25">
      <c r="A2238">
        <v>2237</v>
      </c>
      <c r="D2238" s="3">
        <v>3</v>
      </c>
      <c r="E2238" s="4">
        <v>4</v>
      </c>
    </row>
    <row r="2239" spans="1:5" x14ac:dyDescent="0.25">
      <c r="A2239">
        <v>2238</v>
      </c>
      <c r="D2239" s="3">
        <v>3</v>
      </c>
      <c r="E2239" s="4">
        <v>4</v>
      </c>
    </row>
    <row r="2240" spans="1:5" x14ac:dyDescent="0.25">
      <c r="A2240">
        <v>2239</v>
      </c>
      <c r="D2240" s="3">
        <v>3</v>
      </c>
      <c r="E2240" s="4">
        <v>4</v>
      </c>
    </row>
    <row r="2241" spans="1:5" x14ac:dyDescent="0.25">
      <c r="A2241">
        <v>2240</v>
      </c>
      <c r="D2241" s="3">
        <v>3</v>
      </c>
      <c r="E2241" s="4">
        <v>4</v>
      </c>
    </row>
    <row r="2242" spans="1:5" x14ac:dyDescent="0.25">
      <c r="A2242">
        <v>2241</v>
      </c>
      <c r="D2242" s="3">
        <v>3</v>
      </c>
      <c r="E2242" s="4">
        <v>4</v>
      </c>
    </row>
    <row r="2243" spans="1:5" x14ac:dyDescent="0.25">
      <c r="A2243">
        <v>2242</v>
      </c>
      <c r="D2243" s="3">
        <v>3</v>
      </c>
      <c r="E2243" s="4">
        <v>4</v>
      </c>
    </row>
    <row r="2244" spans="1:5" x14ac:dyDescent="0.25">
      <c r="A2244">
        <v>2243</v>
      </c>
    </row>
    <row r="2245" spans="1:5" x14ac:dyDescent="0.25">
      <c r="A2245">
        <v>2244</v>
      </c>
    </row>
    <row r="2246" spans="1:5" x14ac:dyDescent="0.25">
      <c r="A2246">
        <v>2245</v>
      </c>
      <c r="C2246" s="2">
        <v>2</v>
      </c>
    </row>
    <row r="2247" spans="1:5" x14ac:dyDescent="0.25">
      <c r="A2247">
        <v>2246</v>
      </c>
      <c r="C2247" s="2">
        <v>2</v>
      </c>
    </row>
    <row r="2248" spans="1:5" x14ac:dyDescent="0.25">
      <c r="A2248">
        <v>2247</v>
      </c>
      <c r="C2248" s="2">
        <v>2</v>
      </c>
    </row>
    <row r="2249" spans="1:5" x14ac:dyDescent="0.25">
      <c r="A2249">
        <v>2248</v>
      </c>
      <c r="C2249" s="2">
        <v>2</v>
      </c>
    </row>
    <row r="2250" spans="1:5" x14ac:dyDescent="0.25">
      <c r="A2250">
        <v>2249</v>
      </c>
      <c r="C2250" s="2">
        <v>2</v>
      </c>
    </row>
    <row r="2251" spans="1:5" x14ac:dyDescent="0.25">
      <c r="A2251">
        <v>2250</v>
      </c>
      <c r="B2251" s="5">
        <v>1</v>
      </c>
      <c r="C2251" s="2">
        <v>2</v>
      </c>
    </row>
    <row r="2252" spans="1:5" x14ac:dyDescent="0.25">
      <c r="A2252">
        <v>2251</v>
      </c>
      <c r="B2252" s="5">
        <v>1</v>
      </c>
      <c r="C2252" s="2">
        <v>2</v>
      </c>
    </row>
    <row r="2253" spans="1:5" x14ac:dyDescent="0.25">
      <c r="A2253">
        <v>2252</v>
      </c>
      <c r="B2253" s="5">
        <v>1</v>
      </c>
      <c r="C2253" s="2">
        <v>2</v>
      </c>
    </row>
    <row r="2254" spans="1:5" x14ac:dyDescent="0.25">
      <c r="A2254">
        <v>2253</v>
      </c>
      <c r="B2254" s="5">
        <v>1</v>
      </c>
      <c r="C2254" s="2">
        <v>2</v>
      </c>
    </row>
    <row r="2255" spans="1:5" x14ac:dyDescent="0.25">
      <c r="A2255">
        <v>2254</v>
      </c>
      <c r="B2255" s="5">
        <v>1</v>
      </c>
    </row>
    <row r="2256" spans="1:5" x14ac:dyDescent="0.25">
      <c r="A2256">
        <v>2255</v>
      </c>
      <c r="B2256" s="5">
        <v>1</v>
      </c>
    </row>
    <row r="2257" spans="1:5" x14ac:dyDescent="0.25">
      <c r="A2257">
        <v>2256</v>
      </c>
      <c r="B2257" s="5">
        <v>1</v>
      </c>
    </row>
    <row r="2258" spans="1:5" x14ac:dyDescent="0.25">
      <c r="A2258">
        <v>2257</v>
      </c>
      <c r="B2258" s="5">
        <v>1</v>
      </c>
      <c r="E2258" s="4">
        <v>4</v>
      </c>
    </row>
    <row r="2259" spans="1:5" x14ac:dyDescent="0.25">
      <c r="A2259">
        <v>2258</v>
      </c>
      <c r="D2259" s="3">
        <v>3</v>
      </c>
      <c r="E2259" s="4">
        <v>4</v>
      </c>
    </row>
    <row r="2260" spans="1:5" x14ac:dyDescent="0.25">
      <c r="A2260">
        <v>2259</v>
      </c>
      <c r="D2260" s="3">
        <v>3</v>
      </c>
      <c r="E2260" s="4">
        <v>4</v>
      </c>
    </row>
    <row r="2261" spans="1:5" x14ac:dyDescent="0.25">
      <c r="A2261">
        <v>2260</v>
      </c>
      <c r="D2261" s="3">
        <v>3</v>
      </c>
      <c r="E2261" s="4">
        <v>4</v>
      </c>
    </row>
    <row r="2262" spans="1:5" x14ac:dyDescent="0.25">
      <c r="A2262">
        <v>2261</v>
      </c>
      <c r="D2262" s="3">
        <v>3</v>
      </c>
      <c r="E2262" s="4">
        <v>4</v>
      </c>
    </row>
    <row r="2263" spans="1:5" x14ac:dyDescent="0.25">
      <c r="A2263">
        <v>2262</v>
      </c>
      <c r="D2263" s="3">
        <v>3</v>
      </c>
      <c r="E2263" s="4">
        <v>4</v>
      </c>
    </row>
    <row r="2264" spans="1:5" x14ac:dyDescent="0.25">
      <c r="A2264">
        <v>2263</v>
      </c>
      <c r="D2264" s="3">
        <v>3</v>
      </c>
      <c r="E2264" s="4">
        <v>4</v>
      </c>
    </row>
    <row r="2265" spans="1:5" x14ac:dyDescent="0.25">
      <c r="A2265">
        <v>2264</v>
      </c>
      <c r="D2265" s="3">
        <v>3</v>
      </c>
      <c r="E2265" s="4">
        <v>4</v>
      </c>
    </row>
    <row r="2266" spans="1:5" x14ac:dyDescent="0.25">
      <c r="A2266">
        <v>2265</v>
      </c>
    </row>
    <row r="2267" spans="1:5" x14ac:dyDescent="0.25">
      <c r="A2267">
        <v>2266</v>
      </c>
    </row>
    <row r="2268" spans="1:5" x14ac:dyDescent="0.25">
      <c r="A2268">
        <v>2267</v>
      </c>
    </row>
    <row r="2269" spans="1:5" x14ac:dyDescent="0.25">
      <c r="A2269">
        <v>2268</v>
      </c>
    </row>
    <row r="2270" spans="1:5" x14ac:dyDescent="0.25">
      <c r="A2270">
        <v>2269</v>
      </c>
    </row>
    <row r="2271" spans="1:5" x14ac:dyDescent="0.25">
      <c r="A2271">
        <v>2270</v>
      </c>
      <c r="C2271" s="2">
        <v>2</v>
      </c>
    </row>
    <row r="2272" spans="1:5" x14ac:dyDescent="0.25">
      <c r="A2272">
        <v>2271</v>
      </c>
      <c r="C2272" s="2">
        <v>2</v>
      </c>
    </row>
    <row r="2273" spans="1:5" x14ac:dyDescent="0.25">
      <c r="A2273">
        <v>2272</v>
      </c>
      <c r="C2273" s="2">
        <v>2</v>
      </c>
    </row>
    <row r="2274" spans="1:5" x14ac:dyDescent="0.25">
      <c r="A2274">
        <v>2273</v>
      </c>
      <c r="C2274" s="2">
        <v>2</v>
      </c>
    </row>
    <row r="2275" spans="1:5" x14ac:dyDescent="0.25">
      <c r="A2275">
        <v>2274</v>
      </c>
      <c r="B2275" s="5">
        <v>1</v>
      </c>
      <c r="C2275" s="2">
        <v>2</v>
      </c>
    </row>
    <row r="2276" spans="1:5" x14ac:dyDescent="0.25">
      <c r="A2276">
        <v>2275</v>
      </c>
      <c r="B2276" s="5">
        <v>1</v>
      </c>
      <c r="C2276" s="2">
        <v>2</v>
      </c>
    </row>
    <row r="2277" spans="1:5" x14ac:dyDescent="0.25">
      <c r="A2277">
        <v>2276</v>
      </c>
      <c r="B2277" s="5">
        <v>1</v>
      </c>
      <c r="C2277" s="2">
        <v>2</v>
      </c>
    </row>
    <row r="2278" spans="1:5" x14ac:dyDescent="0.25">
      <c r="A2278">
        <v>2277</v>
      </c>
      <c r="B2278" s="5">
        <v>1</v>
      </c>
      <c r="C2278" s="2">
        <v>2</v>
      </c>
    </row>
    <row r="2279" spans="1:5" x14ac:dyDescent="0.25">
      <c r="A2279">
        <v>2278</v>
      </c>
      <c r="B2279" s="5">
        <v>1</v>
      </c>
      <c r="C2279" s="2">
        <v>2</v>
      </c>
    </row>
    <row r="2280" spans="1:5" x14ac:dyDescent="0.25">
      <c r="A2280">
        <v>2279</v>
      </c>
      <c r="B2280" s="5">
        <v>1</v>
      </c>
    </row>
    <row r="2281" spans="1:5" x14ac:dyDescent="0.25">
      <c r="A2281">
        <v>2280</v>
      </c>
      <c r="B2281" s="5">
        <v>1</v>
      </c>
    </row>
    <row r="2282" spans="1:5" x14ac:dyDescent="0.25">
      <c r="A2282">
        <v>2281</v>
      </c>
      <c r="B2282" s="5">
        <v>1</v>
      </c>
      <c r="D2282" s="3">
        <v>3</v>
      </c>
    </row>
    <row r="2283" spans="1:5" x14ac:dyDescent="0.25">
      <c r="A2283">
        <v>2282</v>
      </c>
      <c r="D2283" s="3">
        <v>3</v>
      </c>
      <c r="E2283" s="4">
        <v>4</v>
      </c>
    </row>
    <row r="2284" spans="1:5" x14ac:dyDescent="0.25">
      <c r="A2284">
        <v>2283</v>
      </c>
      <c r="D2284" s="3">
        <v>3</v>
      </c>
      <c r="E2284" s="4">
        <v>4</v>
      </c>
    </row>
    <row r="2285" spans="1:5" x14ac:dyDescent="0.25">
      <c r="A2285">
        <v>2284</v>
      </c>
      <c r="D2285" s="3">
        <v>3</v>
      </c>
      <c r="E2285" s="4">
        <v>4</v>
      </c>
    </row>
    <row r="2286" spans="1:5" x14ac:dyDescent="0.25">
      <c r="A2286">
        <v>2285</v>
      </c>
      <c r="D2286" s="3">
        <v>3</v>
      </c>
      <c r="E2286" s="4">
        <v>4</v>
      </c>
    </row>
    <row r="2287" spans="1:5" x14ac:dyDescent="0.25">
      <c r="A2287">
        <v>2286</v>
      </c>
      <c r="D2287" s="3">
        <v>3</v>
      </c>
      <c r="E2287" s="4">
        <v>4</v>
      </c>
    </row>
    <row r="2288" spans="1:5" x14ac:dyDescent="0.25">
      <c r="A2288">
        <v>2287</v>
      </c>
      <c r="D2288" s="3">
        <v>3</v>
      </c>
      <c r="E2288" s="4">
        <v>4</v>
      </c>
    </row>
    <row r="2289" spans="1:5" x14ac:dyDescent="0.25">
      <c r="A2289">
        <v>2288</v>
      </c>
      <c r="D2289" s="3">
        <v>3</v>
      </c>
      <c r="E2289" s="4">
        <v>4</v>
      </c>
    </row>
    <row r="2290" spans="1:5" x14ac:dyDescent="0.25">
      <c r="A2290">
        <v>2289</v>
      </c>
      <c r="D2290" s="3">
        <v>3</v>
      </c>
      <c r="E2290" s="4">
        <v>4</v>
      </c>
    </row>
    <row r="2291" spans="1:5" x14ac:dyDescent="0.25">
      <c r="A2291">
        <v>2290</v>
      </c>
    </row>
    <row r="2292" spans="1:5" x14ac:dyDescent="0.25">
      <c r="A2292">
        <v>2291</v>
      </c>
    </row>
    <row r="2293" spans="1:5" x14ac:dyDescent="0.25">
      <c r="A2293">
        <v>2292</v>
      </c>
      <c r="C2293" s="2">
        <v>2</v>
      </c>
    </row>
    <row r="2294" spans="1:5" x14ac:dyDescent="0.25">
      <c r="A2294">
        <v>2293</v>
      </c>
      <c r="C2294" s="2">
        <v>2</v>
      </c>
    </row>
    <row r="2295" spans="1:5" x14ac:dyDescent="0.25">
      <c r="A2295">
        <v>2294</v>
      </c>
      <c r="C2295" s="2">
        <v>2</v>
      </c>
    </row>
    <row r="2296" spans="1:5" x14ac:dyDescent="0.25">
      <c r="A2296">
        <v>2295</v>
      </c>
      <c r="C2296" s="2">
        <v>2</v>
      </c>
    </row>
    <row r="2297" spans="1:5" x14ac:dyDescent="0.25">
      <c r="A2297">
        <v>2296</v>
      </c>
      <c r="C2297" s="2">
        <v>2</v>
      </c>
    </row>
    <row r="2298" spans="1:5" x14ac:dyDescent="0.25">
      <c r="A2298">
        <v>2297</v>
      </c>
      <c r="B2298" s="5">
        <v>1</v>
      </c>
      <c r="C2298" s="2">
        <v>2</v>
      </c>
    </row>
    <row r="2299" spans="1:5" x14ac:dyDescent="0.25">
      <c r="A2299">
        <v>2298</v>
      </c>
      <c r="B2299" s="5">
        <v>1</v>
      </c>
      <c r="C2299" s="2">
        <v>2</v>
      </c>
    </row>
    <row r="2300" spans="1:5" x14ac:dyDescent="0.25">
      <c r="A2300">
        <v>2299</v>
      </c>
      <c r="B2300" s="5">
        <v>1</v>
      </c>
      <c r="C2300" s="2">
        <v>2</v>
      </c>
    </row>
    <row r="2301" spans="1:5" x14ac:dyDescent="0.25">
      <c r="A2301">
        <v>2300</v>
      </c>
      <c r="B2301" s="5">
        <v>1</v>
      </c>
      <c r="C2301" s="2">
        <v>2</v>
      </c>
    </row>
    <row r="2302" spans="1:5" x14ac:dyDescent="0.25">
      <c r="A2302">
        <v>2301</v>
      </c>
      <c r="B2302" s="5">
        <v>1</v>
      </c>
      <c r="C2302" s="2">
        <v>2</v>
      </c>
    </row>
    <row r="2303" spans="1:5" x14ac:dyDescent="0.25">
      <c r="A2303">
        <v>2302</v>
      </c>
      <c r="B2303" s="5">
        <v>1</v>
      </c>
    </row>
    <row r="2304" spans="1:5" x14ac:dyDescent="0.25">
      <c r="A2304">
        <v>2303</v>
      </c>
      <c r="B2304" s="5">
        <v>1</v>
      </c>
    </row>
    <row r="2305" spans="1:5" x14ac:dyDescent="0.25">
      <c r="A2305">
        <v>2304</v>
      </c>
      <c r="B2305" s="5">
        <v>1</v>
      </c>
      <c r="E2305" s="4">
        <v>4</v>
      </c>
    </row>
    <row r="2306" spans="1:5" x14ac:dyDescent="0.25">
      <c r="A2306">
        <v>2305</v>
      </c>
      <c r="D2306" s="3">
        <v>3</v>
      </c>
      <c r="E2306" s="4">
        <v>4</v>
      </c>
    </row>
    <row r="2307" spans="1:5" x14ac:dyDescent="0.25">
      <c r="A2307">
        <v>2306</v>
      </c>
      <c r="D2307" s="3">
        <v>3</v>
      </c>
      <c r="E2307" s="4">
        <v>4</v>
      </c>
    </row>
    <row r="2308" spans="1:5" x14ac:dyDescent="0.25">
      <c r="A2308">
        <v>2307</v>
      </c>
      <c r="D2308" s="3">
        <v>3</v>
      </c>
      <c r="E2308" s="4">
        <v>4</v>
      </c>
    </row>
    <row r="2309" spans="1:5" x14ac:dyDescent="0.25">
      <c r="A2309">
        <v>2308</v>
      </c>
      <c r="D2309" s="3">
        <v>3</v>
      </c>
      <c r="E2309" s="4">
        <v>4</v>
      </c>
    </row>
    <row r="2310" spans="1:5" x14ac:dyDescent="0.25">
      <c r="A2310">
        <v>2309</v>
      </c>
      <c r="D2310" s="3">
        <v>3</v>
      </c>
      <c r="E2310" s="4">
        <v>4</v>
      </c>
    </row>
    <row r="2311" spans="1:5" x14ac:dyDescent="0.25">
      <c r="A2311">
        <v>2310</v>
      </c>
      <c r="D2311" s="3">
        <v>3</v>
      </c>
      <c r="E2311" s="4">
        <v>4</v>
      </c>
    </row>
    <row r="2312" spans="1:5" x14ac:dyDescent="0.25">
      <c r="A2312">
        <v>2311</v>
      </c>
      <c r="D2312" s="3">
        <v>3</v>
      </c>
      <c r="E2312" s="4">
        <v>4</v>
      </c>
    </row>
    <row r="2313" spans="1:5" x14ac:dyDescent="0.25">
      <c r="A2313">
        <v>2312</v>
      </c>
      <c r="D2313" s="3">
        <v>3</v>
      </c>
      <c r="E2313" s="4">
        <v>4</v>
      </c>
    </row>
    <row r="2314" spans="1:5" x14ac:dyDescent="0.25">
      <c r="A2314">
        <v>2313</v>
      </c>
      <c r="D2314" s="3">
        <v>3</v>
      </c>
    </row>
    <row r="2315" spans="1:5" x14ac:dyDescent="0.25">
      <c r="A2315">
        <v>2314</v>
      </c>
      <c r="C2315" s="2">
        <v>2</v>
      </c>
    </row>
    <row r="2316" spans="1:5" x14ac:dyDescent="0.25">
      <c r="A2316">
        <v>2315</v>
      </c>
      <c r="C2316" s="2">
        <v>2</v>
      </c>
    </row>
    <row r="2317" spans="1:5" x14ac:dyDescent="0.25">
      <c r="A2317">
        <v>2316</v>
      </c>
      <c r="C2317" s="2">
        <v>2</v>
      </c>
    </row>
    <row r="2318" spans="1:5" x14ac:dyDescent="0.25">
      <c r="A2318">
        <v>2317</v>
      </c>
      <c r="C2318" s="2">
        <v>2</v>
      </c>
    </row>
    <row r="2319" spans="1:5" x14ac:dyDescent="0.25">
      <c r="A2319">
        <v>2318</v>
      </c>
      <c r="C2319" s="2">
        <v>2</v>
      </c>
    </row>
    <row r="2320" spans="1:5" x14ac:dyDescent="0.25">
      <c r="A2320">
        <v>2319</v>
      </c>
      <c r="C2320" s="2">
        <v>2</v>
      </c>
    </row>
    <row r="2321" spans="1:5" x14ac:dyDescent="0.25">
      <c r="A2321">
        <v>2320</v>
      </c>
      <c r="C2321" s="2">
        <v>2</v>
      </c>
    </row>
    <row r="2322" spans="1:5" x14ac:dyDescent="0.25">
      <c r="A2322">
        <v>2321</v>
      </c>
      <c r="B2322" s="5">
        <v>1</v>
      </c>
      <c r="C2322" s="2">
        <v>2</v>
      </c>
    </row>
    <row r="2323" spans="1:5" x14ac:dyDescent="0.25">
      <c r="A2323">
        <v>2322</v>
      </c>
      <c r="B2323" s="5">
        <v>1</v>
      </c>
      <c r="C2323" s="2">
        <v>2</v>
      </c>
    </row>
    <row r="2324" spans="1:5" x14ac:dyDescent="0.25">
      <c r="A2324">
        <v>2323</v>
      </c>
      <c r="B2324" s="5">
        <v>1</v>
      </c>
    </row>
    <row r="2325" spans="1:5" x14ac:dyDescent="0.25">
      <c r="A2325">
        <v>2324</v>
      </c>
      <c r="B2325" s="5">
        <v>1</v>
      </c>
    </row>
    <row r="2326" spans="1:5" x14ac:dyDescent="0.25">
      <c r="A2326">
        <v>2325</v>
      </c>
      <c r="B2326" s="5">
        <v>1</v>
      </c>
    </row>
    <row r="2327" spans="1:5" x14ac:dyDescent="0.25">
      <c r="A2327">
        <v>2326</v>
      </c>
      <c r="B2327" s="5">
        <v>1</v>
      </c>
    </row>
    <row r="2328" spans="1:5" x14ac:dyDescent="0.25">
      <c r="A2328">
        <v>2327</v>
      </c>
      <c r="B2328" s="5">
        <v>1</v>
      </c>
      <c r="E2328" s="4">
        <v>4</v>
      </c>
    </row>
    <row r="2329" spans="1:5" x14ac:dyDescent="0.25">
      <c r="A2329">
        <v>2328</v>
      </c>
      <c r="B2329" s="5">
        <v>1</v>
      </c>
      <c r="E2329" s="4">
        <v>4</v>
      </c>
    </row>
    <row r="2330" spans="1:5" x14ac:dyDescent="0.25">
      <c r="A2330">
        <v>2329</v>
      </c>
      <c r="B2330" s="5">
        <v>1</v>
      </c>
      <c r="E2330" s="4">
        <v>4</v>
      </c>
    </row>
    <row r="2331" spans="1:5" x14ac:dyDescent="0.25">
      <c r="A2331">
        <v>2330</v>
      </c>
      <c r="D2331" s="3">
        <v>3</v>
      </c>
      <c r="E2331" s="4">
        <v>4</v>
      </c>
    </row>
    <row r="2332" spans="1:5" x14ac:dyDescent="0.25">
      <c r="A2332">
        <v>2331</v>
      </c>
      <c r="D2332" s="3">
        <v>3</v>
      </c>
      <c r="E2332" s="4">
        <v>4</v>
      </c>
    </row>
    <row r="2333" spans="1:5" x14ac:dyDescent="0.25">
      <c r="A2333">
        <v>2332</v>
      </c>
      <c r="D2333" s="3">
        <v>3</v>
      </c>
      <c r="E2333" s="4">
        <v>4</v>
      </c>
    </row>
    <row r="2334" spans="1:5" x14ac:dyDescent="0.25">
      <c r="A2334">
        <v>2333</v>
      </c>
      <c r="D2334" s="3">
        <v>3</v>
      </c>
      <c r="E2334" s="4">
        <v>4</v>
      </c>
    </row>
    <row r="2335" spans="1:5" x14ac:dyDescent="0.25">
      <c r="A2335">
        <v>2334</v>
      </c>
      <c r="D2335" s="3">
        <v>3</v>
      </c>
      <c r="E2335" s="4">
        <v>4</v>
      </c>
    </row>
    <row r="2336" spans="1:5" x14ac:dyDescent="0.25">
      <c r="A2336">
        <v>2335</v>
      </c>
      <c r="D2336" s="3">
        <v>3</v>
      </c>
      <c r="E2336" s="4">
        <v>4</v>
      </c>
    </row>
    <row r="2337" spans="1:5" x14ac:dyDescent="0.25">
      <c r="A2337">
        <v>2336</v>
      </c>
      <c r="C2337" s="2">
        <v>2</v>
      </c>
      <c r="D2337" s="3">
        <v>3</v>
      </c>
    </row>
    <row r="2338" spans="1:5" x14ac:dyDescent="0.25">
      <c r="A2338">
        <v>2337</v>
      </c>
      <c r="C2338" s="2">
        <v>2</v>
      </c>
      <c r="D2338" s="3">
        <v>3</v>
      </c>
    </row>
    <row r="2339" spans="1:5" x14ac:dyDescent="0.25">
      <c r="A2339">
        <v>2338</v>
      </c>
      <c r="C2339" s="2">
        <v>2</v>
      </c>
      <c r="D2339" s="3">
        <v>3</v>
      </c>
    </row>
    <row r="2340" spans="1:5" x14ac:dyDescent="0.25">
      <c r="A2340">
        <v>2339</v>
      </c>
      <c r="C2340" s="2">
        <v>2</v>
      </c>
    </row>
    <row r="2341" spans="1:5" x14ac:dyDescent="0.25">
      <c r="A2341">
        <v>2340</v>
      </c>
      <c r="C2341" s="2">
        <v>2</v>
      </c>
    </row>
    <row r="2342" spans="1:5" x14ac:dyDescent="0.25">
      <c r="A2342">
        <v>2341</v>
      </c>
      <c r="C2342" s="2">
        <v>2</v>
      </c>
    </row>
    <row r="2343" spans="1:5" x14ac:dyDescent="0.25">
      <c r="A2343">
        <v>2342</v>
      </c>
      <c r="C2343" s="2">
        <v>2</v>
      </c>
    </row>
    <row r="2344" spans="1:5" x14ac:dyDescent="0.25">
      <c r="A2344">
        <v>2343</v>
      </c>
      <c r="C2344" s="2">
        <v>2</v>
      </c>
    </row>
    <row r="2345" spans="1:5" x14ac:dyDescent="0.25">
      <c r="A2345">
        <v>2344</v>
      </c>
      <c r="C2345" s="2">
        <v>2</v>
      </c>
    </row>
    <row r="2346" spans="1:5" x14ac:dyDescent="0.25">
      <c r="A2346">
        <v>2345</v>
      </c>
      <c r="B2346" s="5">
        <v>1</v>
      </c>
      <c r="C2346" s="2">
        <v>2</v>
      </c>
    </row>
    <row r="2347" spans="1:5" x14ac:dyDescent="0.25">
      <c r="A2347">
        <v>2346</v>
      </c>
      <c r="B2347" s="5">
        <v>1</v>
      </c>
      <c r="C2347" s="2">
        <v>2</v>
      </c>
    </row>
    <row r="2348" spans="1:5" x14ac:dyDescent="0.25">
      <c r="A2348">
        <v>2347</v>
      </c>
      <c r="B2348" s="5">
        <v>1</v>
      </c>
      <c r="C2348" s="2">
        <v>2</v>
      </c>
    </row>
    <row r="2349" spans="1:5" x14ac:dyDescent="0.25">
      <c r="A2349">
        <v>2348</v>
      </c>
      <c r="B2349" s="5">
        <v>1</v>
      </c>
    </row>
    <row r="2350" spans="1:5" x14ac:dyDescent="0.25">
      <c r="A2350">
        <v>2349</v>
      </c>
      <c r="B2350" s="5">
        <v>1</v>
      </c>
    </row>
    <row r="2351" spans="1:5" x14ac:dyDescent="0.25">
      <c r="A2351">
        <v>2350</v>
      </c>
      <c r="B2351" s="5">
        <v>1</v>
      </c>
    </row>
    <row r="2352" spans="1:5" x14ac:dyDescent="0.25">
      <c r="A2352">
        <v>2351</v>
      </c>
      <c r="B2352" s="5">
        <v>1</v>
      </c>
      <c r="E2352" s="4">
        <v>4</v>
      </c>
    </row>
    <row r="2353" spans="1:6" x14ac:dyDescent="0.25">
      <c r="A2353">
        <v>2352</v>
      </c>
      <c r="B2353" s="5">
        <v>1</v>
      </c>
      <c r="E2353" s="4">
        <v>4</v>
      </c>
    </row>
    <row r="2354" spans="1:6" x14ac:dyDescent="0.25">
      <c r="A2354">
        <v>2353</v>
      </c>
      <c r="B2354" s="5">
        <v>1</v>
      </c>
      <c r="E2354" s="4">
        <v>4</v>
      </c>
    </row>
    <row r="2355" spans="1:6" x14ac:dyDescent="0.25">
      <c r="A2355">
        <v>2354</v>
      </c>
      <c r="B2355" s="5">
        <v>1</v>
      </c>
      <c r="E2355" s="4">
        <v>4</v>
      </c>
    </row>
    <row r="2356" spans="1:6" x14ac:dyDescent="0.25">
      <c r="A2356">
        <v>2355</v>
      </c>
      <c r="B2356" s="5">
        <v>1</v>
      </c>
      <c r="D2356" s="3">
        <v>3</v>
      </c>
      <c r="E2356" s="4">
        <v>4</v>
      </c>
    </row>
    <row r="2357" spans="1:6" x14ac:dyDescent="0.25">
      <c r="A2357">
        <v>2356</v>
      </c>
      <c r="D2357" s="3">
        <v>3</v>
      </c>
      <c r="E2357" s="4">
        <v>4</v>
      </c>
    </row>
    <row r="2358" spans="1:6" x14ac:dyDescent="0.25">
      <c r="A2358">
        <v>2357</v>
      </c>
      <c r="D2358" s="3">
        <v>3</v>
      </c>
      <c r="E2358" s="4">
        <v>4</v>
      </c>
      <c r="F2358" t="s">
        <v>22</v>
      </c>
    </row>
    <row r="2359" spans="1:6" x14ac:dyDescent="0.25">
      <c r="A2359">
        <v>2358</v>
      </c>
    </row>
    <row r="2360" spans="1:6" x14ac:dyDescent="0.25">
      <c r="A2360">
        <v>2359</v>
      </c>
      <c r="F2360" t="s">
        <v>22</v>
      </c>
    </row>
    <row r="2361" spans="1:6" x14ac:dyDescent="0.25">
      <c r="A2361">
        <v>2360</v>
      </c>
      <c r="C2361" s="2">
        <v>2</v>
      </c>
    </row>
    <row r="2362" spans="1:6" x14ac:dyDescent="0.25">
      <c r="A2362">
        <v>2361</v>
      </c>
      <c r="C2362" s="2">
        <v>2</v>
      </c>
    </row>
    <row r="2363" spans="1:6" x14ac:dyDescent="0.25">
      <c r="A2363">
        <v>2362</v>
      </c>
      <c r="C2363" s="2">
        <v>2</v>
      </c>
    </row>
    <row r="2364" spans="1:6" x14ac:dyDescent="0.25">
      <c r="A2364">
        <v>2363</v>
      </c>
      <c r="C2364" s="2">
        <v>2</v>
      </c>
    </row>
    <row r="2365" spans="1:6" x14ac:dyDescent="0.25">
      <c r="A2365">
        <v>2364</v>
      </c>
      <c r="C2365" s="2">
        <v>2</v>
      </c>
    </row>
    <row r="2366" spans="1:6" x14ac:dyDescent="0.25">
      <c r="A2366">
        <v>2365</v>
      </c>
      <c r="B2366" s="5">
        <v>1</v>
      </c>
      <c r="C2366" s="2">
        <v>2</v>
      </c>
    </row>
    <row r="2367" spans="1:6" x14ac:dyDescent="0.25">
      <c r="A2367">
        <v>2366</v>
      </c>
      <c r="B2367" s="5">
        <v>1</v>
      </c>
      <c r="C2367" s="2">
        <v>2</v>
      </c>
    </row>
    <row r="2368" spans="1:6" x14ac:dyDescent="0.25">
      <c r="A2368">
        <v>2367</v>
      </c>
      <c r="B2368" s="5">
        <v>1</v>
      </c>
      <c r="C2368" s="2">
        <v>2</v>
      </c>
    </row>
    <row r="2369" spans="1:5" x14ac:dyDescent="0.25">
      <c r="A2369">
        <v>2368</v>
      </c>
      <c r="B2369" s="5">
        <v>1</v>
      </c>
      <c r="C2369" s="2">
        <v>2</v>
      </c>
    </row>
    <row r="2370" spans="1:5" x14ac:dyDescent="0.25">
      <c r="A2370">
        <v>2369</v>
      </c>
      <c r="B2370" s="5">
        <v>1</v>
      </c>
      <c r="C2370" s="2">
        <v>2</v>
      </c>
    </row>
    <row r="2371" spans="1:5" x14ac:dyDescent="0.25">
      <c r="A2371">
        <v>2370</v>
      </c>
      <c r="B2371" s="5">
        <v>1</v>
      </c>
      <c r="C2371" s="2">
        <v>2</v>
      </c>
    </row>
    <row r="2372" spans="1:5" x14ac:dyDescent="0.25">
      <c r="A2372">
        <v>2371</v>
      </c>
      <c r="B2372" s="5">
        <v>1</v>
      </c>
      <c r="D2372" s="3">
        <v>3</v>
      </c>
      <c r="E2372" s="4">
        <v>4</v>
      </c>
    </row>
    <row r="2373" spans="1:5" x14ac:dyDescent="0.25">
      <c r="A2373">
        <v>2372</v>
      </c>
      <c r="B2373" s="5">
        <v>1</v>
      </c>
      <c r="D2373" s="3">
        <v>3</v>
      </c>
      <c r="E2373" s="4">
        <v>4</v>
      </c>
    </row>
    <row r="2374" spans="1:5" x14ac:dyDescent="0.25">
      <c r="A2374">
        <v>2373</v>
      </c>
      <c r="B2374" s="5">
        <v>1</v>
      </c>
      <c r="D2374" s="3">
        <v>3</v>
      </c>
      <c r="E2374" s="4">
        <v>4</v>
      </c>
    </row>
    <row r="2375" spans="1:5" x14ac:dyDescent="0.25">
      <c r="A2375">
        <v>2374</v>
      </c>
      <c r="D2375" s="3">
        <v>3</v>
      </c>
      <c r="E2375" s="4">
        <v>4</v>
      </c>
    </row>
    <row r="2376" spans="1:5" x14ac:dyDescent="0.25">
      <c r="A2376">
        <v>2375</v>
      </c>
      <c r="D2376" s="3">
        <v>3</v>
      </c>
      <c r="E2376" s="4">
        <v>4</v>
      </c>
    </row>
    <row r="2377" spans="1:5" x14ac:dyDescent="0.25">
      <c r="A2377">
        <v>2376</v>
      </c>
      <c r="D2377" s="3">
        <v>3</v>
      </c>
      <c r="E2377" s="4">
        <v>4</v>
      </c>
    </row>
    <row r="2378" spans="1:5" x14ac:dyDescent="0.25">
      <c r="A2378">
        <v>2377</v>
      </c>
      <c r="D2378" s="3">
        <v>3</v>
      </c>
      <c r="E2378" s="4">
        <v>4</v>
      </c>
    </row>
    <row r="2379" spans="1:5" x14ac:dyDescent="0.25">
      <c r="A2379">
        <v>2378</v>
      </c>
      <c r="D2379" s="3">
        <v>3</v>
      </c>
      <c r="E2379" s="4">
        <v>4</v>
      </c>
    </row>
    <row r="2380" spans="1:5" x14ac:dyDescent="0.25">
      <c r="A2380">
        <v>2379</v>
      </c>
      <c r="D2380" s="3">
        <v>3</v>
      </c>
      <c r="E2380" s="4">
        <v>4</v>
      </c>
    </row>
    <row r="2381" spans="1:5" x14ac:dyDescent="0.25">
      <c r="A2381">
        <v>2380</v>
      </c>
      <c r="E2381" s="4">
        <v>4</v>
      </c>
    </row>
    <row r="2382" spans="1:5" x14ac:dyDescent="0.25">
      <c r="A2382">
        <v>2381</v>
      </c>
    </row>
    <row r="2383" spans="1:5" x14ac:dyDescent="0.25">
      <c r="A2383">
        <v>2382</v>
      </c>
    </row>
    <row r="2384" spans="1:5" x14ac:dyDescent="0.25">
      <c r="A2384">
        <v>2383</v>
      </c>
    </row>
    <row r="2385" spans="1:5" x14ac:dyDescent="0.25">
      <c r="A2385">
        <v>2384</v>
      </c>
    </row>
    <row r="2386" spans="1:5" x14ac:dyDescent="0.25">
      <c r="A2386">
        <v>2385</v>
      </c>
    </row>
    <row r="2387" spans="1:5" x14ac:dyDescent="0.25">
      <c r="A2387">
        <v>2386</v>
      </c>
    </row>
    <row r="2388" spans="1:5" x14ac:dyDescent="0.25">
      <c r="A2388">
        <v>2387</v>
      </c>
    </row>
    <row r="2389" spans="1:5" x14ac:dyDescent="0.25">
      <c r="A2389">
        <v>2388</v>
      </c>
      <c r="C2389" s="2">
        <v>2</v>
      </c>
    </row>
    <row r="2390" spans="1:5" x14ac:dyDescent="0.25">
      <c r="A2390">
        <v>2389</v>
      </c>
      <c r="C2390" s="2">
        <v>2</v>
      </c>
    </row>
    <row r="2391" spans="1:5" x14ac:dyDescent="0.25">
      <c r="A2391">
        <v>2390</v>
      </c>
      <c r="C2391" s="2">
        <v>2</v>
      </c>
    </row>
    <row r="2392" spans="1:5" x14ac:dyDescent="0.25">
      <c r="A2392">
        <v>2391</v>
      </c>
      <c r="C2392" s="2">
        <v>2</v>
      </c>
    </row>
    <row r="2393" spans="1:5" x14ac:dyDescent="0.25">
      <c r="A2393">
        <v>2392</v>
      </c>
      <c r="B2393" s="5">
        <v>1</v>
      </c>
      <c r="C2393" s="2">
        <v>2</v>
      </c>
    </row>
    <row r="2394" spans="1:5" x14ac:dyDescent="0.25">
      <c r="A2394">
        <v>2393</v>
      </c>
      <c r="B2394" s="5">
        <v>1</v>
      </c>
      <c r="C2394" s="2">
        <v>2</v>
      </c>
    </row>
    <row r="2395" spans="1:5" x14ac:dyDescent="0.25">
      <c r="A2395">
        <v>2394</v>
      </c>
      <c r="B2395" s="5">
        <v>1</v>
      </c>
      <c r="C2395" s="2">
        <v>2</v>
      </c>
    </row>
    <row r="2396" spans="1:5" x14ac:dyDescent="0.25">
      <c r="A2396">
        <v>2395</v>
      </c>
      <c r="B2396" s="5">
        <v>1</v>
      </c>
      <c r="C2396" s="2">
        <v>2</v>
      </c>
    </row>
    <row r="2397" spans="1:5" x14ac:dyDescent="0.25">
      <c r="A2397">
        <v>2396</v>
      </c>
      <c r="B2397" s="5">
        <v>1</v>
      </c>
      <c r="D2397" s="3">
        <v>3</v>
      </c>
      <c r="E2397" s="4">
        <v>4</v>
      </c>
    </row>
    <row r="2398" spans="1:5" x14ac:dyDescent="0.25">
      <c r="A2398">
        <v>2397</v>
      </c>
      <c r="B2398" s="5">
        <v>1</v>
      </c>
      <c r="D2398" s="3">
        <v>3</v>
      </c>
      <c r="E2398" s="4">
        <v>4</v>
      </c>
    </row>
    <row r="2399" spans="1:5" x14ac:dyDescent="0.25">
      <c r="A2399">
        <v>2398</v>
      </c>
      <c r="B2399" s="5">
        <v>1</v>
      </c>
      <c r="D2399" s="3">
        <v>3</v>
      </c>
      <c r="E2399" s="4">
        <v>4</v>
      </c>
    </row>
    <row r="2400" spans="1:5" x14ac:dyDescent="0.25">
      <c r="A2400">
        <v>2399</v>
      </c>
      <c r="D2400" s="3">
        <v>3</v>
      </c>
      <c r="E2400" s="4">
        <v>4</v>
      </c>
    </row>
    <row r="2401" spans="1:5" x14ac:dyDescent="0.25">
      <c r="A2401">
        <v>2400</v>
      </c>
      <c r="D2401" s="3">
        <v>3</v>
      </c>
      <c r="E2401" s="4">
        <v>4</v>
      </c>
    </row>
    <row r="2402" spans="1:5" x14ac:dyDescent="0.25">
      <c r="A2402">
        <v>2401</v>
      </c>
      <c r="D2402" s="3">
        <v>3</v>
      </c>
      <c r="E2402" s="4">
        <v>4</v>
      </c>
    </row>
    <row r="2403" spans="1:5" x14ac:dyDescent="0.25">
      <c r="A2403">
        <v>2402</v>
      </c>
      <c r="D2403" s="3">
        <v>3</v>
      </c>
      <c r="E2403" s="4">
        <v>4</v>
      </c>
    </row>
    <row r="2404" spans="1:5" x14ac:dyDescent="0.25">
      <c r="A2404">
        <v>2403</v>
      </c>
      <c r="D2404" s="3">
        <v>3</v>
      </c>
      <c r="E2404" s="4">
        <v>4</v>
      </c>
    </row>
    <row r="2405" spans="1:5" x14ac:dyDescent="0.25">
      <c r="A2405">
        <v>2404</v>
      </c>
      <c r="D2405" s="3">
        <v>3</v>
      </c>
    </row>
    <row r="2406" spans="1:5" x14ac:dyDescent="0.25">
      <c r="A2406">
        <v>2405</v>
      </c>
    </row>
    <row r="2407" spans="1:5" x14ac:dyDescent="0.25">
      <c r="A2407">
        <v>2406</v>
      </c>
    </row>
    <row r="2408" spans="1:5" x14ac:dyDescent="0.25">
      <c r="A2408">
        <v>2407</v>
      </c>
    </row>
    <row r="2409" spans="1:5" x14ac:dyDescent="0.25">
      <c r="A2409">
        <v>2408</v>
      </c>
    </row>
    <row r="2410" spans="1:5" x14ac:dyDescent="0.25">
      <c r="A2410">
        <v>2409</v>
      </c>
      <c r="C2410" s="2">
        <v>2</v>
      </c>
    </row>
    <row r="2411" spans="1:5" x14ac:dyDescent="0.25">
      <c r="A2411">
        <v>2410</v>
      </c>
      <c r="C2411" s="2">
        <v>2</v>
      </c>
    </row>
    <row r="2412" spans="1:5" x14ac:dyDescent="0.25">
      <c r="A2412">
        <v>2411</v>
      </c>
      <c r="C2412" s="2">
        <v>2</v>
      </c>
    </row>
    <row r="2413" spans="1:5" x14ac:dyDescent="0.25">
      <c r="A2413">
        <v>2412</v>
      </c>
      <c r="C2413" s="2">
        <v>2</v>
      </c>
    </row>
    <row r="2414" spans="1:5" x14ac:dyDescent="0.25">
      <c r="A2414">
        <v>2413</v>
      </c>
      <c r="B2414" s="5">
        <v>1</v>
      </c>
      <c r="C2414" s="2">
        <v>2</v>
      </c>
    </row>
    <row r="2415" spans="1:5" x14ac:dyDescent="0.25">
      <c r="A2415">
        <v>2414</v>
      </c>
      <c r="B2415" s="5">
        <v>1</v>
      </c>
      <c r="C2415" s="2">
        <v>2</v>
      </c>
    </row>
    <row r="2416" spans="1:5" x14ac:dyDescent="0.25">
      <c r="A2416">
        <v>2415</v>
      </c>
      <c r="B2416" s="5">
        <v>1</v>
      </c>
      <c r="C2416" s="2">
        <v>2</v>
      </c>
    </row>
    <row r="2417" spans="1:5" x14ac:dyDescent="0.25">
      <c r="A2417">
        <v>2416</v>
      </c>
      <c r="B2417" s="5">
        <v>1</v>
      </c>
      <c r="C2417" s="2">
        <v>2</v>
      </c>
    </row>
    <row r="2418" spans="1:5" x14ac:dyDescent="0.25">
      <c r="A2418">
        <v>2417</v>
      </c>
      <c r="B2418" s="5">
        <v>1</v>
      </c>
      <c r="C2418" s="2">
        <v>2</v>
      </c>
    </row>
    <row r="2419" spans="1:5" x14ac:dyDescent="0.25">
      <c r="A2419">
        <v>2418</v>
      </c>
      <c r="B2419" s="5">
        <v>1</v>
      </c>
    </row>
    <row r="2420" spans="1:5" x14ac:dyDescent="0.25">
      <c r="A2420">
        <v>2419</v>
      </c>
      <c r="B2420" s="5">
        <v>1</v>
      </c>
      <c r="D2420" s="3">
        <v>3</v>
      </c>
      <c r="E2420" s="4">
        <v>4</v>
      </c>
    </row>
    <row r="2421" spans="1:5" x14ac:dyDescent="0.25">
      <c r="A2421">
        <v>2420</v>
      </c>
      <c r="B2421" s="5">
        <v>1</v>
      </c>
      <c r="D2421" s="3">
        <v>3</v>
      </c>
      <c r="E2421" s="4">
        <v>4</v>
      </c>
    </row>
    <row r="2422" spans="1:5" x14ac:dyDescent="0.25">
      <c r="A2422">
        <v>2421</v>
      </c>
      <c r="D2422" s="3">
        <v>3</v>
      </c>
      <c r="E2422" s="4">
        <v>4</v>
      </c>
    </row>
    <row r="2423" spans="1:5" x14ac:dyDescent="0.25">
      <c r="A2423">
        <v>2422</v>
      </c>
      <c r="D2423" s="3">
        <v>3</v>
      </c>
      <c r="E2423" s="4">
        <v>4</v>
      </c>
    </row>
    <row r="2424" spans="1:5" x14ac:dyDescent="0.25">
      <c r="A2424">
        <v>2423</v>
      </c>
      <c r="D2424" s="3">
        <v>3</v>
      </c>
      <c r="E2424" s="4">
        <v>4</v>
      </c>
    </row>
    <row r="2425" spans="1:5" x14ac:dyDescent="0.25">
      <c r="A2425">
        <v>2424</v>
      </c>
      <c r="D2425" s="3">
        <v>3</v>
      </c>
      <c r="E2425" s="4">
        <v>4</v>
      </c>
    </row>
    <row r="2426" spans="1:5" x14ac:dyDescent="0.25">
      <c r="A2426">
        <v>2425</v>
      </c>
      <c r="D2426" s="3">
        <v>3</v>
      </c>
      <c r="E2426" s="4">
        <v>4</v>
      </c>
    </row>
    <row r="2427" spans="1:5" x14ac:dyDescent="0.25">
      <c r="A2427">
        <v>2426</v>
      </c>
      <c r="D2427" s="3">
        <v>3</v>
      </c>
      <c r="E2427" s="4">
        <v>4</v>
      </c>
    </row>
    <row r="2428" spans="1:5" x14ac:dyDescent="0.25">
      <c r="A2428">
        <v>2427</v>
      </c>
      <c r="D2428" s="3">
        <v>3</v>
      </c>
      <c r="E2428" s="4">
        <v>4</v>
      </c>
    </row>
    <row r="2429" spans="1:5" x14ac:dyDescent="0.25">
      <c r="A2429">
        <v>2428</v>
      </c>
      <c r="E2429" s="4">
        <v>4</v>
      </c>
    </row>
    <row r="2430" spans="1:5" x14ac:dyDescent="0.25">
      <c r="A2430">
        <v>2429</v>
      </c>
    </row>
    <row r="2431" spans="1:5" x14ac:dyDescent="0.25">
      <c r="A2431">
        <v>2430</v>
      </c>
    </row>
    <row r="2432" spans="1:5" x14ac:dyDescent="0.25">
      <c r="A2432">
        <v>2431</v>
      </c>
      <c r="C2432" s="2">
        <v>2</v>
      </c>
    </row>
    <row r="2433" spans="1:5" x14ac:dyDescent="0.25">
      <c r="A2433">
        <v>2432</v>
      </c>
      <c r="C2433" s="2">
        <v>2</v>
      </c>
    </row>
    <row r="2434" spans="1:5" x14ac:dyDescent="0.25">
      <c r="A2434">
        <v>2433</v>
      </c>
      <c r="C2434" s="2">
        <v>2</v>
      </c>
    </row>
    <row r="2435" spans="1:5" x14ac:dyDescent="0.25">
      <c r="A2435">
        <v>2434</v>
      </c>
      <c r="C2435" s="2">
        <v>2</v>
      </c>
    </row>
    <row r="2436" spans="1:5" x14ac:dyDescent="0.25">
      <c r="A2436">
        <v>2435</v>
      </c>
      <c r="B2436" s="5">
        <v>1</v>
      </c>
      <c r="C2436" s="2">
        <v>2</v>
      </c>
    </row>
    <row r="2437" spans="1:5" x14ac:dyDescent="0.25">
      <c r="A2437">
        <v>2436</v>
      </c>
      <c r="B2437" s="5">
        <v>1</v>
      </c>
      <c r="C2437" s="2">
        <v>2</v>
      </c>
    </row>
    <row r="2438" spans="1:5" x14ac:dyDescent="0.25">
      <c r="A2438">
        <v>2437</v>
      </c>
      <c r="B2438" s="5">
        <v>1</v>
      </c>
      <c r="C2438" s="2">
        <v>2</v>
      </c>
    </row>
    <row r="2439" spans="1:5" x14ac:dyDescent="0.25">
      <c r="A2439">
        <v>2438</v>
      </c>
      <c r="B2439" s="5">
        <v>1</v>
      </c>
      <c r="C2439" s="2">
        <v>2</v>
      </c>
    </row>
    <row r="2440" spans="1:5" x14ac:dyDescent="0.25">
      <c r="A2440">
        <v>2439</v>
      </c>
      <c r="B2440" s="5">
        <v>1</v>
      </c>
      <c r="C2440" s="2">
        <v>2</v>
      </c>
    </row>
    <row r="2441" spans="1:5" x14ac:dyDescent="0.25">
      <c r="A2441">
        <v>2440</v>
      </c>
      <c r="B2441" s="5">
        <v>1</v>
      </c>
    </row>
    <row r="2442" spans="1:5" x14ac:dyDescent="0.25">
      <c r="A2442">
        <v>2441</v>
      </c>
      <c r="B2442" s="5">
        <v>1</v>
      </c>
    </row>
    <row r="2443" spans="1:5" x14ac:dyDescent="0.25">
      <c r="A2443">
        <v>2442</v>
      </c>
      <c r="B2443" s="5">
        <v>1</v>
      </c>
    </row>
    <row r="2444" spans="1:5" x14ac:dyDescent="0.25">
      <c r="A2444">
        <v>2443</v>
      </c>
      <c r="D2444" s="3">
        <v>3</v>
      </c>
      <c r="E2444" s="4">
        <v>4</v>
      </c>
    </row>
    <row r="2445" spans="1:5" x14ac:dyDescent="0.25">
      <c r="A2445">
        <v>2444</v>
      </c>
      <c r="D2445" s="3">
        <v>3</v>
      </c>
      <c r="E2445" s="4">
        <v>4</v>
      </c>
    </row>
    <row r="2446" spans="1:5" x14ac:dyDescent="0.25">
      <c r="A2446">
        <v>2445</v>
      </c>
      <c r="D2446" s="3">
        <v>3</v>
      </c>
      <c r="E2446" s="4">
        <v>4</v>
      </c>
    </row>
    <row r="2447" spans="1:5" x14ac:dyDescent="0.25">
      <c r="A2447">
        <v>2446</v>
      </c>
      <c r="D2447" s="3">
        <v>3</v>
      </c>
      <c r="E2447" s="4">
        <v>4</v>
      </c>
    </row>
    <row r="2448" spans="1:5" x14ac:dyDescent="0.25">
      <c r="A2448">
        <v>2447</v>
      </c>
      <c r="D2448" s="3">
        <v>3</v>
      </c>
      <c r="E2448" s="4">
        <v>4</v>
      </c>
    </row>
    <row r="2449" spans="1:5" x14ac:dyDescent="0.25">
      <c r="A2449">
        <v>2448</v>
      </c>
      <c r="D2449" s="3">
        <v>3</v>
      </c>
      <c r="E2449" s="4">
        <v>4</v>
      </c>
    </row>
    <row r="2450" spans="1:5" x14ac:dyDescent="0.25">
      <c r="A2450">
        <v>2449</v>
      </c>
      <c r="D2450" s="3">
        <v>3</v>
      </c>
      <c r="E2450" s="4">
        <v>4</v>
      </c>
    </row>
    <row r="2451" spans="1:5" x14ac:dyDescent="0.25">
      <c r="A2451">
        <v>2450</v>
      </c>
      <c r="D2451" s="3">
        <v>3</v>
      </c>
      <c r="E2451" s="4">
        <v>4</v>
      </c>
    </row>
    <row r="2452" spans="1:5" x14ac:dyDescent="0.25">
      <c r="A2452">
        <v>2451</v>
      </c>
    </row>
    <row r="2453" spans="1:5" x14ac:dyDescent="0.25">
      <c r="A2453">
        <v>2452</v>
      </c>
    </row>
    <row r="2454" spans="1:5" x14ac:dyDescent="0.25">
      <c r="A2454">
        <v>2453</v>
      </c>
    </row>
    <row r="2455" spans="1:5" x14ac:dyDescent="0.25">
      <c r="A2455">
        <v>2454</v>
      </c>
    </row>
    <row r="2456" spans="1:5" x14ac:dyDescent="0.25">
      <c r="A2456">
        <v>2455</v>
      </c>
      <c r="C2456" s="2">
        <v>2</v>
      </c>
    </row>
    <row r="2457" spans="1:5" x14ac:dyDescent="0.25">
      <c r="A2457">
        <v>2456</v>
      </c>
      <c r="C2457" s="2">
        <v>2</v>
      </c>
    </row>
    <row r="2458" spans="1:5" x14ac:dyDescent="0.25">
      <c r="A2458">
        <v>2457</v>
      </c>
      <c r="C2458" s="2">
        <v>2</v>
      </c>
    </row>
    <row r="2459" spans="1:5" x14ac:dyDescent="0.25">
      <c r="A2459">
        <v>2458</v>
      </c>
      <c r="B2459" s="5">
        <v>1</v>
      </c>
      <c r="C2459" s="2">
        <v>2</v>
      </c>
    </row>
    <row r="2460" spans="1:5" x14ac:dyDescent="0.25">
      <c r="A2460">
        <v>2459</v>
      </c>
      <c r="B2460" s="5">
        <v>1</v>
      </c>
      <c r="C2460" s="2">
        <v>2</v>
      </c>
    </row>
    <row r="2461" spans="1:5" x14ac:dyDescent="0.25">
      <c r="A2461">
        <v>2460</v>
      </c>
      <c r="B2461" s="5">
        <v>1</v>
      </c>
      <c r="C2461" s="2">
        <v>2</v>
      </c>
    </row>
    <row r="2462" spans="1:5" x14ac:dyDescent="0.25">
      <c r="A2462">
        <v>2461</v>
      </c>
      <c r="B2462" s="5">
        <v>1</v>
      </c>
      <c r="C2462" s="2">
        <v>2</v>
      </c>
    </row>
    <row r="2463" spans="1:5" x14ac:dyDescent="0.25">
      <c r="A2463">
        <v>2462</v>
      </c>
      <c r="B2463" s="5">
        <v>1</v>
      </c>
      <c r="C2463" s="2">
        <v>2</v>
      </c>
    </row>
    <row r="2464" spans="1:5" x14ac:dyDescent="0.25">
      <c r="A2464">
        <v>2463</v>
      </c>
      <c r="B2464" s="5">
        <v>1</v>
      </c>
    </row>
    <row r="2465" spans="1:5" x14ac:dyDescent="0.25">
      <c r="A2465">
        <v>2464</v>
      </c>
      <c r="B2465" s="5">
        <v>1</v>
      </c>
    </row>
    <row r="2466" spans="1:5" x14ac:dyDescent="0.25">
      <c r="A2466">
        <v>2465</v>
      </c>
      <c r="B2466" s="5">
        <v>1</v>
      </c>
    </row>
    <row r="2467" spans="1:5" x14ac:dyDescent="0.25">
      <c r="A2467">
        <v>2466</v>
      </c>
      <c r="D2467" s="3">
        <v>3</v>
      </c>
      <c r="E2467" s="4">
        <v>4</v>
      </c>
    </row>
    <row r="2468" spans="1:5" x14ac:dyDescent="0.25">
      <c r="A2468">
        <v>2467</v>
      </c>
      <c r="D2468" s="3">
        <v>3</v>
      </c>
      <c r="E2468" s="4">
        <v>4</v>
      </c>
    </row>
    <row r="2469" spans="1:5" x14ac:dyDescent="0.25">
      <c r="A2469">
        <v>2468</v>
      </c>
      <c r="D2469" s="3">
        <v>3</v>
      </c>
      <c r="E2469" s="4">
        <v>4</v>
      </c>
    </row>
    <row r="2470" spans="1:5" x14ac:dyDescent="0.25">
      <c r="A2470">
        <v>2469</v>
      </c>
      <c r="D2470" s="3">
        <v>3</v>
      </c>
      <c r="E2470" s="4">
        <v>4</v>
      </c>
    </row>
    <row r="2471" spans="1:5" x14ac:dyDescent="0.25">
      <c r="A2471">
        <v>2470</v>
      </c>
      <c r="D2471" s="3">
        <v>3</v>
      </c>
      <c r="E2471" s="4">
        <v>4</v>
      </c>
    </row>
    <row r="2472" spans="1:5" x14ac:dyDescent="0.25">
      <c r="A2472">
        <v>2471</v>
      </c>
      <c r="D2472" s="3">
        <v>3</v>
      </c>
      <c r="E2472" s="4">
        <v>4</v>
      </c>
    </row>
    <row r="2473" spans="1:5" x14ac:dyDescent="0.25">
      <c r="A2473">
        <v>2472</v>
      </c>
      <c r="D2473" s="3">
        <v>3</v>
      </c>
      <c r="E2473" s="4">
        <v>4</v>
      </c>
    </row>
    <row r="2474" spans="1:5" x14ac:dyDescent="0.25">
      <c r="A2474">
        <v>2473</v>
      </c>
      <c r="D2474" s="3">
        <v>3</v>
      </c>
      <c r="E2474" s="4">
        <v>4</v>
      </c>
    </row>
    <row r="2475" spans="1:5" x14ac:dyDescent="0.25">
      <c r="A2475">
        <v>2474</v>
      </c>
      <c r="D2475" s="3">
        <v>3</v>
      </c>
      <c r="E2475" s="4">
        <v>4</v>
      </c>
    </row>
    <row r="2476" spans="1:5" x14ac:dyDescent="0.25">
      <c r="A2476">
        <v>2475</v>
      </c>
    </row>
    <row r="2477" spans="1:5" x14ac:dyDescent="0.25">
      <c r="A2477">
        <v>2476</v>
      </c>
    </row>
    <row r="2478" spans="1:5" x14ac:dyDescent="0.25">
      <c r="A2478">
        <v>2477</v>
      </c>
      <c r="C2478" s="2">
        <v>2</v>
      </c>
    </row>
    <row r="2479" spans="1:5" x14ac:dyDescent="0.25">
      <c r="A2479">
        <v>2478</v>
      </c>
      <c r="C2479" s="2">
        <v>2</v>
      </c>
    </row>
    <row r="2480" spans="1:5" x14ac:dyDescent="0.25">
      <c r="A2480">
        <v>2479</v>
      </c>
      <c r="C2480" s="2">
        <v>2</v>
      </c>
    </row>
    <row r="2481" spans="1:5" x14ac:dyDescent="0.25">
      <c r="A2481">
        <v>2480</v>
      </c>
      <c r="C2481" s="2">
        <v>2</v>
      </c>
    </row>
    <row r="2482" spans="1:5" x14ac:dyDescent="0.25">
      <c r="A2482">
        <v>2481</v>
      </c>
      <c r="B2482" s="5">
        <v>1</v>
      </c>
      <c r="C2482" s="2">
        <v>2</v>
      </c>
    </row>
    <row r="2483" spans="1:5" x14ac:dyDescent="0.25">
      <c r="A2483">
        <v>2482</v>
      </c>
      <c r="B2483" s="5">
        <v>1</v>
      </c>
      <c r="C2483" s="2">
        <v>2</v>
      </c>
    </row>
    <row r="2484" spans="1:5" x14ac:dyDescent="0.25">
      <c r="A2484">
        <v>2483</v>
      </c>
      <c r="B2484" s="5">
        <v>1</v>
      </c>
      <c r="C2484" s="2">
        <v>2</v>
      </c>
    </row>
    <row r="2485" spans="1:5" x14ac:dyDescent="0.25">
      <c r="A2485">
        <v>2484</v>
      </c>
      <c r="B2485" s="5">
        <v>1</v>
      </c>
      <c r="C2485" s="2">
        <v>2</v>
      </c>
    </row>
    <row r="2486" spans="1:5" x14ac:dyDescent="0.25">
      <c r="A2486">
        <v>2485</v>
      </c>
      <c r="B2486" s="5">
        <v>1</v>
      </c>
      <c r="C2486" s="2">
        <v>2</v>
      </c>
    </row>
    <row r="2487" spans="1:5" x14ac:dyDescent="0.25">
      <c r="A2487">
        <v>2486</v>
      </c>
      <c r="B2487" s="5">
        <v>1</v>
      </c>
    </row>
    <row r="2488" spans="1:5" x14ac:dyDescent="0.25">
      <c r="A2488">
        <v>2487</v>
      </c>
      <c r="B2488" s="5">
        <v>1</v>
      </c>
    </row>
    <row r="2489" spans="1:5" x14ac:dyDescent="0.25">
      <c r="A2489">
        <v>2488</v>
      </c>
      <c r="B2489" s="5">
        <v>1</v>
      </c>
      <c r="E2489" s="4">
        <v>4</v>
      </c>
    </row>
    <row r="2490" spans="1:5" x14ac:dyDescent="0.25">
      <c r="A2490">
        <v>2489</v>
      </c>
      <c r="D2490" s="3">
        <v>3</v>
      </c>
      <c r="E2490" s="4">
        <v>4</v>
      </c>
    </row>
    <row r="2491" spans="1:5" x14ac:dyDescent="0.25">
      <c r="A2491">
        <v>2490</v>
      </c>
      <c r="D2491" s="3">
        <v>3</v>
      </c>
      <c r="E2491" s="4">
        <v>4</v>
      </c>
    </row>
    <row r="2492" spans="1:5" x14ac:dyDescent="0.25">
      <c r="A2492">
        <v>2491</v>
      </c>
      <c r="D2492" s="3">
        <v>3</v>
      </c>
      <c r="E2492" s="4">
        <v>4</v>
      </c>
    </row>
    <row r="2493" spans="1:5" x14ac:dyDescent="0.25">
      <c r="A2493">
        <v>2492</v>
      </c>
      <c r="D2493" s="3">
        <v>3</v>
      </c>
      <c r="E2493" s="4">
        <v>4</v>
      </c>
    </row>
    <row r="2494" spans="1:5" x14ac:dyDescent="0.25">
      <c r="A2494">
        <v>2493</v>
      </c>
      <c r="D2494" s="3">
        <v>3</v>
      </c>
      <c r="E2494" s="4">
        <v>4</v>
      </c>
    </row>
    <row r="2495" spans="1:5" x14ac:dyDescent="0.25">
      <c r="A2495">
        <v>2494</v>
      </c>
      <c r="D2495" s="3">
        <v>3</v>
      </c>
      <c r="E2495" s="4">
        <v>4</v>
      </c>
    </row>
    <row r="2496" spans="1:5" x14ac:dyDescent="0.25">
      <c r="A2496">
        <v>2495</v>
      </c>
      <c r="D2496" s="3">
        <v>3</v>
      </c>
      <c r="E2496" s="4">
        <v>4</v>
      </c>
    </row>
    <row r="2497" spans="1:5" x14ac:dyDescent="0.25">
      <c r="A2497">
        <v>2496</v>
      </c>
      <c r="D2497" s="3">
        <v>3</v>
      </c>
      <c r="E2497" s="4">
        <v>4</v>
      </c>
    </row>
    <row r="2498" spans="1:5" x14ac:dyDescent="0.25">
      <c r="A2498">
        <v>2497</v>
      </c>
    </row>
    <row r="2499" spans="1:5" x14ac:dyDescent="0.25">
      <c r="A2499">
        <v>2498</v>
      </c>
      <c r="C2499" s="2">
        <v>2</v>
      </c>
    </row>
    <row r="2500" spans="1:5" x14ac:dyDescent="0.25">
      <c r="A2500">
        <v>2499</v>
      </c>
      <c r="C2500" s="2">
        <v>2</v>
      </c>
    </row>
    <row r="2501" spans="1:5" x14ac:dyDescent="0.25">
      <c r="A2501">
        <v>2500</v>
      </c>
      <c r="C2501" s="2">
        <v>2</v>
      </c>
    </row>
    <row r="2502" spans="1:5" x14ac:dyDescent="0.25">
      <c r="A2502">
        <v>2501</v>
      </c>
      <c r="C2502" s="2">
        <v>2</v>
      </c>
    </row>
    <row r="2503" spans="1:5" x14ac:dyDescent="0.25">
      <c r="A2503">
        <v>2502</v>
      </c>
      <c r="C2503" s="2">
        <v>2</v>
      </c>
    </row>
    <row r="2504" spans="1:5" x14ac:dyDescent="0.25">
      <c r="A2504">
        <v>2503</v>
      </c>
      <c r="C2504" s="2">
        <v>2</v>
      </c>
    </row>
    <row r="2505" spans="1:5" x14ac:dyDescent="0.25">
      <c r="A2505">
        <v>2504</v>
      </c>
      <c r="C2505" s="2">
        <v>2</v>
      </c>
    </row>
    <row r="2506" spans="1:5" x14ac:dyDescent="0.25">
      <c r="A2506">
        <v>2505</v>
      </c>
      <c r="B2506" s="5">
        <v>1</v>
      </c>
      <c r="C2506" s="2">
        <v>2</v>
      </c>
    </row>
    <row r="2507" spans="1:5" x14ac:dyDescent="0.25">
      <c r="A2507">
        <v>2506</v>
      </c>
      <c r="B2507" s="5">
        <v>1</v>
      </c>
      <c r="C2507" s="2">
        <v>2</v>
      </c>
    </row>
    <row r="2508" spans="1:5" x14ac:dyDescent="0.25">
      <c r="A2508">
        <v>2507</v>
      </c>
      <c r="B2508" s="5">
        <v>1</v>
      </c>
      <c r="C2508" s="2">
        <v>2</v>
      </c>
    </row>
    <row r="2509" spans="1:5" x14ac:dyDescent="0.25">
      <c r="A2509">
        <v>2508</v>
      </c>
      <c r="B2509" s="5">
        <v>1</v>
      </c>
    </row>
    <row r="2510" spans="1:5" x14ac:dyDescent="0.25">
      <c r="A2510">
        <v>2509</v>
      </c>
      <c r="B2510" s="5">
        <v>1</v>
      </c>
    </row>
    <row r="2511" spans="1:5" x14ac:dyDescent="0.25">
      <c r="A2511">
        <v>2510</v>
      </c>
      <c r="B2511" s="5">
        <v>1</v>
      </c>
    </row>
    <row r="2512" spans="1:5" x14ac:dyDescent="0.25">
      <c r="A2512">
        <v>2511</v>
      </c>
      <c r="B2512" s="5">
        <v>1</v>
      </c>
    </row>
    <row r="2513" spans="1:5" x14ac:dyDescent="0.25">
      <c r="A2513">
        <v>2512</v>
      </c>
      <c r="B2513" s="5">
        <v>1</v>
      </c>
      <c r="E2513" s="4">
        <v>4</v>
      </c>
    </row>
    <row r="2514" spans="1:5" x14ac:dyDescent="0.25">
      <c r="A2514">
        <v>2513</v>
      </c>
      <c r="D2514" s="3">
        <v>3</v>
      </c>
      <c r="E2514" s="4">
        <v>4</v>
      </c>
    </row>
    <row r="2515" spans="1:5" x14ac:dyDescent="0.25">
      <c r="A2515">
        <v>2514</v>
      </c>
      <c r="D2515" s="3">
        <v>3</v>
      </c>
      <c r="E2515" s="4">
        <v>4</v>
      </c>
    </row>
    <row r="2516" spans="1:5" x14ac:dyDescent="0.25">
      <c r="A2516">
        <v>2515</v>
      </c>
      <c r="D2516" s="3">
        <v>3</v>
      </c>
      <c r="E2516" s="4">
        <v>4</v>
      </c>
    </row>
    <row r="2517" spans="1:5" x14ac:dyDescent="0.25">
      <c r="A2517">
        <v>2516</v>
      </c>
      <c r="D2517" s="3">
        <v>3</v>
      </c>
      <c r="E2517" s="4">
        <v>4</v>
      </c>
    </row>
    <row r="2518" spans="1:5" x14ac:dyDescent="0.25">
      <c r="A2518">
        <v>2517</v>
      </c>
      <c r="D2518" s="3">
        <v>3</v>
      </c>
      <c r="E2518" s="4">
        <v>4</v>
      </c>
    </row>
    <row r="2519" spans="1:5" x14ac:dyDescent="0.25">
      <c r="A2519">
        <v>2518</v>
      </c>
      <c r="D2519" s="3">
        <v>3</v>
      </c>
      <c r="E2519" s="4">
        <v>4</v>
      </c>
    </row>
    <row r="2520" spans="1:5" x14ac:dyDescent="0.25">
      <c r="A2520">
        <v>2519</v>
      </c>
      <c r="D2520" s="3">
        <v>3</v>
      </c>
      <c r="E2520" s="4">
        <v>4</v>
      </c>
    </row>
    <row r="2521" spans="1:5" x14ac:dyDescent="0.25">
      <c r="A2521">
        <v>2520</v>
      </c>
      <c r="C2521" s="2">
        <v>2</v>
      </c>
      <c r="D2521" s="3">
        <v>3</v>
      </c>
      <c r="E2521" s="4">
        <v>4</v>
      </c>
    </row>
    <row r="2522" spans="1:5" x14ac:dyDescent="0.25">
      <c r="A2522">
        <v>2521</v>
      </c>
      <c r="C2522" s="2">
        <v>2</v>
      </c>
      <c r="D2522" s="3">
        <v>3</v>
      </c>
    </row>
    <row r="2523" spans="1:5" x14ac:dyDescent="0.25">
      <c r="A2523">
        <v>2522</v>
      </c>
      <c r="C2523" s="2">
        <v>2</v>
      </c>
    </row>
    <row r="2524" spans="1:5" x14ac:dyDescent="0.25">
      <c r="A2524">
        <v>2523</v>
      </c>
      <c r="C2524" s="2">
        <v>2</v>
      </c>
    </row>
    <row r="2525" spans="1:5" x14ac:dyDescent="0.25">
      <c r="A2525">
        <v>2524</v>
      </c>
      <c r="C2525" s="2">
        <v>2</v>
      </c>
    </row>
    <row r="2526" spans="1:5" x14ac:dyDescent="0.25">
      <c r="A2526">
        <v>2525</v>
      </c>
      <c r="C2526" s="2">
        <v>2</v>
      </c>
    </row>
    <row r="2527" spans="1:5" x14ac:dyDescent="0.25">
      <c r="A2527">
        <v>2526</v>
      </c>
      <c r="C2527" s="2">
        <v>2</v>
      </c>
    </row>
    <row r="2528" spans="1:5" x14ac:dyDescent="0.25">
      <c r="A2528">
        <v>2527</v>
      </c>
      <c r="B2528" s="5">
        <v>1</v>
      </c>
      <c r="C2528" s="2">
        <v>2</v>
      </c>
    </row>
    <row r="2529" spans="1:5" x14ac:dyDescent="0.25">
      <c r="A2529">
        <v>2528</v>
      </c>
      <c r="B2529" s="5">
        <v>1</v>
      </c>
      <c r="C2529" s="2">
        <v>2</v>
      </c>
    </row>
    <row r="2530" spans="1:5" x14ac:dyDescent="0.25">
      <c r="A2530">
        <v>2529</v>
      </c>
      <c r="B2530" s="5">
        <v>1</v>
      </c>
      <c r="C2530" s="2">
        <v>2</v>
      </c>
    </row>
    <row r="2531" spans="1:5" x14ac:dyDescent="0.25">
      <c r="A2531">
        <v>2530</v>
      </c>
      <c r="B2531" s="5">
        <v>1</v>
      </c>
    </row>
    <row r="2532" spans="1:5" x14ac:dyDescent="0.25">
      <c r="A2532">
        <v>2531</v>
      </c>
      <c r="B2532" s="5">
        <v>1</v>
      </c>
    </row>
    <row r="2533" spans="1:5" x14ac:dyDescent="0.25">
      <c r="A2533">
        <v>2532</v>
      </c>
      <c r="B2533" s="5">
        <v>1</v>
      </c>
    </row>
    <row r="2534" spans="1:5" x14ac:dyDescent="0.25">
      <c r="A2534">
        <v>2533</v>
      </c>
      <c r="B2534" s="5">
        <v>1</v>
      </c>
    </row>
    <row r="2535" spans="1:5" x14ac:dyDescent="0.25">
      <c r="A2535">
        <v>2534</v>
      </c>
      <c r="B2535" s="5">
        <v>1</v>
      </c>
      <c r="E2535" s="4">
        <v>4</v>
      </c>
    </row>
    <row r="2536" spans="1:5" x14ac:dyDescent="0.25">
      <c r="A2536">
        <v>2535</v>
      </c>
      <c r="B2536" s="5">
        <v>1</v>
      </c>
      <c r="E2536" s="4">
        <v>4</v>
      </c>
    </row>
    <row r="2537" spans="1:5" x14ac:dyDescent="0.25">
      <c r="A2537">
        <v>2536</v>
      </c>
      <c r="B2537" s="5">
        <v>1</v>
      </c>
      <c r="E2537" s="4">
        <v>4</v>
      </c>
    </row>
    <row r="2538" spans="1:5" x14ac:dyDescent="0.25">
      <c r="A2538">
        <v>2537</v>
      </c>
      <c r="D2538" s="3">
        <v>3</v>
      </c>
      <c r="E2538" s="4">
        <v>4</v>
      </c>
    </row>
    <row r="2539" spans="1:5" x14ac:dyDescent="0.25">
      <c r="A2539">
        <v>2538</v>
      </c>
      <c r="D2539" s="3">
        <v>3</v>
      </c>
      <c r="E2539" s="4">
        <v>4</v>
      </c>
    </row>
    <row r="2540" spans="1:5" x14ac:dyDescent="0.25">
      <c r="A2540">
        <v>2539</v>
      </c>
      <c r="D2540" s="3">
        <v>3</v>
      </c>
      <c r="E2540" s="4">
        <v>4</v>
      </c>
    </row>
    <row r="2541" spans="1:5" x14ac:dyDescent="0.25">
      <c r="A2541">
        <v>2540</v>
      </c>
      <c r="D2541" s="3">
        <v>3</v>
      </c>
      <c r="E2541" s="4">
        <v>4</v>
      </c>
    </row>
    <row r="2542" spans="1:5" x14ac:dyDescent="0.25">
      <c r="A2542">
        <v>2541</v>
      </c>
      <c r="C2542" s="2">
        <v>2</v>
      </c>
      <c r="D2542" s="3">
        <v>3</v>
      </c>
      <c r="E2542" s="4">
        <v>4</v>
      </c>
    </row>
    <row r="2543" spans="1:5" x14ac:dyDescent="0.25">
      <c r="A2543">
        <v>2542</v>
      </c>
      <c r="C2543" s="2">
        <v>2</v>
      </c>
      <c r="D2543" s="3">
        <v>3</v>
      </c>
      <c r="E2543" s="4">
        <v>4</v>
      </c>
    </row>
    <row r="2544" spans="1:5" x14ac:dyDescent="0.25">
      <c r="A2544">
        <v>2543</v>
      </c>
      <c r="C2544" s="2">
        <v>2</v>
      </c>
      <c r="D2544" s="3">
        <v>3</v>
      </c>
    </row>
    <row r="2545" spans="1:6" x14ac:dyDescent="0.25">
      <c r="A2545">
        <v>2544</v>
      </c>
      <c r="C2545" s="2">
        <v>2</v>
      </c>
      <c r="D2545" s="3">
        <v>3</v>
      </c>
    </row>
    <row r="2546" spans="1:6" x14ac:dyDescent="0.25">
      <c r="A2546">
        <v>2545</v>
      </c>
      <c r="C2546" s="2">
        <v>2</v>
      </c>
      <c r="D2546" s="3">
        <v>3</v>
      </c>
    </row>
    <row r="2547" spans="1:6" x14ac:dyDescent="0.25">
      <c r="A2547">
        <v>2546</v>
      </c>
      <c r="C2547" s="2">
        <v>2</v>
      </c>
      <c r="D2547" s="3">
        <v>3</v>
      </c>
    </row>
    <row r="2548" spans="1:6" x14ac:dyDescent="0.25">
      <c r="A2548">
        <v>2547</v>
      </c>
      <c r="C2548" s="2">
        <v>2</v>
      </c>
      <c r="D2548" s="3">
        <v>3</v>
      </c>
    </row>
    <row r="2549" spans="1:6" x14ac:dyDescent="0.25">
      <c r="A2549">
        <v>2548</v>
      </c>
      <c r="C2549" s="2">
        <v>2</v>
      </c>
      <c r="D2549" s="3">
        <v>3</v>
      </c>
    </row>
    <row r="2550" spans="1:6" x14ac:dyDescent="0.25">
      <c r="A2550">
        <v>2549</v>
      </c>
      <c r="C2550" s="2">
        <v>2</v>
      </c>
    </row>
    <row r="2551" spans="1:6" x14ac:dyDescent="0.25">
      <c r="A2551">
        <v>2550</v>
      </c>
      <c r="B2551" s="5">
        <v>1</v>
      </c>
      <c r="C2551" s="2">
        <v>2</v>
      </c>
    </row>
    <row r="2552" spans="1:6" x14ac:dyDescent="0.25">
      <c r="A2552">
        <v>2551</v>
      </c>
      <c r="B2552" s="5">
        <v>1</v>
      </c>
      <c r="C2552" s="2">
        <v>2</v>
      </c>
    </row>
    <row r="2553" spans="1:6" x14ac:dyDescent="0.25">
      <c r="A2553">
        <v>2552</v>
      </c>
      <c r="B2553" s="5">
        <v>1</v>
      </c>
      <c r="C2553" s="2">
        <v>2</v>
      </c>
    </row>
    <row r="2554" spans="1:6" x14ac:dyDescent="0.25">
      <c r="A2554">
        <v>2553</v>
      </c>
      <c r="B2554" s="5">
        <v>1</v>
      </c>
      <c r="C2554" s="2">
        <v>2</v>
      </c>
    </row>
    <row r="2555" spans="1:6" x14ac:dyDescent="0.25">
      <c r="A2555">
        <v>2554</v>
      </c>
      <c r="B2555" s="5">
        <v>1</v>
      </c>
      <c r="C2555" s="2">
        <v>2</v>
      </c>
    </row>
    <row r="2556" spans="1:6" x14ac:dyDescent="0.25">
      <c r="A2556">
        <v>2555</v>
      </c>
      <c r="B2556" s="5">
        <v>1</v>
      </c>
    </row>
    <row r="2557" spans="1:6" x14ac:dyDescent="0.25">
      <c r="A2557">
        <v>2556</v>
      </c>
      <c r="B2557" s="5">
        <v>1</v>
      </c>
      <c r="F2557" t="s">
        <v>22</v>
      </c>
    </row>
    <row r="2558" spans="1:6" x14ac:dyDescent="0.25">
      <c r="A2558">
        <v>2557</v>
      </c>
    </row>
    <row r="2559" spans="1:6" x14ac:dyDescent="0.25">
      <c r="A2559">
        <v>2558</v>
      </c>
      <c r="F2559" t="s">
        <v>22</v>
      </c>
    </row>
    <row r="2560" spans="1:6" x14ac:dyDescent="0.25">
      <c r="A2560">
        <v>2559</v>
      </c>
      <c r="B2560" s="5">
        <v>1</v>
      </c>
    </row>
    <row r="2561" spans="1:5" x14ac:dyDescent="0.25">
      <c r="A2561">
        <v>2560</v>
      </c>
      <c r="B2561" s="5">
        <v>1</v>
      </c>
    </row>
    <row r="2562" spans="1:5" x14ac:dyDescent="0.25">
      <c r="A2562">
        <v>2561</v>
      </c>
      <c r="B2562" s="5">
        <v>1</v>
      </c>
    </row>
    <row r="2563" spans="1:5" x14ac:dyDescent="0.25">
      <c r="A2563">
        <v>2562</v>
      </c>
      <c r="B2563" s="5">
        <v>1</v>
      </c>
    </row>
    <row r="2564" spans="1:5" x14ac:dyDescent="0.25">
      <c r="A2564">
        <v>2563</v>
      </c>
      <c r="B2564" s="5">
        <v>1</v>
      </c>
    </row>
    <row r="2565" spans="1:5" x14ac:dyDescent="0.25">
      <c r="A2565">
        <v>2564</v>
      </c>
      <c r="B2565" s="5">
        <v>1</v>
      </c>
      <c r="C2565" s="2">
        <v>2</v>
      </c>
    </row>
    <row r="2566" spans="1:5" x14ac:dyDescent="0.25">
      <c r="A2566">
        <v>2565</v>
      </c>
      <c r="B2566" s="5">
        <v>1</v>
      </c>
      <c r="C2566" s="2">
        <v>2</v>
      </c>
    </row>
    <row r="2567" spans="1:5" x14ac:dyDescent="0.25">
      <c r="A2567">
        <v>2566</v>
      </c>
      <c r="B2567" s="5">
        <v>1</v>
      </c>
      <c r="C2567" s="2">
        <v>2</v>
      </c>
    </row>
    <row r="2568" spans="1:5" x14ac:dyDescent="0.25">
      <c r="A2568">
        <v>2567</v>
      </c>
      <c r="B2568" s="5">
        <v>1</v>
      </c>
      <c r="C2568" s="2">
        <v>2</v>
      </c>
    </row>
    <row r="2569" spans="1:5" x14ac:dyDescent="0.25">
      <c r="A2569">
        <v>2568</v>
      </c>
      <c r="B2569" s="5">
        <v>1</v>
      </c>
      <c r="C2569" s="2">
        <v>2</v>
      </c>
    </row>
    <row r="2570" spans="1:5" x14ac:dyDescent="0.25">
      <c r="A2570">
        <v>2569</v>
      </c>
      <c r="C2570" s="2">
        <v>2</v>
      </c>
    </row>
    <row r="2571" spans="1:5" x14ac:dyDescent="0.25">
      <c r="A2571">
        <v>2570</v>
      </c>
      <c r="C2571" s="2">
        <v>2</v>
      </c>
      <c r="D2571" s="3">
        <v>3</v>
      </c>
      <c r="E2571" s="4">
        <v>4</v>
      </c>
    </row>
    <row r="2572" spans="1:5" x14ac:dyDescent="0.25">
      <c r="A2572">
        <v>2571</v>
      </c>
      <c r="C2572" s="2">
        <v>2</v>
      </c>
      <c r="D2572" s="3">
        <v>3</v>
      </c>
      <c r="E2572" s="4">
        <v>4</v>
      </c>
    </row>
    <row r="2573" spans="1:5" x14ac:dyDescent="0.25">
      <c r="A2573">
        <v>2572</v>
      </c>
      <c r="D2573" s="3">
        <v>3</v>
      </c>
      <c r="E2573" s="4">
        <v>4</v>
      </c>
    </row>
    <row r="2574" spans="1:5" x14ac:dyDescent="0.25">
      <c r="A2574">
        <v>2573</v>
      </c>
      <c r="D2574" s="3">
        <v>3</v>
      </c>
      <c r="E2574" s="4">
        <v>4</v>
      </c>
    </row>
    <row r="2575" spans="1:5" x14ac:dyDescent="0.25">
      <c r="A2575">
        <v>2574</v>
      </c>
      <c r="D2575" s="3">
        <v>3</v>
      </c>
      <c r="E2575" s="4">
        <v>4</v>
      </c>
    </row>
    <row r="2576" spans="1:5" x14ac:dyDescent="0.25">
      <c r="A2576">
        <v>2575</v>
      </c>
      <c r="D2576" s="3">
        <v>3</v>
      </c>
      <c r="E2576" s="4">
        <v>4</v>
      </c>
    </row>
    <row r="2577" spans="1:5" x14ac:dyDescent="0.25">
      <c r="A2577">
        <v>2576</v>
      </c>
      <c r="D2577" s="3">
        <v>3</v>
      </c>
      <c r="E2577" s="4">
        <v>4</v>
      </c>
    </row>
    <row r="2578" spans="1:5" x14ac:dyDescent="0.25">
      <c r="A2578">
        <v>2577</v>
      </c>
      <c r="E2578" s="4">
        <v>4</v>
      </c>
    </row>
    <row r="2579" spans="1:5" x14ac:dyDescent="0.25">
      <c r="A2579">
        <v>2578</v>
      </c>
    </row>
    <row r="2580" spans="1:5" x14ac:dyDescent="0.25">
      <c r="A2580">
        <v>2579</v>
      </c>
    </row>
    <row r="2581" spans="1:5" x14ac:dyDescent="0.25">
      <c r="A2581">
        <v>2580</v>
      </c>
    </row>
    <row r="2582" spans="1:5" x14ac:dyDescent="0.25">
      <c r="A2582">
        <v>2581</v>
      </c>
    </row>
    <row r="2583" spans="1:5" x14ac:dyDescent="0.25">
      <c r="A2583">
        <v>2582</v>
      </c>
    </row>
    <row r="2584" spans="1:5" x14ac:dyDescent="0.25">
      <c r="A2584">
        <v>2583</v>
      </c>
    </row>
    <row r="2585" spans="1:5" x14ac:dyDescent="0.25">
      <c r="A2585">
        <v>2584</v>
      </c>
      <c r="C2585" s="2">
        <v>2</v>
      </c>
    </row>
    <row r="2586" spans="1:5" x14ac:dyDescent="0.25">
      <c r="A2586">
        <v>2585</v>
      </c>
      <c r="C2586" s="2">
        <v>2</v>
      </c>
    </row>
    <row r="2587" spans="1:5" x14ac:dyDescent="0.25">
      <c r="A2587">
        <v>2586</v>
      </c>
      <c r="C2587" s="2">
        <v>2</v>
      </c>
    </row>
    <row r="2588" spans="1:5" x14ac:dyDescent="0.25">
      <c r="A2588">
        <v>2587</v>
      </c>
      <c r="B2588" s="5">
        <v>1</v>
      </c>
      <c r="C2588" s="2">
        <v>2</v>
      </c>
    </row>
    <row r="2589" spans="1:5" x14ac:dyDescent="0.25">
      <c r="A2589">
        <v>2588</v>
      </c>
      <c r="B2589" s="5">
        <v>1</v>
      </c>
      <c r="C2589" s="2">
        <v>2</v>
      </c>
    </row>
    <row r="2590" spans="1:5" x14ac:dyDescent="0.25">
      <c r="A2590">
        <v>2589</v>
      </c>
      <c r="B2590" s="5">
        <v>1</v>
      </c>
      <c r="C2590" s="2">
        <v>2</v>
      </c>
    </row>
    <row r="2591" spans="1:5" x14ac:dyDescent="0.25">
      <c r="A2591">
        <v>2590</v>
      </c>
      <c r="B2591" s="5">
        <v>1</v>
      </c>
      <c r="C2591" s="2">
        <v>2</v>
      </c>
    </row>
    <row r="2592" spans="1:5" x14ac:dyDescent="0.25">
      <c r="A2592">
        <v>2591</v>
      </c>
      <c r="B2592" s="5">
        <v>1</v>
      </c>
    </row>
    <row r="2593" spans="1:5" x14ac:dyDescent="0.25">
      <c r="A2593">
        <v>2592</v>
      </c>
      <c r="B2593" s="5">
        <v>1</v>
      </c>
      <c r="D2593" s="3">
        <v>3</v>
      </c>
      <c r="E2593" s="4">
        <v>4</v>
      </c>
    </row>
    <row r="2594" spans="1:5" x14ac:dyDescent="0.25">
      <c r="A2594">
        <v>2593</v>
      </c>
      <c r="D2594" s="3">
        <v>3</v>
      </c>
      <c r="E2594" s="4">
        <v>4</v>
      </c>
    </row>
    <row r="2595" spans="1:5" x14ac:dyDescent="0.25">
      <c r="A2595">
        <v>2594</v>
      </c>
      <c r="D2595" s="3">
        <v>3</v>
      </c>
      <c r="E2595" s="4">
        <v>4</v>
      </c>
    </row>
    <row r="2596" spans="1:5" x14ac:dyDescent="0.25">
      <c r="A2596">
        <v>2595</v>
      </c>
      <c r="D2596" s="3">
        <v>3</v>
      </c>
      <c r="E2596" s="4">
        <v>4</v>
      </c>
    </row>
    <row r="2597" spans="1:5" x14ac:dyDescent="0.25">
      <c r="A2597">
        <v>2596</v>
      </c>
      <c r="D2597" s="3">
        <v>3</v>
      </c>
      <c r="E2597" s="4">
        <v>4</v>
      </c>
    </row>
    <row r="2598" spans="1:5" x14ac:dyDescent="0.25">
      <c r="A2598">
        <v>2597</v>
      </c>
      <c r="D2598" s="3">
        <v>3</v>
      </c>
      <c r="E2598" s="4">
        <v>4</v>
      </c>
    </row>
    <row r="2599" spans="1:5" x14ac:dyDescent="0.25">
      <c r="A2599">
        <v>2598</v>
      </c>
      <c r="D2599" s="3">
        <v>3</v>
      </c>
      <c r="E2599" s="4">
        <v>4</v>
      </c>
    </row>
    <row r="2600" spans="1:5" x14ac:dyDescent="0.25">
      <c r="A2600">
        <v>2599</v>
      </c>
    </row>
    <row r="2601" spans="1:5" x14ac:dyDescent="0.25">
      <c r="A2601">
        <v>2600</v>
      </c>
    </row>
    <row r="2602" spans="1:5" x14ac:dyDescent="0.25">
      <c r="A2602">
        <v>2601</v>
      </c>
    </row>
    <row r="2603" spans="1:5" x14ac:dyDescent="0.25">
      <c r="A2603">
        <v>2602</v>
      </c>
    </row>
    <row r="2604" spans="1:5" x14ac:dyDescent="0.25">
      <c r="A2604">
        <v>2603</v>
      </c>
    </row>
    <row r="2605" spans="1:5" x14ac:dyDescent="0.25">
      <c r="A2605">
        <v>2604</v>
      </c>
      <c r="C2605" s="2">
        <v>2</v>
      </c>
    </row>
    <row r="2606" spans="1:5" x14ac:dyDescent="0.25">
      <c r="A2606">
        <v>2605</v>
      </c>
      <c r="C2606" s="2">
        <v>2</v>
      </c>
    </row>
    <row r="2607" spans="1:5" x14ac:dyDescent="0.25">
      <c r="A2607">
        <v>2606</v>
      </c>
      <c r="C2607" s="2">
        <v>2</v>
      </c>
    </row>
    <row r="2608" spans="1:5" x14ac:dyDescent="0.25">
      <c r="A2608">
        <v>2607</v>
      </c>
      <c r="B2608" s="5">
        <v>1</v>
      </c>
      <c r="C2608" s="2">
        <v>2</v>
      </c>
    </row>
    <row r="2609" spans="1:5" x14ac:dyDescent="0.25">
      <c r="A2609">
        <v>2608</v>
      </c>
      <c r="B2609" s="5">
        <v>1</v>
      </c>
      <c r="C2609" s="2">
        <v>2</v>
      </c>
    </row>
    <row r="2610" spans="1:5" x14ac:dyDescent="0.25">
      <c r="A2610">
        <v>2609</v>
      </c>
      <c r="B2610" s="5">
        <v>1</v>
      </c>
      <c r="C2610" s="2">
        <v>2</v>
      </c>
    </row>
    <row r="2611" spans="1:5" x14ac:dyDescent="0.25">
      <c r="A2611">
        <v>2610</v>
      </c>
      <c r="B2611" s="5">
        <v>1</v>
      </c>
      <c r="C2611" s="2">
        <v>2</v>
      </c>
    </row>
    <row r="2612" spans="1:5" x14ac:dyDescent="0.25">
      <c r="A2612">
        <v>2611</v>
      </c>
      <c r="B2612" s="5">
        <v>1</v>
      </c>
    </row>
    <row r="2613" spans="1:5" x14ac:dyDescent="0.25">
      <c r="A2613">
        <v>2612</v>
      </c>
      <c r="B2613" s="5">
        <v>1</v>
      </c>
    </row>
    <row r="2614" spans="1:5" x14ac:dyDescent="0.25">
      <c r="A2614">
        <v>2613</v>
      </c>
      <c r="D2614" s="3">
        <v>3</v>
      </c>
      <c r="E2614" s="4">
        <v>4</v>
      </c>
    </row>
    <row r="2615" spans="1:5" x14ac:dyDescent="0.25">
      <c r="A2615">
        <v>2614</v>
      </c>
      <c r="D2615" s="3">
        <v>3</v>
      </c>
      <c r="E2615" s="4">
        <v>4</v>
      </c>
    </row>
    <row r="2616" spans="1:5" x14ac:dyDescent="0.25">
      <c r="A2616">
        <v>2615</v>
      </c>
      <c r="D2616" s="3">
        <v>3</v>
      </c>
      <c r="E2616" s="4">
        <v>4</v>
      </c>
    </row>
    <row r="2617" spans="1:5" x14ac:dyDescent="0.25">
      <c r="A2617">
        <v>2616</v>
      </c>
      <c r="D2617" s="3">
        <v>3</v>
      </c>
      <c r="E2617" s="4">
        <v>4</v>
      </c>
    </row>
    <row r="2618" spans="1:5" x14ac:dyDescent="0.25">
      <c r="A2618">
        <v>2617</v>
      </c>
      <c r="D2618" s="3">
        <v>3</v>
      </c>
      <c r="E2618" s="4">
        <v>4</v>
      </c>
    </row>
    <row r="2619" spans="1:5" x14ac:dyDescent="0.25">
      <c r="A2619">
        <v>2618</v>
      </c>
      <c r="D2619" s="3">
        <v>3</v>
      </c>
      <c r="E2619" s="4">
        <v>4</v>
      </c>
    </row>
    <row r="2620" spans="1:5" x14ac:dyDescent="0.25">
      <c r="A2620">
        <v>2619</v>
      </c>
      <c r="D2620" s="3">
        <v>3</v>
      </c>
      <c r="E2620" s="4">
        <v>4</v>
      </c>
    </row>
    <row r="2621" spans="1:5" x14ac:dyDescent="0.25">
      <c r="A2621">
        <v>2620</v>
      </c>
    </row>
    <row r="2622" spans="1:5" x14ac:dyDescent="0.25">
      <c r="A2622">
        <v>2621</v>
      </c>
    </row>
    <row r="2623" spans="1:5" x14ac:dyDescent="0.25">
      <c r="A2623">
        <v>2622</v>
      </c>
    </row>
    <row r="2624" spans="1:5" x14ac:dyDescent="0.25">
      <c r="A2624">
        <v>2623</v>
      </c>
    </row>
    <row r="2625" spans="1:5" x14ac:dyDescent="0.25">
      <c r="A2625">
        <v>2624</v>
      </c>
      <c r="C2625" s="2">
        <v>2</v>
      </c>
    </row>
    <row r="2626" spans="1:5" x14ac:dyDescent="0.25">
      <c r="A2626">
        <v>2625</v>
      </c>
      <c r="C2626" s="2">
        <v>2</v>
      </c>
    </row>
    <row r="2627" spans="1:5" x14ac:dyDescent="0.25">
      <c r="A2627">
        <v>2626</v>
      </c>
      <c r="C2627" s="2">
        <v>2</v>
      </c>
    </row>
    <row r="2628" spans="1:5" x14ac:dyDescent="0.25">
      <c r="A2628">
        <v>2627</v>
      </c>
      <c r="C2628" s="2">
        <v>2</v>
      </c>
    </row>
    <row r="2629" spans="1:5" x14ac:dyDescent="0.25">
      <c r="A2629">
        <v>2628</v>
      </c>
      <c r="B2629" s="5">
        <v>1</v>
      </c>
      <c r="C2629" s="2">
        <v>2</v>
      </c>
    </row>
    <row r="2630" spans="1:5" x14ac:dyDescent="0.25">
      <c r="A2630">
        <v>2629</v>
      </c>
      <c r="B2630" s="5">
        <v>1</v>
      </c>
      <c r="C2630" s="2">
        <v>2</v>
      </c>
    </row>
    <row r="2631" spans="1:5" x14ac:dyDescent="0.25">
      <c r="A2631">
        <v>2630</v>
      </c>
      <c r="B2631" s="5">
        <v>1</v>
      </c>
      <c r="C2631" s="2">
        <v>2</v>
      </c>
    </row>
    <row r="2632" spans="1:5" x14ac:dyDescent="0.25">
      <c r="A2632">
        <v>2631</v>
      </c>
      <c r="B2632" s="5">
        <v>1</v>
      </c>
    </row>
    <row r="2633" spans="1:5" x14ac:dyDescent="0.25">
      <c r="A2633">
        <v>2632</v>
      </c>
      <c r="B2633" s="5">
        <v>1</v>
      </c>
    </row>
    <row r="2634" spans="1:5" x14ac:dyDescent="0.25">
      <c r="A2634">
        <v>2633</v>
      </c>
      <c r="B2634" s="5">
        <v>1</v>
      </c>
    </row>
    <row r="2635" spans="1:5" x14ac:dyDescent="0.25">
      <c r="A2635">
        <v>2634</v>
      </c>
      <c r="D2635" s="3">
        <v>3</v>
      </c>
    </row>
    <row r="2636" spans="1:5" x14ac:dyDescent="0.25">
      <c r="A2636">
        <v>2635</v>
      </c>
      <c r="D2636" s="3">
        <v>3</v>
      </c>
      <c r="E2636" s="4">
        <v>4</v>
      </c>
    </row>
    <row r="2637" spans="1:5" x14ac:dyDescent="0.25">
      <c r="A2637">
        <v>2636</v>
      </c>
      <c r="D2637" s="3">
        <v>3</v>
      </c>
      <c r="E2637" s="4">
        <v>4</v>
      </c>
    </row>
    <row r="2638" spans="1:5" x14ac:dyDescent="0.25">
      <c r="A2638">
        <v>2637</v>
      </c>
      <c r="D2638" s="3">
        <v>3</v>
      </c>
      <c r="E2638" s="4">
        <v>4</v>
      </c>
    </row>
    <row r="2639" spans="1:5" x14ac:dyDescent="0.25">
      <c r="A2639">
        <v>2638</v>
      </c>
      <c r="D2639" s="3">
        <v>3</v>
      </c>
      <c r="E2639" s="4">
        <v>4</v>
      </c>
    </row>
    <row r="2640" spans="1:5" x14ac:dyDescent="0.25">
      <c r="A2640">
        <v>2639</v>
      </c>
      <c r="D2640" s="3">
        <v>3</v>
      </c>
      <c r="E2640" s="4">
        <v>4</v>
      </c>
    </row>
    <row r="2641" spans="1:5" x14ac:dyDescent="0.25">
      <c r="A2641">
        <v>2640</v>
      </c>
      <c r="D2641" s="3">
        <v>3</v>
      </c>
      <c r="E2641" s="4">
        <v>4</v>
      </c>
    </row>
    <row r="2642" spans="1:5" x14ac:dyDescent="0.25">
      <c r="A2642">
        <v>2641</v>
      </c>
      <c r="E2642" s="4">
        <v>4</v>
      </c>
    </row>
    <row r="2643" spans="1:5" x14ac:dyDescent="0.25">
      <c r="A2643">
        <v>2642</v>
      </c>
    </row>
    <row r="2644" spans="1:5" x14ac:dyDescent="0.25">
      <c r="A2644">
        <v>2643</v>
      </c>
    </row>
    <row r="2645" spans="1:5" x14ac:dyDescent="0.25">
      <c r="A2645">
        <v>2644</v>
      </c>
    </row>
    <row r="2646" spans="1:5" x14ac:dyDescent="0.25">
      <c r="A2646">
        <v>2645</v>
      </c>
    </row>
    <row r="2647" spans="1:5" x14ac:dyDescent="0.25">
      <c r="A2647">
        <v>2646</v>
      </c>
      <c r="C2647" s="2">
        <v>2</v>
      </c>
    </row>
    <row r="2648" spans="1:5" x14ac:dyDescent="0.25">
      <c r="A2648">
        <v>2647</v>
      </c>
      <c r="C2648" s="2">
        <v>2</v>
      </c>
    </row>
    <row r="2649" spans="1:5" x14ac:dyDescent="0.25">
      <c r="A2649">
        <v>2648</v>
      </c>
      <c r="C2649" s="2">
        <v>2</v>
      </c>
    </row>
    <row r="2650" spans="1:5" x14ac:dyDescent="0.25">
      <c r="A2650">
        <v>2649</v>
      </c>
      <c r="B2650" s="5">
        <v>1</v>
      </c>
      <c r="C2650" s="2">
        <v>2</v>
      </c>
    </row>
    <row r="2651" spans="1:5" x14ac:dyDescent="0.25">
      <c r="A2651">
        <v>2650</v>
      </c>
      <c r="B2651" s="5">
        <v>1</v>
      </c>
      <c r="C2651" s="2">
        <v>2</v>
      </c>
    </row>
    <row r="2652" spans="1:5" x14ac:dyDescent="0.25">
      <c r="A2652">
        <v>2651</v>
      </c>
      <c r="B2652" s="5">
        <v>1</v>
      </c>
      <c r="C2652" s="2">
        <v>2</v>
      </c>
    </row>
    <row r="2653" spans="1:5" x14ac:dyDescent="0.25">
      <c r="A2653">
        <v>2652</v>
      </c>
      <c r="B2653" s="5">
        <v>1</v>
      </c>
      <c r="C2653" s="2">
        <v>2</v>
      </c>
    </row>
    <row r="2654" spans="1:5" x14ac:dyDescent="0.25">
      <c r="A2654">
        <v>2653</v>
      </c>
      <c r="B2654" s="5">
        <v>1</v>
      </c>
    </row>
    <row r="2655" spans="1:5" x14ac:dyDescent="0.25">
      <c r="A2655">
        <v>2654</v>
      </c>
      <c r="B2655" s="5">
        <v>1</v>
      </c>
    </row>
    <row r="2656" spans="1:5" x14ac:dyDescent="0.25">
      <c r="A2656">
        <v>2655</v>
      </c>
      <c r="D2656" s="3">
        <v>3</v>
      </c>
    </row>
    <row r="2657" spans="1:5" x14ac:dyDescent="0.25">
      <c r="A2657">
        <v>2656</v>
      </c>
      <c r="D2657" s="3">
        <v>3</v>
      </c>
      <c r="E2657" s="4">
        <v>4</v>
      </c>
    </row>
    <row r="2658" spans="1:5" x14ac:dyDescent="0.25">
      <c r="A2658">
        <v>2657</v>
      </c>
      <c r="D2658" s="3">
        <v>3</v>
      </c>
      <c r="E2658" s="4">
        <v>4</v>
      </c>
    </row>
    <row r="2659" spans="1:5" x14ac:dyDescent="0.25">
      <c r="A2659">
        <v>2658</v>
      </c>
      <c r="D2659" s="3">
        <v>3</v>
      </c>
      <c r="E2659" s="4">
        <v>4</v>
      </c>
    </row>
    <row r="2660" spans="1:5" x14ac:dyDescent="0.25">
      <c r="A2660">
        <v>2659</v>
      </c>
      <c r="D2660" s="3">
        <v>3</v>
      </c>
      <c r="E2660" s="4">
        <v>4</v>
      </c>
    </row>
    <row r="2661" spans="1:5" x14ac:dyDescent="0.25">
      <c r="A2661">
        <v>2660</v>
      </c>
      <c r="D2661" s="3">
        <v>3</v>
      </c>
      <c r="E2661" s="4">
        <v>4</v>
      </c>
    </row>
    <row r="2662" spans="1:5" x14ac:dyDescent="0.25">
      <c r="A2662">
        <v>2661</v>
      </c>
      <c r="D2662" s="3">
        <v>3</v>
      </c>
      <c r="E2662" s="4">
        <v>4</v>
      </c>
    </row>
    <row r="2663" spans="1:5" x14ac:dyDescent="0.25">
      <c r="A2663">
        <v>2662</v>
      </c>
      <c r="D2663" s="3">
        <v>3</v>
      </c>
      <c r="E2663" s="4">
        <v>4</v>
      </c>
    </row>
    <row r="2664" spans="1:5" x14ac:dyDescent="0.25">
      <c r="A2664">
        <v>2663</v>
      </c>
    </row>
    <row r="2665" spans="1:5" x14ac:dyDescent="0.25">
      <c r="A2665">
        <v>2664</v>
      </c>
    </row>
    <row r="2666" spans="1:5" x14ac:dyDescent="0.25">
      <c r="A2666">
        <v>2665</v>
      </c>
      <c r="C2666" s="2">
        <v>2</v>
      </c>
    </row>
    <row r="2667" spans="1:5" x14ac:dyDescent="0.25">
      <c r="A2667">
        <v>2666</v>
      </c>
      <c r="C2667" s="2">
        <v>2</v>
      </c>
    </row>
    <row r="2668" spans="1:5" x14ac:dyDescent="0.25">
      <c r="A2668">
        <v>2667</v>
      </c>
      <c r="C2668" s="2">
        <v>2</v>
      </c>
    </row>
    <row r="2669" spans="1:5" x14ac:dyDescent="0.25">
      <c r="A2669">
        <v>2668</v>
      </c>
      <c r="B2669" s="5">
        <v>1</v>
      </c>
      <c r="C2669" s="2">
        <v>2</v>
      </c>
    </row>
    <row r="2670" spans="1:5" x14ac:dyDescent="0.25">
      <c r="A2670">
        <v>2669</v>
      </c>
      <c r="B2670" s="5">
        <v>1</v>
      </c>
      <c r="C2670" s="2">
        <v>2</v>
      </c>
    </row>
    <row r="2671" spans="1:5" x14ac:dyDescent="0.25">
      <c r="A2671">
        <v>2670</v>
      </c>
      <c r="B2671" s="5">
        <v>1</v>
      </c>
      <c r="C2671" s="2">
        <v>2</v>
      </c>
    </row>
    <row r="2672" spans="1:5" x14ac:dyDescent="0.25">
      <c r="A2672">
        <v>2671</v>
      </c>
      <c r="B2672" s="5">
        <v>1</v>
      </c>
      <c r="C2672" s="2">
        <v>2</v>
      </c>
    </row>
    <row r="2673" spans="1:5" x14ac:dyDescent="0.25">
      <c r="A2673">
        <v>2672</v>
      </c>
      <c r="B2673" s="5">
        <v>1</v>
      </c>
      <c r="C2673" s="2">
        <v>2</v>
      </c>
    </row>
    <row r="2674" spans="1:5" x14ac:dyDescent="0.25">
      <c r="A2674">
        <v>2673</v>
      </c>
      <c r="B2674" s="5">
        <v>1</v>
      </c>
    </row>
    <row r="2675" spans="1:5" x14ac:dyDescent="0.25">
      <c r="A2675">
        <v>2674</v>
      </c>
      <c r="B2675" s="5">
        <v>1</v>
      </c>
    </row>
    <row r="2676" spans="1:5" x14ac:dyDescent="0.25">
      <c r="A2676">
        <v>2675</v>
      </c>
      <c r="B2676" s="5">
        <v>1</v>
      </c>
    </row>
    <row r="2677" spans="1:5" x14ac:dyDescent="0.25">
      <c r="A2677">
        <v>2676</v>
      </c>
      <c r="D2677" s="3">
        <v>3</v>
      </c>
      <c r="E2677" s="4">
        <v>4</v>
      </c>
    </row>
    <row r="2678" spans="1:5" x14ac:dyDescent="0.25">
      <c r="A2678">
        <v>2677</v>
      </c>
      <c r="D2678" s="3">
        <v>3</v>
      </c>
      <c r="E2678" s="4">
        <v>4</v>
      </c>
    </row>
    <row r="2679" spans="1:5" x14ac:dyDescent="0.25">
      <c r="A2679">
        <v>2678</v>
      </c>
      <c r="D2679" s="3">
        <v>3</v>
      </c>
      <c r="E2679" s="4">
        <v>4</v>
      </c>
    </row>
    <row r="2680" spans="1:5" x14ac:dyDescent="0.25">
      <c r="A2680">
        <v>2679</v>
      </c>
      <c r="D2680" s="3">
        <v>3</v>
      </c>
      <c r="E2680" s="4">
        <v>4</v>
      </c>
    </row>
    <row r="2681" spans="1:5" x14ac:dyDescent="0.25">
      <c r="A2681">
        <v>2680</v>
      </c>
      <c r="D2681" s="3">
        <v>3</v>
      </c>
      <c r="E2681" s="4">
        <v>4</v>
      </c>
    </row>
    <row r="2682" spans="1:5" x14ac:dyDescent="0.25">
      <c r="A2682">
        <v>2681</v>
      </c>
      <c r="D2682" s="3">
        <v>3</v>
      </c>
      <c r="E2682" s="4">
        <v>4</v>
      </c>
    </row>
    <row r="2683" spans="1:5" x14ac:dyDescent="0.25">
      <c r="A2683">
        <v>2682</v>
      </c>
      <c r="D2683" s="3">
        <v>3</v>
      </c>
      <c r="E2683" s="4">
        <v>4</v>
      </c>
    </row>
    <row r="2684" spans="1:5" x14ac:dyDescent="0.25">
      <c r="A2684">
        <v>2683</v>
      </c>
      <c r="C2684" s="2">
        <v>2</v>
      </c>
      <c r="D2684" s="3">
        <v>3</v>
      </c>
      <c r="E2684" s="4">
        <v>4</v>
      </c>
    </row>
    <row r="2685" spans="1:5" x14ac:dyDescent="0.25">
      <c r="A2685">
        <v>2684</v>
      </c>
      <c r="C2685" s="2">
        <v>2</v>
      </c>
      <c r="D2685" s="3">
        <v>3</v>
      </c>
      <c r="E2685" s="4">
        <v>4</v>
      </c>
    </row>
    <row r="2686" spans="1:5" x14ac:dyDescent="0.25">
      <c r="A2686">
        <v>2685</v>
      </c>
      <c r="C2686" s="2">
        <v>2</v>
      </c>
    </row>
    <row r="2687" spans="1:5" x14ac:dyDescent="0.25">
      <c r="A2687">
        <v>2686</v>
      </c>
      <c r="C2687" s="2">
        <v>2</v>
      </c>
    </row>
    <row r="2688" spans="1:5" x14ac:dyDescent="0.25">
      <c r="A2688">
        <v>2687</v>
      </c>
      <c r="C2688" s="2">
        <v>2</v>
      </c>
    </row>
    <row r="2689" spans="1:5" x14ac:dyDescent="0.25">
      <c r="A2689">
        <v>2688</v>
      </c>
      <c r="C2689" s="2">
        <v>2</v>
      </c>
    </row>
    <row r="2690" spans="1:5" x14ac:dyDescent="0.25">
      <c r="A2690">
        <v>2689</v>
      </c>
      <c r="C2690" s="2">
        <v>2</v>
      </c>
    </row>
    <row r="2691" spans="1:5" x14ac:dyDescent="0.25">
      <c r="A2691">
        <v>2690</v>
      </c>
      <c r="C2691" s="2">
        <v>2</v>
      </c>
    </row>
    <row r="2692" spans="1:5" x14ac:dyDescent="0.25">
      <c r="A2692">
        <v>2691</v>
      </c>
      <c r="B2692" s="5">
        <v>1</v>
      </c>
      <c r="C2692" s="2">
        <v>2</v>
      </c>
    </row>
    <row r="2693" spans="1:5" x14ac:dyDescent="0.25">
      <c r="A2693">
        <v>2692</v>
      </c>
      <c r="B2693" s="5">
        <v>1</v>
      </c>
      <c r="C2693" s="2">
        <v>2</v>
      </c>
    </row>
    <row r="2694" spans="1:5" x14ac:dyDescent="0.25">
      <c r="A2694">
        <v>2693</v>
      </c>
      <c r="B2694" s="5">
        <v>1</v>
      </c>
    </row>
    <row r="2695" spans="1:5" x14ac:dyDescent="0.25">
      <c r="A2695">
        <v>2694</v>
      </c>
      <c r="B2695" s="5">
        <v>1</v>
      </c>
    </row>
    <row r="2696" spans="1:5" x14ac:dyDescent="0.25">
      <c r="A2696">
        <v>2695</v>
      </c>
      <c r="B2696" s="5">
        <v>1</v>
      </c>
    </row>
    <row r="2697" spans="1:5" x14ac:dyDescent="0.25">
      <c r="A2697">
        <v>2696</v>
      </c>
      <c r="B2697" s="5">
        <v>1</v>
      </c>
      <c r="E2697" s="4">
        <v>4</v>
      </c>
    </row>
    <row r="2698" spans="1:5" x14ac:dyDescent="0.25">
      <c r="A2698">
        <v>2697</v>
      </c>
      <c r="B2698" s="5">
        <v>1</v>
      </c>
      <c r="E2698" s="4">
        <v>4</v>
      </c>
    </row>
    <row r="2699" spans="1:5" x14ac:dyDescent="0.25">
      <c r="A2699">
        <v>2698</v>
      </c>
      <c r="B2699" s="5">
        <v>1</v>
      </c>
      <c r="E2699" s="4">
        <v>4</v>
      </c>
    </row>
    <row r="2700" spans="1:5" x14ac:dyDescent="0.25">
      <c r="A2700">
        <v>2699</v>
      </c>
      <c r="D2700" s="3">
        <v>3</v>
      </c>
      <c r="E2700" s="4">
        <v>4</v>
      </c>
    </row>
    <row r="2701" spans="1:5" x14ac:dyDescent="0.25">
      <c r="A2701">
        <v>2700</v>
      </c>
      <c r="D2701" s="3">
        <v>3</v>
      </c>
      <c r="E2701" s="4">
        <v>4</v>
      </c>
    </row>
    <row r="2702" spans="1:5" x14ac:dyDescent="0.25">
      <c r="A2702">
        <v>2701</v>
      </c>
      <c r="D2702" s="3">
        <v>3</v>
      </c>
      <c r="E2702" s="4">
        <v>4</v>
      </c>
    </row>
    <row r="2703" spans="1:5" x14ac:dyDescent="0.25">
      <c r="A2703">
        <v>2702</v>
      </c>
      <c r="D2703" s="3">
        <v>3</v>
      </c>
      <c r="E2703" s="4">
        <v>4</v>
      </c>
    </row>
    <row r="2704" spans="1:5" x14ac:dyDescent="0.25">
      <c r="A2704">
        <v>2703</v>
      </c>
      <c r="D2704" s="3">
        <v>3</v>
      </c>
      <c r="E2704" s="4">
        <v>4</v>
      </c>
    </row>
    <row r="2705" spans="1:6" x14ac:dyDescent="0.25">
      <c r="A2705">
        <v>2704</v>
      </c>
      <c r="C2705" s="2">
        <v>2</v>
      </c>
      <c r="D2705" s="3">
        <v>3</v>
      </c>
      <c r="E2705" s="4">
        <v>4</v>
      </c>
    </row>
    <row r="2706" spans="1:6" x14ac:dyDescent="0.25">
      <c r="A2706">
        <v>2705</v>
      </c>
      <c r="C2706" s="2">
        <v>2</v>
      </c>
      <c r="D2706" s="3">
        <v>3</v>
      </c>
    </row>
    <row r="2707" spans="1:6" x14ac:dyDescent="0.25">
      <c r="A2707">
        <v>2706</v>
      </c>
      <c r="C2707" s="2">
        <v>2</v>
      </c>
      <c r="D2707" s="3">
        <v>3</v>
      </c>
    </row>
    <row r="2708" spans="1:6" x14ac:dyDescent="0.25">
      <c r="A2708">
        <v>2707</v>
      </c>
      <c r="C2708" s="2">
        <v>2</v>
      </c>
      <c r="D2708" s="3">
        <v>3</v>
      </c>
    </row>
    <row r="2709" spans="1:6" x14ac:dyDescent="0.25">
      <c r="A2709">
        <v>2708</v>
      </c>
      <c r="C2709" s="2">
        <v>2</v>
      </c>
    </row>
    <row r="2710" spans="1:6" x14ac:dyDescent="0.25">
      <c r="A2710">
        <v>2709</v>
      </c>
      <c r="C2710" s="2">
        <v>2</v>
      </c>
    </row>
    <row r="2711" spans="1:6" x14ac:dyDescent="0.25">
      <c r="A2711">
        <v>2710</v>
      </c>
      <c r="C2711" s="2">
        <v>2</v>
      </c>
    </row>
    <row r="2712" spans="1:6" x14ac:dyDescent="0.25">
      <c r="A2712">
        <v>2711</v>
      </c>
      <c r="B2712" s="5">
        <v>1</v>
      </c>
      <c r="C2712" s="2">
        <v>2</v>
      </c>
    </row>
    <row r="2713" spans="1:6" x14ac:dyDescent="0.25">
      <c r="A2713">
        <v>2712</v>
      </c>
      <c r="B2713" s="5">
        <v>1</v>
      </c>
      <c r="C2713" s="2">
        <v>2</v>
      </c>
    </row>
    <row r="2714" spans="1:6" x14ac:dyDescent="0.25">
      <c r="A2714">
        <v>2713</v>
      </c>
      <c r="B2714" s="5">
        <v>1</v>
      </c>
      <c r="C2714" s="2">
        <v>2</v>
      </c>
    </row>
    <row r="2715" spans="1:6" x14ac:dyDescent="0.25">
      <c r="A2715">
        <v>2714</v>
      </c>
      <c r="B2715" s="5">
        <v>1</v>
      </c>
      <c r="C2715" s="2">
        <v>2</v>
      </c>
    </row>
    <row r="2716" spans="1:6" x14ac:dyDescent="0.25">
      <c r="A2716">
        <v>2715</v>
      </c>
      <c r="B2716" s="5">
        <v>1</v>
      </c>
      <c r="C2716" s="2">
        <v>2</v>
      </c>
    </row>
    <row r="2717" spans="1:6" x14ac:dyDescent="0.25">
      <c r="A2717">
        <v>2716</v>
      </c>
      <c r="B2717" s="5">
        <v>1</v>
      </c>
    </row>
    <row r="2718" spans="1:6" x14ac:dyDescent="0.25">
      <c r="A2718">
        <v>2717</v>
      </c>
      <c r="B2718" s="5">
        <v>1</v>
      </c>
      <c r="F2718" t="s">
        <v>22</v>
      </c>
    </row>
    <row r="2719" spans="1:6" x14ac:dyDescent="0.25">
      <c r="A2719">
        <v>2718</v>
      </c>
    </row>
    <row r="2720" spans="1:6" x14ac:dyDescent="0.25">
      <c r="A2720">
        <v>2719</v>
      </c>
      <c r="F2720" t="s">
        <v>22</v>
      </c>
    </row>
    <row r="2721" spans="1:5" x14ac:dyDescent="0.25">
      <c r="A2721">
        <v>2720</v>
      </c>
      <c r="C2721" s="2">
        <v>2</v>
      </c>
    </row>
    <row r="2722" spans="1:5" x14ac:dyDescent="0.25">
      <c r="A2722">
        <v>2721</v>
      </c>
      <c r="C2722" s="2">
        <v>2</v>
      </c>
    </row>
    <row r="2723" spans="1:5" x14ac:dyDescent="0.25">
      <c r="A2723">
        <v>2722</v>
      </c>
      <c r="C2723" s="2">
        <v>2</v>
      </c>
    </row>
    <row r="2724" spans="1:5" x14ac:dyDescent="0.25">
      <c r="A2724">
        <v>2723</v>
      </c>
      <c r="C2724" s="2">
        <v>2</v>
      </c>
    </row>
    <row r="2725" spans="1:5" x14ac:dyDescent="0.25">
      <c r="A2725">
        <v>2724</v>
      </c>
      <c r="B2725" s="5">
        <v>1</v>
      </c>
      <c r="C2725" s="2">
        <v>2</v>
      </c>
    </row>
    <row r="2726" spans="1:5" x14ac:dyDescent="0.25">
      <c r="A2726">
        <v>2725</v>
      </c>
      <c r="B2726" s="5">
        <v>1</v>
      </c>
      <c r="C2726" s="2">
        <v>2</v>
      </c>
    </row>
    <row r="2727" spans="1:5" x14ac:dyDescent="0.25">
      <c r="A2727">
        <v>2726</v>
      </c>
      <c r="B2727" s="5">
        <v>1</v>
      </c>
      <c r="C2727" s="2">
        <v>2</v>
      </c>
    </row>
    <row r="2728" spans="1:5" x14ac:dyDescent="0.25">
      <c r="A2728">
        <v>2727</v>
      </c>
      <c r="B2728" s="5">
        <v>1</v>
      </c>
      <c r="C2728" s="2">
        <v>2</v>
      </c>
    </row>
    <row r="2729" spans="1:5" x14ac:dyDescent="0.25">
      <c r="A2729">
        <v>2728</v>
      </c>
      <c r="B2729" s="5">
        <v>1</v>
      </c>
      <c r="C2729" s="2">
        <v>2</v>
      </c>
      <c r="D2729" s="3">
        <v>3</v>
      </c>
      <c r="E2729" s="4">
        <v>4</v>
      </c>
    </row>
    <row r="2730" spans="1:5" x14ac:dyDescent="0.25">
      <c r="A2730">
        <v>2729</v>
      </c>
      <c r="B2730" s="5">
        <v>1</v>
      </c>
      <c r="D2730" s="3">
        <v>3</v>
      </c>
      <c r="E2730" s="4">
        <v>4</v>
      </c>
    </row>
    <row r="2731" spans="1:5" x14ac:dyDescent="0.25">
      <c r="A2731">
        <v>2730</v>
      </c>
      <c r="B2731" s="5">
        <v>1</v>
      </c>
      <c r="D2731" s="3">
        <v>3</v>
      </c>
      <c r="E2731" s="4">
        <v>4</v>
      </c>
    </row>
    <row r="2732" spans="1:5" x14ac:dyDescent="0.25">
      <c r="A2732">
        <v>2731</v>
      </c>
      <c r="D2732" s="3">
        <v>3</v>
      </c>
      <c r="E2732" s="4">
        <v>4</v>
      </c>
    </row>
    <row r="2733" spans="1:5" x14ac:dyDescent="0.25">
      <c r="A2733">
        <v>2732</v>
      </c>
      <c r="D2733" s="3">
        <v>3</v>
      </c>
      <c r="E2733" s="4">
        <v>4</v>
      </c>
    </row>
    <row r="2734" spans="1:5" x14ac:dyDescent="0.25">
      <c r="A2734">
        <v>2733</v>
      </c>
      <c r="D2734" s="3">
        <v>3</v>
      </c>
      <c r="E2734" s="4">
        <v>4</v>
      </c>
    </row>
    <row r="2735" spans="1:5" x14ac:dyDescent="0.25">
      <c r="A2735">
        <v>2734</v>
      </c>
      <c r="D2735" s="3">
        <v>3</v>
      </c>
      <c r="E2735" s="4">
        <v>4</v>
      </c>
    </row>
    <row r="2736" spans="1:5" x14ac:dyDescent="0.25">
      <c r="A2736">
        <v>2735</v>
      </c>
      <c r="D2736" s="3">
        <v>3</v>
      </c>
    </row>
    <row r="2737" spans="1:3" x14ac:dyDescent="0.25">
      <c r="A2737">
        <v>2736</v>
      </c>
    </row>
    <row r="2738" spans="1:3" x14ac:dyDescent="0.25">
      <c r="A2738">
        <v>2737</v>
      </c>
    </row>
    <row r="2739" spans="1:3" x14ac:dyDescent="0.25">
      <c r="A2739">
        <v>2738</v>
      </c>
    </row>
    <row r="2740" spans="1:3" x14ac:dyDescent="0.25">
      <c r="A2740">
        <v>2739</v>
      </c>
    </row>
    <row r="2741" spans="1:3" x14ac:dyDescent="0.25">
      <c r="A2741">
        <v>2740</v>
      </c>
    </row>
    <row r="2742" spans="1:3" x14ac:dyDescent="0.25">
      <c r="A2742">
        <v>2741</v>
      </c>
    </row>
    <row r="2743" spans="1:3" x14ac:dyDescent="0.25">
      <c r="A2743">
        <v>2742</v>
      </c>
      <c r="C2743" s="2">
        <v>2</v>
      </c>
    </row>
    <row r="2744" spans="1:3" x14ac:dyDescent="0.25">
      <c r="A2744">
        <v>2743</v>
      </c>
      <c r="C2744" s="2">
        <v>2</v>
      </c>
    </row>
    <row r="2745" spans="1:3" x14ac:dyDescent="0.25">
      <c r="A2745">
        <v>2744</v>
      </c>
      <c r="C2745" s="2">
        <v>2</v>
      </c>
    </row>
    <row r="2746" spans="1:3" x14ac:dyDescent="0.25">
      <c r="A2746">
        <v>2745</v>
      </c>
      <c r="C2746" s="2">
        <v>2</v>
      </c>
    </row>
    <row r="2747" spans="1:3" x14ac:dyDescent="0.25">
      <c r="A2747">
        <v>2746</v>
      </c>
      <c r="B2747" s="5">
        <v>1</v>
      </c>
      <c r="C2747" s="2">
        <v>2</v>
      </c>
    </row>
    <row r="2748" spans="1:3" x14ac:dyDescent="0.25">
      <c r="A2748">
        <v>2747</v>
      </c>
      <c r="B2748" s="5">
        <v>1</v>
      </c>
      <c r="C2748" s="2">
        <v>2</v>
      </c>
    </row>
    <row r="2749" spans="1:3" x14ac:dyDescent="0.25">
      <c r="A2749">
        <v>2748</v>
      </c>
      <c r="B2749" s="5">
        <v>1</v>
      </c>
      <c r="C2749" s="2">
        <v>2</v>
      </c>
    </row>
    <row r="2750" spans="1:3" x14ac:dyDescent="0.25">
      <c r="A2750">
        <v>2749</v>
      </c>
      <c r="B2750" s="5">
        <v>1</v>
      </c>
      <c r="C2750" s="2">
        <v>2</v>
      </c>
    </row>
    <row r="2751" spans="1:3" x14ac:dyDescent="0.25">
      <c r="A2751">
        <v>2750</v>
      </c>
      <c r="B2751" s="5">
        <v>1</v>
      </c>
    </row>
    <row r="2752" spans="1:3" x14ac:dyDescent="0.25">
      <c r="A2752">
        <v>2751</v>
      </c>
      <c r="B2752" s="5">
        <v>1</v>
      </c>
    </row>
    <row r="2753" spans="1:5" x14ac:dyDescent="0.25">
      <c r="A2753">
        <v>2752</v>
      </c>
      <c r="B2753" s="5">
        <v>1</v>
      </c>
      <c r="D2753" s="3">
        <v>3</v>
      </c>
      <c r="E2753" s="4">
        <v>4</v>
      </c>
    </row>
    <row r="2754" spans="1:5" x14ac:dyDescent="0.25">
      <c r="A2754">
        <v>2753</v>
      </c>
      <c r="B2754" s="5">
        <v>1</v>
      </c>
      <c r="D2754" s="3">
        <v>3</v>
      </c>
      <c r="E2754" s="4">
        <v>4</v>
      </c>
    </row>
    <row r="2755" spans="1:5" x14ac:dyDescent="0.25">
      <c r="A2755">
        <v>2754</v>
      </c>
      <c r="D2755" s="3">
        <v>3</v>
      </c>
      <c r="E2755" s="4">
        <v>4</v>
      </c>
    </row>
    <row r="2756" spans="1:5" x14ac:dyDescent="0.25">
      <c r="A2756">
        <v>2755</v>
      </c>
      <c r="D2756" s="3">
        <v>3</v>
      </c>
      <c r="E2756" s="4">
        <v>4</v>
      </c>
    </row>
    <row r="2757" spans="1:5" x14ac:dyDescent="0.25">
      <c r="A2757">
        <v>2756</v>
      </c>
      <c r="D2757" s="3">
        <v>3</v>
      </c>
      <c r="E2757" s="4">
        <v>4</v>
      </c>
    </row>
    <row r="2758" spans="1:5" x14ac:dyDescent="0.25">
      <c r="A2758">
        <v>2757</v>
      </c>
      <c r="D2758" s="3">
        <v>3</v>
      </c>
      <c r="E2758" s="4">
        <v>4</v>
      </c>
    </row>
    <row r="2759" spans="1:5" x14ac:dyDescent="0.25">
      <c r="A2759">
        <v>2758</v>
      </c>
      <c r="D2759" s="3">
        <v>3</v>
      </c>
      <c r="E2759" s="4">
        <v>4</v>
      </c>
    </row>
    <row r="2760" spans="1:5" x14ac:dyDescent="0.25">
      <c r="A2760">
        <v>2759</v>
      </c>
    </row>
    <row r="2761" spans="1:5" x14ac:dyDescent="0.25">
      <c r="A2761">
        <v>2760</v>
      </c>
    </row>
    <row r="2762" spans="1:5" x14ac:dyDescent="0.25">
      <c r="A2762">
        <v>2761</v>
      </c>
    </row>
    <row r="2763" spans="1:5" x14ac:dyDescent="0.25">
      <c r="A2763">
        <v>2762</v>
      </c>
      <c r="C2763" s="2">
        <v>2</v>
      </c>
    </row>
    <row r="2764" spans="1:5" x14ac:dyDescent="0.25">
      <c r="A2764">
        <v>2763</v>
      </c>
      <c r="C2764" s="2">
        <v>2</v>
      </c>
    </row>
    <row r="2765" spans="1:5" x14ac:dyDescent="0.25">
      <c r="A2765">
        <v>2764</v>
      </c>
      <c r="C2765" s="2">
        <v>2</v>
      </c>
    </row>
    <row r="2766" spans="1:5" x14ac:dyDescent="0.25">
      <c r="A2766">
        <v>2765</v>
      </c>
      <c r="C2766" s="2">
        <v>2</v>
      </c>
    </row>
    <row r="2767" spans="1:5" x14ac:dyDescent="0.25">
      <c r="A2767">
        <v>2766</v>
      </c>
      <c r="B2767" s="5">
        <v>1</v>
      </c>
      <c r="C2767" s="2">
        <v>2</v>
      </c>
    </row>
    <row r="2768" spans="1:5" x14ac:dyDescent="0.25">
      <c r="A2768">
        <v>2767</v>
      </c>
      <c r="B2768" s="5">
        <v>1</v>
      </c>
      <c r="C2768" s="2">
        <v>2</v>
      </c>
    </row>
    <row r="2769" spans="1:5" x14ac:dyDescent="0.25">
      <c r="A2769">
        <v>2768</v>
      </c>
      <c r="B2769" s="5">
        <v>1</v>
      </c>
      <c r="C2769" s="2">
        <v>2</v>
      </c>
    </row>
    <row r="2770" spans="1:5" x14ac:dyDescent="0.25">
      <c r="A2770">
        <v>2769</v>
      </c>
      <c r="B2770" s="5">
        <v>1</v>
      </c>
      <c r="C2770" s="2">
        <v>2</v>
      </c>
    </row>
    <row r="2771" spans="1:5" x14ac:dyDescent="0.25">
      <c r="A2771">
        <v>2770</v>
      </c>
      <c r="B2771" s="5">
        <v>1</v>
      </c>
    </row>
    <row r="2772" spans="1:5" x14ac:dyDescent="0.25">
      <c r="A2772">
        <v>2771</v>
      </c>
      <c r="B2772" s="5">
        <v>1</v>
      </c>
    </row>
    <row r="2773" spans="1:5" x14ac:dyDescent="0.25">
      <c r="A2773">
        <v>2772</v>
      </c>
      <c r="B2773" s="5">
        <v>1</v>
      </c>
    </row>
    <row r="2774" spans="1:5" x14ac:dyDescent="0.25">
      <c r="A2774">
        <v>2773</v>
      </c>
      <c r="B2774" s="5">
        <v>1</v>
      </c>
      <c r="D2774" s="3">
        <v>3</v>
      </c>
      <c r="E2774" s="4">
        <v>4</v>
      </c>
    </row>
    <row r="2775" spans="1:5" x14ac:dyDescent="0.25">
      <c r="A2775">
        <v>2774</v>
      </c>
      <c r="B2775" s="5">
        <v>1</v>
      </c>
      <c r="D2775" s="3">
        <v>3</v>
      </c>
      <c r="E2775" s="4">
        <v>4</v>
      </c>
    </row>
    <row r="2776" spans="1:5" x14ac:dyDescent="0.25">
      <c r="A2776">
        <v>2775</v>
      </c>
      <c r="D2776" s="3">
        <v>3</v>
      </c>
      <c r="E2776" s="4">
        <v>4</v>
      </c>
    </row>
    <row r="2777" spans="1:5" x14ac:dyDescent="0.25">
      <c r="A2777">
        <v>2776</v>
      </c>
      <c r="D2777" s="3">
        <v>3</v>
      </c>
      <c r="E2777" s="4">
        <v>4</v>
      </c>
    </row>
    <row r="2778" spans="1:5" x14ac:dyDescent="0.25">
      <c r="A2778">
        <v>2777</v>
      </c>
      <c r="D2778" s="3">
        <v>3</v>
      </c>
      <c r="E2778" s="4">
        <v>4</v>
      </c>
    </row>
    <row r="2779" spans="1:5" x14ac:dyDescent="0.25">
      <c r="A2779">
        <v>2778</v>
      </c>
      <c r="D2779" s="3">
        <v>3</v>
      </c>
      <c r="E2779" s="4">
        <v>4</v>
      </c>
    </row>
    <row r="2780" spans="1:5" x14ac:dyDescent="0.25">
      <c r="A2780">
        <v>2779</v>
      </c>
      <c r="D2780" s="3">
        <v>3</v>
      </c>
      <c r="E2780" s="4">
        <v>4</v>
      </c>
    </row>
    <row r="2781" spans="1:5" x14ac:dyDescent="0.25">
      <c r="A2781">
        <v>2780</v>
      </c>
      <c r="D2781" s="3">
        <v>3</v>
      </c>
      <c r="E2781" s="4">
        <v>4</v>
      </c>
    </row>
    <row r="2782" spans="1:5" x14ac:dyDescent="0.25">
      <c r="A2782">
        <v>2781</v>
      </c>
    </row>
    <row r="2783" spans="1:5" x14ac:dyDescent="0.25">
      <c r="A2783">
        <v>2782</v>
      </c>
    </row>
    <row r="2784" spans="1:5" x14ac:dyDescent="0.25">
      <c r="A2784">
        <v>2783</v>
      </c>
    </row>
    <row r="2785" spans="1:5" x14ac:dyDescent="0.25">
      <c r="A2785">
        <v>2784</v>
      </c>
      <c r="C2785" s="2">
        <v>2</v>
      </c>
    </row>
    <row r="2786" spans="1:5" x14ac:dyDescent="0.25">
      <c r="A2786">
        <v>2785</v>
      </c>
      <c r="C2786" s="2">
        <v>2</v>
      </c>
    </row>
    <row r="2787" spans="1:5" x14ac:dyDescent="0.25">
      <c r="A2787">
        <v>2786</v>
      </c>
      <c r="C2787" s="2">
        <v>2</v>
      </c>
    </row>
    <row r="2788" spans="1:5" x14ac:dyDescent="0.25">
      <c r="A2788">
        <v>2787</v>
      </c>
      <c r="C2788" s="2">
        <v>2</v>
      </c>
    </row>
    <row r="2789" spans="1:5" x14ac:dyDescent="0.25">
      <c r="A2789">
        <v>2788</v>
      </c>
      <c r="C2789" s="2">
        <v>2</v>
      </c>
    </row>
    <row r="2790" spans="1:5" x14ac:dyDescent="0.25">
      <c r="A2790">
        <v>2789</v>
      </c>
      <c r="C2790" s="2">
        <v>2</v>
      </c>
    </row>
    <row r="2791" spans="1:5" x14ac:dyDescent="0.25">
      <c r="A2791">
        <v>2790</v>
      </c>
      <c r="B2791" s="5">
        <v>1</v>
      </c>
      <c r="C2791" s="2">
        <v>2</v>
      </c>
    </row>
    <row r="2792" spans="1:5" x14ac:dyDescent="0.25">
      <c r="A2792">
        <v>2791</v>
      </c>
      <c r="B2792" s="5">
        <v>1</v>
      </c>
      <c r="C2792" s="2">
        <v>2</v>
      </c>
    </row>
    <row r="2793" spans="1:5" x14ac:dyDescent="0.25">
      <c r="A2793">
        <v>2792</v>
      </c>
      <c r="B2793" s="5">
        <v>1</v>
      </c>
      <c r="C2793" s="2">
        <v>2</v>
      </c>
    </row>
    <row r="2794" spans="1:5" x14ac:dyDescent="0.25">
      <c r="A2794">
        <v>2793</v>
      </c>
      <c r="B2794" s="5">
        <v>1</v>
      </c>
      <c r="C2794" s="2">
        <v>2</v>
      </c>
    </row>
    <row r="2795" spans="1:5" x14ac:dyDescent="0.25">
      <c r="A2795">
        <v>2794</v>
      </c>
      <c r="B2795" s="5">
        <v>1</v>
      </c>
    </row>
    <row r="2796" spans="1:5" x14ac:dyDescent="0.25">
      <c r="A2796">
        <v>2795</v>
      </c>
      <c r="B2796" s="5">
        <v>1</v>
      </c>
    </row>
    <row r="2797" spans="1:5" x14ac:dyDescent="0.25">
      <c r="A2797">
        <v>2796</v>
      </c>
      <c r="B2797" s="5">
        <v>1</v>
      </c>
      <c r="E2797" s="4">
        <v>4</v>
      </c>
    </row>
    <row r="2798" spans="1:5" x14ac:dyDescent="0.25">
      <c r="A2798">
        <v>2797</v>
      </c>
      <c r="D2798" s="3">
        <v>3</v>
      </c>
      <c r="E2798" s="4">
        <v>4</v>
      </c>
    </row>
    <row r="2799" spans="1:5" x14ac:dyDescent="0.25">
      <c r="A2799">
        <v>2798</v>
      </c>
      <c r="D2799" s="3">
        <v>3</v>
      </c>
      <c r="E2799" s="4">
        <v>4</v>
      </c>
    </row>
    <row r="2800" spans="1:5" x14ac:dyDescent="0.25">
      <c r="A2800">
        <v>2799</v>
      </c>
      <c r="D2800" s="3">
        <v>3</v>
      </c>
      <c r="E2800" s="4">
        <v>4</v>
      </c>
    </row>
    <row r="2801" spans="1:5" x14ac:dyDescent="0.25">
      <c r="A2801">
        <v>2800</v>
      </c>
      <c r="D2801" s="3">
        <v>3</v>
      </c>
      <c r="E2801" s="4">
        <v>4</v>
      </c>
    </row>
    <row r="2802" spans="1:5" x14ac:dyDescent="0.25">
      <c r="A2802">
        <v>2801</v>
      </c>
      <c r="D2802" s="3">
        <v>3</v>
      </c>
      <c r="E2802" s="4">
        <v>4</v>
      </c>
    </row>
    <row r="2803" spans="1:5" x14ac:dyDescent="0.25">
      <c r="A2803">
        <v>2802</v>
      </c>
      <c r="D2803" s="3">
        <v>3</v>
      </c>
      <c r="E2803" s="4">
        <v>4</v>
      </c>
    </row>
    <row r="2804" spans="1:5" x14ac:dyDescent="0.25">
      <c r="A2804">
        <v>2803</v>
      </c>
      <c r="D2804" s="3">
        <v>3</v>
      </c>
    </row>
    <row r="2805" spans="1:5" x14ac:dyDescent="0.25">
      <c r="A2805">
        <v>2804</v>
      </c>
    </row>
    <row r="2806" spans="1:5" x14ac:dyDescent="0.25">
      <c r="A2806">
        <v>2805</v>
      </c>
      <c r="C2806" s="2">
        <v>2</v>
      </c>
    </row>
    <row r="2807" spans="1:5" x14ac:dyDescent="0.25">
      <c r="A2807">
        <v>2806</v>
      </c>
      <c r="C2807" s="2">
        <v>2</v>
      </c>
    </row>
    <row r="2808" spans="1:5" x14ac:dyDescent="0.25">
      <c r="A2808">
        <v>2807</v>
      </c>
      <c r="C2808" s="2">
        <v>2</v>
      </c>
    </row>
    <row r="2809" spans="1:5" x14ac:dyDescent="0.25">
      <c r="A2809">
        <v>2808</v>
      </c>
      <c r="C2809" s="2">
        <v>2</v>
      </c>
    </row>
    <row r="2810" spans="1:5" x14ac:dyDescent="0.25">
      <c r="A2810">
        <v>2809</v>
      </c>
      <c r="C2810" s="2">
        <v>2</v>
      </c>
    </row>
    <row r="2811" spans="1:5" x14ac:dyDescent="0.25">
      <c r="A2811">
        <v>2810</v>
      </c>
      <c r="C2811" s="2">
        <v>2</v>
      </c>
    </row>
    <row r="2812" spans="1:5" x14ac:dyDescent="0.25">
      <c r="A2812">
        <v>2811</v>
      </c>
      <c r="B2812" s="5">
        <v>1</v>
      </c>
      <c r="C2812" s="2">
        <v>2</v>
      </c>
    </row>
    <row r="2813" spans="1:5" x14ac:dyDescent="0.25">
      <c r="A2813">
        <v>2812</v>
      </c>
      <c r="B2813" s="5">
        <v>1</v>
      </c>
      <c r="C2813" s="2">
        <v>2</v>
      </c>
    </row>
    <row r="2814" spans="1:5" x14ac:dyDescent="0.25">
      <c r="A2814">
        <v>2813</v>
      </c>
      <c r="B2814" s="5">
        <v>1</v>
      </c>
      <c r="C2814" s="2">
        <v>2</v>
      </c>
    </row>
    <row r="2815" spans="1:5" x14ac:dyDescent="0.25">
      <c r="A2815">
        <v>2814</v>
      </c>
      <c r="B2815" s="5">
        <v>1</v>
      </c>
      <c r="C2815" s="2">
        <v>2</v>
      </c>
    </row>
    <row r="2816" spans="1:5" x14ac:dyDescent="0.25">
      <c r="A2816">
        <v>2815</v>
      </c>
      <c r="B2816" s="5">
        <v>1</v>
      </c>
    </row>
    <row r="2817" spans="1:5" x14ac:dyDescent="0.25">
      <c r="A2817">
        <v>2816</v>
      </c>
      <c r="B2817" s="5">
        <v>1</v>
      </c>
    </row>
    <row r="2818" spans="1:5" x14ac:dyDescent="0.25">
      <c r="A2818">
        <v>2817</v>
      </c>
      <c r="B2818" s="5">
        <v>1</v>
      </c>
    </row>
    <row r="2819" spans="1:5" x14ac:dyDescent="0.25">
      <c r="A2819">
        <v>2818</v>
      </c>
      <c r="B2819" s="5">
        <v>1</v>
      </c>
      <c r="D2819" s="3">
        <v>3</v>
      </c>
      <c r="E2819" s="4">
        <v>4</v>
      </c>
    </row>
    <row r="2820" spans="1:5" x14ac:dyDescent="0.25">
      <c r="A2820">
        <v>2819</v>
      </c>
      <c r="B2820" s="5">
        <v>1</v>
      </c>
      <c r="D2820" s="3">
        <v>3</v>
      </c>
      <c r="E2820" s="4">
        <v>4</v>
      </c>
    </row>
    <row r="2821" spans="1:5" x14ac:dyDescent="0.25">
      <c r="A2821">
        <v>2820</v>
      </c>
      <c r="D2821" s="3">
        <v>3</v>
      </c>
      <c r="E2821" s="4">
        <v>4</v>
      </c>
    </row>
    <row r="2822" spans="1:5" x14ac:dyDescent="0.25">
      <c r="A2822">
        <v>2821</v>
      </c>
      <c r="D2822" s="3">
        <v>3</v>
      </c>
      <c r="E2822" s="4">
        <v>4</v>
      </c>
    </row>
    <row r="2823" spans="1:5" x14ac:dyDescent="0.25">
      <c r="A2823">
        <v>2822</v>
      </c>
      <c r="D2823" s="3">
        <v>3</v>
      </c>
      <c r="E2823" s="4">
        <v>4</v>
      </c>
    </row>
    <row r="2824" spans="1:5" x14ac:dyDescent="0.25">
      <c r="A2824">
        <v>2823</v>
      </c>
      <c r="D2824" s="3">
        <v>3</v>
      </c>
      <c r="E2824" s="4">
        <v>4</v>
      </c>
    </row>
    <row r="2825" spans="1:5" x14ac:dyDescent="0.25">
      <c r="A2825">
        <v>2824</v>
      </c>
      <c r="D2825" s="3">
        <v>3</v>
      </c>
      <c r="E2825" s="4">
        <v>4</v>
      </c>
    </row>
    <row r="2826" spans="1:5" x14ac:dyDescent="0.25">
      <c r="A2826">
        <v>2825</v>
      </c>
      <c r="D2826" s="3">
        <v>3</v>
      </c>
      <c r="E2826" s="4">
        <v>4</v>
      </c>
    </row>
    <row r="2827" spans="1:5" x14ac:dyDescent="0.25">
      <c r="A2827">
        <v>2826</v>
      </c>
      <c r="D2827" s="3">
        <v>3</v>
      </c>
    </row>
    <row r="2828" spans="1:5" x14ac:dyDescent="0.25">
      <c r="A2828">
        <v>2827</v>
      </c>
    </row>
    <row r="2829" spans="1:5" x14ac:dyDescent="0.25">
      <c r="A2829">
        <v>2828</v>
      </c>
    </row>
    <row r="2830" spans="1:5" x14ac:dyDescent="0.25">
      <c r="A2830">
        <v>2829</v>
      </c>
    </row>
    <row r="2831" spans="1:5" x14ac:dyDescent="0.25">
      <c r="A2831">
        <v>2830</v>
      </c>
      <c r="C2831" s="2">
        <v>2</v>
      </c>
    </row>
    <row r="2832" spans="1:5" x14ac:dyDescent="0.25">
      <c r="A2832">
        <v>2831</v>
      </c>
      <c r="C2832" s="2">
        <v>2</v>
      </c>
    </row>
    <row r="2833" spans="1:5" x14ac:dyDescent="0.25">
      <c r="A2833">
        <v>2832</v>
      </c>
      <c r="C2833" s="2">
        <v>2</v>
      </c>
    </row>
    <row r="2834" spans="1:5" x14ac:dyDescent="0.25">
      <c r="A2834">
        <v>2833</v>
      </c>
      <c r="C2834" s="2">
        <v>2</v>
      </c>
    </row>
    <row r="2835" spans="1:5" x14ac:dyDescent="0.25">
      <c r="A2835">
        <v>2834</v>
      </c>
      <c r="C2835" s="2">
        <v>2</v>
      </c>
    </row>
    <row r="2836" spans="1:5" x14ac:dyDescent="0.25">
      <c r="A2836">
        <v>2835</v>
      </c>
      <c r="C2836" s="2">
        <v>2</v>
      </c>
    </row>
    <row r="2837" spans="1:5" x14ac:dyDescent="0.25">
      <c r="A2837">
        <v>2836</v>
      </c>
      <c r="B2837" s="5">
        <v>1</v>
      </c>
      <c r="C2837" s="2">
        <v>2</v>
      </c>
    </row>
    <row r="2838" spans="1:5" x14ac:dyDescent="0.25">
      <c r="A2838">
        <v>2837</v>
      </c>
      <c r="B2838" s="5">
        <v>1</v>
      </c>
      <c r="C2838" s="2">
        <v>2</v>
      </c>
    </row>
    <row r="2839" spans="1:5" x14ac:dyDescent="0.25">
      <c r="A2839">
        <v>2838</v>
      </c>
      <c r="B2839" s="5">
        <v>1</v>
      </c>
      <c r="C2839" s="2">
        <v>2</v>
      </c>
    </row>
    <row r="2840" spans="1:5" x14ac:dyDescent="0.25">
      <c r="A2840">
        <v>2839</v>
      </c>
      <c r="B2840" s="5">
        <v>1</v>
      </c>
      <c r="C2840" s="2">
        <v>2</v>
      </c>
    </row>
    <row r="2841" spans="1:5" x14ac:dyDescent="0.25">
      <c r="A2841">
        <v>2840</v>
      </c>
      <c r="B2841" s="5">
        <v>1</v>
      </c>
    </row>
    <row r="2842" spans="1:5" x14ac:dyDescent="0.25">
      <c r="A2842">
        <v>2841</v>
      </c>
      <c r="B2842" s="5">
        <v>1</v>
      </c>
    </row>
    <row r="2843" spans="1:5" x14ac:dyDescent="0.25">
      <c r="A2843">
        <v>2842</v>
      </c>
      <c r="B2843" s="5">
        <v>1</v>
      </c>
      <c r="E2843" s="4">
        <v>4</v>
      </c>
    </row>
    <row r="2844" spans="1:5" x14ac:dyDescent="0.25">
      <c r="A2844">
        <v>2843</v>
      </c>
      <c r="B2844" s="5">
        <v>1</v>
      </c>
      <c r="E2844" s="4">
        <v>4</v>
      </c>
    </row>
    <row r="2845" spans="1:5" x14ac:dyDescent="0.25">
      <c r="A2845">
        <v>2844</v>
      </c>
      <c r="B2845" s="5">
        <v>1</v>
      </c>
      <c r="D2845" s="3">
        <v>3</v>
      </c>
      <c r="E2845" s="4">
        <v>4</v>
      </c>
    </row>
    <row r="2846" spans="1:5" x14ac:dyDescent="0.25">
      <c r="A2846">
        <v>2845</v>
      </c>
      <c r="D2846" s="3">
        <v>3</v>
      </c>
      <c r="E2846" s="4">
        <v>4</v>
      </c>
    </row>
    <row r="2847" spans="1:5" x14ac:dyDescent="0.25">
      <c r="A2847">
        <v>2846</v>
      </c>
      <c r="D2847" s="3">
        <v>3</v>
      </c>
      <c r="E2847" s="4">
        <v>4</v>
      </c>
    </row>
    <row r="2848" spans="1:5" x14ac:dyDescent="0.25">
      <c r="A2848">
        <v>2847</v>
      </c>
      <c r="D2848" s="3">
        <v>3</v>
      </c>
      <c r="E2848" s="4">
        <v>4</v>
      </c>
    </row>
    <row r="2849" spans="1:5" x14ac:dyDescent="0.25">
      <c r="A2849">
        <v>2848</v>
      </c>
      <c r="D2849" s="3">
        <v>3</v>
      </c>
      <c r="E2849" s="4">
        <v>4</v>
      </c>
    </row>
    <row r="2850" spans="1:5" x14ac:dyDescent="0.25">
      <c r="A2850">
        <v>2849</v>
      </c>
      <c r="D2850" s="3">
        <v>3</v>
      </c>
      <c r="E2850" s="4">
        <v>4</v>
      </c>
    </row>
    <row r="2851" spans="1:5" x14ac:dyDescent="0.25">
      <c r="A2851">
        <v>2850</v>
      </c>
      <c r="D2851" s="3">
        <v>3</v>
      </c>
      <c r="E2851" s="4">
        <v>4</v>
      </c>
    </row>
    <row r="2852" spans="1:5" x14ac:dyDescent="0.25">
      <c r="A2852">
        <v>2851</v>
      </c>
      <c r="C2852" s="2">
        <v>2</v>
      </c>
      <c r="D2852" s="3">
        <v>3</v>
      </c>
      <c r="E2852" s="4">
        <v>4</v>
      </c>
    </row>
    <row r="2853" spans="1:5" x14ac:dyDescent="0.25">
      <c r="A2853">
        <v>2852</v>
      </c>
      <c r="C2853" s="2">
        <v>2</v>
      </c>
      <c r="D2853" s="3">
        <v>3</v>
      </c>
    </row>
    <row r="2854" spans="1:5" x14ac:dyDescent="0.25">
      <c r="A2854">
        <v>2853</v>
      </c>
      <c r="C2854" s="2">
        <v>2</v>
      </c>
    </row>
    <row r="2855" spans="1:5" x14ac:dyDescent="0.25">
      <c r="A2855">
        <v>2854</v>
      </c>
      <c r="C2855" s="2">
        <v>2</v>
      </c>
    </row>
    <row r="2856" spans="1:5" x14ac:dyDescent="0.25">
      <c r="A2856">
        <v>2855</v>
      </c>
      <c r="C2856" s="2">
        <v>2</v>
      </c>
    </row>
    <row r="2857" spans="1:5" x14ac:dyDescent="0.25">
      <c r="A2857">
        <v>2856</v>
      </c>
      <c r="C2857" s="2">
        <v>2</v>
      </c>
    </row>
    <row r="2858" spans="1:5" x14ac:dyDescent="0.25">
      <c r="A2858">
        <v>2857</v>
      </c>
      <c r="C2858" s="2">
        <v>2</v>
      </c>
    </row>
    <row r="2859" spans="1:5" x14ac:dyDescent="0.25">
      <c r="A2859">
        <v>2858</v>
      </c>
      <c r="B2859" s="5">
        <v>1</v>
      </c>
      <c r="C2859" s="2">
        <v>2</v>
      </c>
    </row>
    <row r="2860" spans="1:5" x14ac:dyDescent="0.25">
      <c r="A2860">
        <v>2859</v>
      </c>
      <c r="B2860" s="5">
        <v>1</v>
      </c>
      <c r="C2860" s="2">
        <v>2</v>
      </c>
    </row>
    <row r="2861" spans="1:5" x14ac:dyDescent="0.25">
      <c r="A2861">
        <v>2860</v>
      </c>
      <c r="B2861" s="5">
        <v>1</v>
      </c>
      <c r="C2861" s="2">
        <v>2</v>
      </c>
    </row>
    <row r="2862" spans="1:5" x14ac:dyDescent="0.25">
      <c r="A2862">
        <v>2861</v>
      </c>
      <c r="B2862" s="5">
        <v>1</v>
      </c>
      <c r="C2862" s="2">
        <v>2</v>
      </c>
    </row>
    <row r="2863" spans="1:5" x14ac:dyDescent="0.25">
      <c r="A2863">
        <v>2862</v>
      </c>
      <c r="B2863" s="5">
        <v>1</v>
      </c>
    </row>
    <row r="2864" spans="1:5" x14ac:dyDescent="0.25">
      <c r="A2864">
        <v>2863</v>
      </c>
      <c r="B2864" s="5">
        <v>1</v>
      </c>
    </row>
    <row r="2865" spans="1:5" x14ac:dyDescent="0.25">
      <c r="A2865">
        <v>2864</v>
      </c>
      <c r="B2865" s="5">
        <v>1</v>
      </c>
    </row>
    <row r="2866" spans="1:5" x14ac:dyDescent="0.25">
      <c r="A2866">
        <v>2865</v>
      </c>
      <c r="B2866" s="5">
        <v>1</v>
      </c>
      <c r="E2866" s="4">
        <v>4</v>
      </c>
    </row>
    <row r="2867" spans="1:5" x14ac:dyDescent="0.25">
      <c r="A2867">
        <v>2866</v>
      </c>
      <c r="B2867" s="5">
        <v>1</v>
      </c>
      <c r="E2867" s="4">
        <v>4</v>
      </c>
    </row>
    <row r="2868" spans="1:5" x14ac:dyDescent="0.25">
      <c r="A2868">
        <v>2867</v>
      </c>
      <c r="B2868" s="5">
        <v>1</v>
      </c>
      <c r="D2868" s="3">
        <v>3</v>
      </c>
      <c r="E2868" s="4">
        <v>4</v>
      </c>
    </row>
    <row r="2869" spans="1:5" x14ac:dyDescent="0.25">
      <c r="A2869">
        <v>2868</v>
      </c>
      <c r="B2869" s="5">
        <v>1</v>
      </c>
      <c r="D2869" s="3">
        <v>3</v>
      </c>
      <c r="E2869" s="4">
        <v>4</v>
      </c>
    </row>
    <row r="2870" spans="1:5" x14ac:dyDescent="0.25">
      <c r="A2870">
        <v>2869</v>
      </c>
      <c r="D2870" s="3">
        <v>3</v>
      </c>
      <c r="E2870" s="4">
        <v>4</v>
      </c>
    </row>
    <row r="2871" spans="1:5" x14ac:dyDescent="0.25">
      <c r="A2871">
        <v>2870</v>
      </c>
      <c r="D2871" s="3">
        <v>3</v>
      </c>
      <c r="E2871" s="4">
        <v>4</v>
      </c>
    </row>
    <row r="2872" spans="1:5" x14ac:dyDescent="0.25">
      <c r="A2872">
        <v>2871</v>
      </c>
      <c r="D2872" s="3">
        <v>3</v>
      </c>
      <c r="E2872" s="4">
        <v>4</v>
      </c>
    </row>
    <row r="2873" spans="1:5" x14ac:dyDescent="0.25">
      <c r="A2873">
        <v>2872</v>
      </c>
      <c r="D2873" s="3">
        <v>3</v>
      </c>
      <c r="E2873" s="4">
        <v>4</v>
      </c>
    </row>
    <row r="2874" spans="1:5" x14ac:dyDescent="0.25">
      <c r="A2874">
        <v>2873</v>
      </c>
      <c r="D2874" s="3">
        <v>3</v>
      </c>
      <c r="E2874" s="4">
        <v>4</v>
      </c>
    </row>
    <row r="2875" spans="1:5" x14ac:dyDescent="0.25">
      <c r="A2875">
        <v>2874</v>
      </c>
      <c r="D2875" s="3">
        <v>3</v>
      </c>
    </row>
    <row r="2876" spans="1:5" x14ac:dyDescent="0.25">
      <c r="A2876">
        <v>2875</v>
      </c>
      <c r="C2876" s="2">
        <v>2</v>
      </c>
      <c r="D2876" s="3">
        <v>3</v>
      </c>
    </row>
    <row r="2877" spans="1:5" x14ac:dyDescent="0.25">
      <c r="A2877">
        <v>2876</v>
      </c>
      <c r="C2877" s="2">
        <v>2</v>
      </c>
      <c r="D2877" s="3">
        <v>3</v>
      </c>
    </row>
    <row r="2878" spans="1:5" x14ac:dyDescent="0.25">
      <c r="A2878">
        <v>2877</v>
      </c>
      <c r="C2878" s="2">
        <v>2</v>
      </c>
      <c r="D2878" s="3">
        <v>3</v>
      </c>
    </row>
    <row r="2879" spans="1:5" x14ac:dyDescent="0.25">
      <c r="A2879">
        <v>2878</v>
      </c>
      <c r="C2879" s="2">
        <v>2</v>
      </c>
      <c r="D2879" s="3">
        <v>3</v>
      </c>
    </row>
    <row r="2880" spans="1:5" x14ac:dyDescent="0.25">
      <c r="A2880">
        <v>2879</v>
      </c>
      <c r="C2880" s="2">
        <v>2</v>
      </c>
    </row>
    <row r="2881" spans="1:5" x14ac:dyDescent="0.25">
      <c r="A2881">
        <v>2880</v>
      </c>
      <c r="C2881" s="2">
        <v>2</v>
      </c>
    </row>
    <row r="2882" spans="1:5" x14ac:dyDescent="0.25">
      <c r="A2882">
        <v>2881</v>
      </c>
      <c r="C2882" s="2">
        <v>2</v>
      </c>
    </row>
    <row r="2883" spans="1:5" x14ac:dyDescent="0.25">
      <c r="A2883">
        <v>2882</v>
      </c>
      <c r="C2883" s="2">
        <v>2</v>
      </c>
    </row>
    <row r="2884" spans="1:5" x14ac:dyDescent="0.25">
      <c r="A2884">
        <v>2883</v>
      </c>
      <c r="B2884" s="5">
        <v>1</v>
      </c>
      <c r="C2884" s="2">
        <v>2</v>
      </c>
    </row>
    <row r="2885" spans="1:5" x14ac:dyDescent="0.25">
      <c r="A2885">
        <v>2884</v>
      </c>
      <c r="B2885" s="5">
        <v>1</v>
      </c>
      <c r="C2885" s="2">
        <v>2</v>
      </c>
    </row>
    <row r="2886" spans="1:5" x14ac:dyDescent="0.25">
      <c r="A2886">
        <v>2885</v>
      </c>
      <c r="B2886" s="5">
        <v>1</v>
      </c>
      <c r="C2886" s="2">
        <v>2</v>
      </c>
    </row>
    <row r="2887" spans="1:5" x14ac:dyDescent="0.25">
      <c r="A2887">
        <v>2886</v>
      </c>
      <c r="B2887" s="5">
        <v>1</v>
      </c>
      <c r="C2887" s="2">
        <v>2</v>
      </c>
    </row>
    <row r="2888" spans="1:5" x14ac:dyDescent="0.25">
      <c r="A2888">
        <v>2887</v>
      </c>
      <c r="B2888" s="5">
        <v>1</v>
      </c>
    </row>
    <row r="2889" spans="1:5" x14ac:dyDescent="0.25">
      <c r="A2889">
        <v>2888</v>
      </c>
      <c r="B2889" s="5">
        <v>1</v>
      </c>
    </row>
    <row r="2890" spans="1:5" x14ac:dyDescent="0.25">
      <c r="A2890">
        <v>2889</v>
      </c>
      <c r="B2890" s="5">
        <v>1</v>
      </c>
    </row>
    <row r="2891" spans="1:5" x14ac:dyDescent="0.25">
      <c r="A2891">
        <v>2890</v>
      </c>
      <c r="B2891" s="5">
        <v>1</v>
      </c>
      <c r="E2891" s="4">
        <v>4</v>
      </c>
    </row>
    <row r="2892" spans="1:5" x14ac:dyDescent="0.25">
      <c r="A2892">
        <v>2891</v>
      </c>
      <c r="B2892" s="5">
        <v>1</v>
      </c>
      <c r="E2892" s="4">
        <v>4</v>
      </c>
    </row>
    <row r="2893" spans="1:5" x14ac:dyDescent="0.25">
      <c r="A2893">
        <v>2892</v>
      </c>
      <c r="B2893" s="5">
        <v>1</v>
      </c>
      <c r="E2893" s="4">
        <v>4</v>
      </c>
    </row>
    <row r="2894" spans="1:5" x14ac:dyDescent="0.25">
      <c r="A2894">
        <v>2893</v>
      </c>
      <c r="B2894" s="5">
        <v>1</v>
      </c>
      <c r="E2894" s="4">
        <v>4</v>
      </c>
    </row>
    <row r="2895" spans="1:5" x14ac:dyDescent="0.25">
      <c r="A2895">
        <v>2894</v>
      </c>
      <c r="B2895" s="5">
        <v>1</v>
      </c>
      <c r="D2895" s="3">
        <v>3</v>
      </c>
      <c r="E2895" s="4">
        <v>4</v>
      </c>
    </row>
    <row r="2896" spans="1:5" x14ac:dyDescent="0.25">
      <c r="A2896">
        <v>2895</v>
      </c>
      <c r="D2896" s="3">
        <v>3</v>
      </c>
      <c r="E2896" s="4">
        <v>4</v>
      </c>
    </row>
    <row r="2897" spans="1:6" x14ac:dyDescent="0.25">
      <c r="A2897">
        <v>2896</v>
      </c>
      <c r="D2897" s="3">
        <v>3</v>
      </c>
      <c r="E2897" s="4">
        <v>4</v>
      </c>
      <c r="F2897" t="s">
        <v>22</v>
      </c>
    </row>
    <row r="2898" spans="1:6" x14ac:dyDescent="0.25">
      <c r="A2898">
        <v>2897</v>
      </c>
    </row>
    <row r="2899" spans="1:6" x14ac:dyDescent="0.25">
      <c r="A2899">
        <v>2898</v>
      </c>
      <c r="F2899" t="s">
        <v>22</v>
      </c>
    </row>
    <row r="2900" spans="1:6" x14ac:dyDescent="0.25">
      <c r="A2900">
        <v>2899</v>
      </c>
      <c r="C2900" s="2">
        <v>2</v>
      </c>
    </row>
    <row r="2901" spans="1:6" x14ac:dyDescent="0.25">
      <c r="A2901">
        <v>2900</v>
      </c>
      <c r="C2901" s="2">
        <v>2</v>
      </c>
    </row>
    <row r="2902" spans="1:6" x14ac:dyDescent="0.25">
      <c r="A2902">
        <v>2901</v>
      </c>
      <c r="C2902" s="2">
        <v>2</v>
      </c>
    </row>
    <row r="2903" spans="1:6" x14ac:dyDescent="0.25">
      <c r="A2903">
        <v>2902</v>
      </c>
      <c r="C2903" s="2">
        <v>2</v>
      </c>
    </row>
    <row r="2904" spans="1:6" x14ac:dyDescent="0.25">
      <c r="A2904">
        <v>2903</v>
      </c>
      <c r="B2904" s="5">
        <v>1</v>
      </c>
      <c r="C2904" s="2">
        <v>2</v>
      </c>
    </row>
    <row r="2905" spans="1:6" x14ac:dyDescent="0.25">
      <c r="A2905">
        <v>2904</v>
      </c>
      <c r="B2905" s="5">
        <v>1</v>
      </c>
      <c r="C2905" s="2">
        <v>2</v>
      </c>
    </row>
    <row r="2906" spans="1:6" x14ac:dyDescent="0.25">
      <c r="A2906">
        <v>2905</v>
      </c>
      <c r="B2906" s="5">
        <v>1</v>
      </c>
      <c r="C2906" s="2">
        <v>2</v>
      </c>
    </row>
    <row r="2907" spans="1:6" x14ac:dyDescent="0.25">
      <c r="A2907">
        <v>2906</v>
      </c>
      <c r="B2907" s="5">
        <v>1</v>
      </c>
      <c r="C2907" s="2">
        <v>2</v>
      </c>
    </row>
    <row r="2908" spans="1:6" x14ac:dyDescent="0.25">
      <c r="A2908">
        <v>2907</v>
      </c>
      <c r="B2908" s="5">
        <v>1</v>
      </c>
      <c r="D2908" s="3">
        <v>3</v>
      </c>
      <c r="E2908" s="4">
        <v>4</v>
      </c>
    </row>
    <row r="2909" spans="1:6" x14ac:dyDescent="0.25">
      <c r="A2909">
        <v>2908</v>
      </c>
      <c r="B2909" s="5">
        <v>1</v>
      </c>
      <c r="D2909" s="3">
        <v>3</v>
      </c>
      <c r="E2909" s="4">
        <v>4</v>
      </c>
    </row>
    <row r="2910" spans="1:6" x14ac:dyDescent="0.25">
      <c r="A2910">
        <v>2909</v>
      </c>
      <c r="B2910" s="5">
        <v>1</v>
      </c>
      <c r="D2910" s="3">
        <v>3</v>
      </c>
      <c r="E2910" s="4">
        <v>4</v>
      </c>
    </row>
    <row r="2911" spans="1:6" x14ac:dyDescent="0.25">
      <c r="A2911">
        <v>2910</v>
      </c>
      <c r="D2911" s="3">
        <v>3</v>
      </c>
      <c r="E2911" s="4">
        <v>4</v>
      </c>
    </row>
    <row r="2912" spans="1:6" x14ac:dyDescent="0.25">
      <c r="A2912">
        <v>2911</v>
      </c>
      <c r="D2912" s="3">
        <v>3</v>
      </c>
      <c r="E2912" s="4">
        <v>4</v>
      </c>
    </row>
    <row r="2913" spans="1:5" x14ac:dyDescent="0.25">
      <c r="A2913">
        <v>2912</v>
      </c>
      <c r="D2913" s="3">
        <v>3</v>
      </c>
      <c r="E2913" s="4">
        <v>4</v>
      </c>
    </row>
    <row r="2914" spans="1:5" x14ac:dyDescent="0.25">
      <c r="A2914">
        <v>2913</v>
      </c>
      <c r="D2914" s="3">
        <v>3</v>
      </c>
      <c r="E2914" s="4">
        <v>4</v>
      </c>
    </row>
    <row r="2915" spans="1:5" x14ac:dyDescent="0.25">
      <c r="A2915">
        <v>2914</v>
      </c>
      <c r="D2915" s="3">
        <v>3</v>
      </c>
      <c r="E2915" s="4">
        <v>4</v>
      </c>
    </row>
    <row r="2916" spans="1:5" x14ac:dyDescent="0.25">
      <c r="A2916">
        <v>2915</v>
      </c>
      <c r="D2916" s="3">
        <v>3</v>
      </c>
      <c r="E2916" s="4">
        <v>4</v>
      </c>
    </row>
    <row r="2917" spans="1:5" x14ac:dyDescent="0.25">
      <c r="A2917">
        <v>2916</v>
      </c>
    </row>
    <row r="2918" spans="1:5" x14ac:dyDescent="0.25">
      <c r="A2918">
        <v>2917</v>
      </c>
    </row>
    <row r="2919" spans="1:5" x14ac:dyDescent="0.25">
      <c r="A2919">
        <v>2918</v>
      </c>
    </row>
    <row r="2920" spans="1:5" x14ac:dyDescent="0.25">
      <c r="A2920">
        <v>2919</v>
      </c>
    </row>
    <row r="2921" spans="1:5" x14ac:dyDescent="0.25">
      <c r="A2921">
        <v>2920</v>
      </c>
      <c r="C2921" s="2">
        <v>2</v>
      </c>
    </row>
    <row r="2922" spans="1:5" x14ac:dyDescent="0.25">
      <c r="A2922">
        <v>2921</v>
      </c>
      <c r="C2922" s="2">
        <v>2</v>
      </c>
    </row>
    <row r="2923" spans="1:5" x14ac:dyDescent="0.25">
      <c r="A2923">
        <v>2922</v>
      </c>
      <c r="C2923" s="2">
        <v>2</v>
      </c>
    </row>
    <row r="2924" spans="1:5" x14ac:dyDescent="0.25">
      <c r="A2924">
        <v>2923</v>
      </c>
      <c r="B2924" s="5">
        <v>1</v>
      </c>
      <c r="C2924" s="2">
        <v>2</v>
      </c>
    </row>
    <row r="2925" spans="1:5" x14ac:dyDescent="0.25">
      <c r="A2925">
        <v>2924</v>
      </c>
      <c r="B2925" s="5">
        <v>1</v>
      </c>
      <c r="C2925" s="2">
        <v>2</v>
      </c>
    </row>
    <row r="2926" spans="1:5" x14ac:dyDescent="0.25">
      <c r="A2926">
        <v>2925</v>
      </c>
      <c r="B2926" s="5">
        <v>1</v>
      </c>
      <c r="C2926" s="2">
        <v>2</v>
      </c>
    </row>
    <row r="2927" spans="1:5" x14ac:dyDescent="0.25">
      <c r="A2927">
        <v>2926</v>
      </c>
      <c r="B2927" s="5">
        <v>1</v>
      </c>
      <c r="C2927" s="2">
        <v>2</v>
      </c>
    </row>
    <row r="2928" spans="1:5" x14ac:dyDescent="0.25">
      <c r="A2928">
        <v>2927</v>
      </c>
      <c r="B2928" s="5">
        <v>1</v>
      </c>
    </row>
    <row r="2929" spans="1:5" x14ac:dyDescent="0.25">
      <c r="A2929">
        <v>2928</v>
      </c>
      <c r="B2929" s="5">
        <v>1</v>
      </c>
      <c r="D2929" s="3">
        <v>3</v>
      </c>
    </row>
    <row r="2930" spans="1:5" x14ac:dyDescent="0.25">
      <c r="A2930">
        <v>2929</v>
      </c>
      <c r="B2930" s="5">
        <v>1</v>
      </c>
      <c r="D2930" s="3">
        <v>3</v>
      </c>
      <c r="E2930" s="4">
        <v>4</v>
      </c>
    </row>
    <row r="2931" spans="1:5" x14ac:dyDescent="0.25">
      <c r="A2931">
        <v>2930</v>
      </c>
      <c r="D2931" s="3">
        <v>3</v>
      </c>
      <c r="E2931" s="4">
        <v>4</v>
      </c>
    </row>
    <row r="2932" spans="1:5" x14ac:dyDescent="0.25">
      <c r="A2932">
        <v>2931</v>
      </c>
      <c r="D2932" s="3">
        <v>3</v>
      </c>
      <c r="E2932" s="4">
        <v>4</v>
      </c>
    </row>
    <row r="2933" spans="1:5" x14ac:dyDescent="0.25">
      <c r="A2933">
        <v>2932</v>
      </c>
      <c r="D2933" s="3">
        <v>3</v>
      </c>
      <c r="E2933" s="4">
        <v>4</v>
      </c>
    </row>
    <row r="2934" spans="1:5" x14ac:dyDescent="0.25">
      <c r="A2934">
        <v>2933</v>
      </c>
      <c r="D2934" s="3">
        <v>3</v>
      </c>
      <c r="E2934" s="4">
        <v>4</v>
      </c>
    </row>
    <row r="2935" spans="1:5" x14ac:dyDescent="0.25">
      <c r="A2935">
        <v>2934</v>
      </c>
      <c r="D2935" s="3">
        <v>3</v>
      </c>
      <c r="E2935" s="4">
        <v>4</v>
      </c>
    </row>
    <row r="2936" spans="1:5" x14ac:dyDescent="0.25">
      <c r="A2936">
        <v>2935</v>
      </c>
      <c r="D2936" s="3">
        <v>3</v>
      </c>
      <c r="E2936" s="4">
        <v>4</v>
      </c>
    </row>
    <row r="2937" spans="1:5" x14ac:dyDescent="0.25">
      <c r="A2937">
        <v>2936</v>
      </c>
      <c r="D2937" s="3">
        <v>3</v>
      </c>
      <c r="E2937" s="4">
        <v>4</v>
      </c>
    </row>
    <row r="2938" spans="1:5" x14ac:dyDescent="0.25">
      <c r="A2938">
        <v>2937</v>
      </c>
    </row>
    <row r="2939" spans="1:5" x14ac:dyDescent="0.25">
      <c r="A2939">
        <v>2938</v>
      </c>
    </row>
    <row r="2940" spans="1:5" x14ac:dyDescent="0.25">
      <c r="A2940">
        <v>2939</v>
      </c>
    </row>
    <row r="2941" spans="1:5" x14ac:dyDescent="0.25">
      <c r="A2941">
        <v>2940</v>
      </c>
    </row>
    <row r="2942" spans="1:5" x14ac:dyDescent="0.25">
      <c r="A2942">
        <v>2941</v>
      </c>
    </row>
    <row r="2943" spans="1:5" x14ac:dyDescent="0.25">
      <c r="A2943">
        <v>2942</v>
      </c>
      <c r="C2943" s="2">
        <v>2</v>
      </c>
    </row>
    <row r="2944" spans="1:5" x14ac:dyDescent="0.25">
      <c r="A2944">
        <v>2943</v>
      </c>
      <c r="C2944" s="2">
        <v>2</v>
      </c>
    </row>
    <row r="2945" spans="1:5" x14ac:dyDescent="0.25">
      <c r="A2945">
        <v>2944</v>
      </c>
      <c r="B2945" s="5">
        <v>1</v>
      </c>
      <c r="C2945" s="2">
        <v>2</v>
      </c>
    </row>
    <row r="2946" spans="1:5" x14ac:dyDescent="0.25">
      <c r="A2946">
        <v>2945</v>
      </c>
      <c r="B2946" s="5">
        <v>1</v>
      </c>
      <c r="C2946" s="2">
        <v>2</v>
      </c>
    </row>
    <row r="2947" spans="1:5" x14ac:dyDescent="0.25">
      <c r="A2947">
        <v>2946</v>
      </c>
      <c r="B2947" s="5">
        <v>1</v>
      </c>
      <c r="C2947" s="2">
        <v>2</v>
      </c>
    </row>
    <row r="2948" spans="1:5" x14ac:dyDescent="0.25">
      <c r="A2948">
        <v>2947</v>
      </c>
      <c r="B2948" s="5">
        <v>1</v>
      </c>
      <c r="C2948" s="2">
        <v>2</v>
      </c>
    </row>
    <row r="2949" spans="1:5" x14ac:dyDescent="0.25">
      <c r="A2949">
        <v>2948</v>
      </c>
      <c r="B2949" s="5">
        <v>1</v>
      </c>
      <c r="C2949" s="2">
        <v>2</v>
      </c>
    </row>
    <row r="2950" spans="1:5" x14ac:dyDescent="0.25">
      <c r="A2950">
        <v>2949</v>
      </c>
      <c r="B2950" s="5">
        <v>1</v>
      </c>
    </row>
    <row r="2951" spans="1:5" x14ac:dyDescent="0.25">
      <c r="A2951">
        <v>2950</v>
      </c>
      <c r="B2951" s="5">
        <v>1</v>
      </c>
    </row>
    <row r="2952" spans="1:5" x14ac:dyDescent="0.25">
      <c r="A2952">
        <v>2951</v>
      </c>
      <c r="D2952" s="3">
        <v>3</v>
      </c>
      <c r="E2952" s="4">
        <v>4</v>
      </c>
    </row>
    <row r="2953" spans="1:5" x14ac:dyDescent="0.25">
      <c r="A2953">
        <v>2952</v>
      </c>
      <c r="D2953" s="3">
        <v>3</v>
      </c>
      <c r="E2953" s="4">
        <v>4</v>
      </c>
    </row>
    <row r="2954" spans="1:5" x14ac:dyDescent="0.25">
      <c r="A2954">
        <v>2953</v>
      </c>
      <c r="D2954" s="3">
        <v>3</v>
      </c>
      <c r="E2954" s="4">
        <v>4</v>
      </c>
    </row>
    <row r="2955" spans="1:5" x14ac:dyDescent="0.25">
      <c r="A2955">
        <v>2954</v>
      </c>
      <c r="D2955" s="3">
        <v>3</v>
      </c>
      <c r="E2955" s="4">
        <v>4</v>
      </c>
    </row>
    <row r="2956" spans="1:5" x14ac:dyDescent="0.25">
      <c r="A2956">
        <v>2955</v>
      </c>
      <c r="D2956" s="3">
        <v>3</v>
      </c>
      <c r="E2956" s="4">
        <v>4</v>
      </c>
    </row>
    <row r="2957" spans="1:5" x14ac:dyDescent="0.25">
      <c r="A2957">
        <v>2956</v>
      </c>
      <c r="D2957" s="3">
        <v>3</v>
      </c>
      <c r="E2957" s="4">
        <v>4</v>
      </c>
    </row>
    <row r="2958" spans="1:5" x14ac:dyDescent="0.25">
      <c r="A2958">
        <v>2957</v>
      </c>
      <c r="D2958" s="3">
        <v>3</v>
      </c>
      <c r="E2958" s="4">
        <v>4</v>
      </c>
    </row>
    <row r="2959" spans="1:5" x14ac:dyDescent="0.25">
      <c r="A2959">
        <v>2958</v>
      </c>
    </row>
    <row r="2960" spans="1:5" x14ac:dyDescent="0.25">
      <c r="A2960">
        <v>2959</v>
      </c>
    </row>
    <row r="2961" spans="1:5" x14ac:dyDescent="0.25">
      <c r="A2961">
        <v>2960</v>
      </c>
    </row>
    <row r="2962" spans="1:5" x14ac:dyDescent="0.25">
      <c r="A2962">
        <v>2961</v>
      </c>
    </row>
    <row r="2963" spans="1:5" x14ac:dyDescent="0.25">
      <c r="A2963">
        <v>2962</v>
      </c>
    </row>
    <row r="2964" spans="1:5" x14ac:dyDescent="0.25">
      <c r="A2964">
        <v>2963</v>
      </c>
      <c r="C2964" s="2">
        <v>2</v>
      </c>
    </row>
    <row r="2965" spans="1:5" x14ac:dyDescent="0.25">
      <c r="A2965">
        <v>2964</v>
      </c>
      <c r="C2965" s="2">
        <v>2</v>
      </c>
    </row>
    <row r="2966" spans="1:5" x14ac:dyDescent="0.25">
      <c r="A2966">
        <v>2965</v>
      </c>
      <c r="C2966" s="2">
        <v>2</v>
      </c>
    </row>
    <row r="2967" spans="1:5" x14ac:dyDescent="0.25">
      <c r="A2967">
        <v>2966</v>
      </c>
      <c r="B2967" s="5">
        <v>1</v>
      </c>
      <c r="C2967" s="2">
        <v>2</v>
      </c>
    </row>
    <row r="2968" spans="1:5" x14ac:dyDescent="0.25">
      <c r="A2968">
        <v>2967</v>
      </c>
      <c r="B2968" s="5">
        <v>1</v>
      </c>
      <c r="C2968" s="2">
        <v>2</v>
      </c>
    </row>
    <row r="2969" spans="1:5" x14ac:dyDescent="0.25">
      <c r="A2969">
        <v>2968</v>
      </c>
      <c r="B2969" s="5">
        <v>1</v>
      </c>
      <c r="C2969" s="2">
        <v>2</v>
      </c>
    </row>
    <row r="2970" spans="1:5" x14ac:dyDescent="0.25">
      <c r="A2970">
        <v>2969</v>
      </c>
      <c r="B2970" s="5">
        <v>1</v>
      </c>
      <c r="C2970" s="2">
        <v>2</v>
      </c>
    </row>
    <row r="2971" spans="1:5" x14ac:dyDescent="0.25">
      <c r="A2971">
        <v>2970</v>
      </c>
      <c r="B2971" s="5">
        <v>1</v>
      </c>
    </row>
    <row r="2972" spans="1:5" x14ac:dyDescent="0.25">
      <c r="A2972">
        <v>2971</v>
      </c>
      <c r="B2972" s="5">
        <v>1</v>
      </c>
    </row>
    <row r="2973" spans="1:5" x14ac:dyDescent="0.25">
      <c r="A2973">
        <v>2972</v>
      </c>
      <c r="D2973" s="3">
        <v>3</v>
      </c>
      <c r="E2973" s="4">
        <v>4</v>
      </c>
    </row>
    <row r="2974" spans="1:5" x14ac:dyDescent="0.25">
      <c r="A2974">
        <v>2973</v>
      </c>
      <c r="D2974" s="3">
        <v>3</v>
      </c>
      <c r="E2974" s="4">
        <v>4</v>
      </c>
    </row>
    <row r="2975" spans="1:5" x14ac:dyDescent="0.25">
      <c r="A2975">
        <v>2974</v>
      </c>
      <c r="D2975" s="3">
        <v>3</v>
      </c>
      <c r="E2975" s="4">
        <v>4</v>
      </c>
    </row>
    <row r="2976" spans="1:5" x14ac:dyDescent="0.25">
      <c r="A2976">
        <v>2975</v>
      </c>
      <c r="D2976" s="3">
        <v>3</v>
      </c>
      <c r="E2976" s="4">
        <v>4</v>
      </c>
    </row>
    <row r="2977" spans="1:5" x14ac:dyDescent="0.25">
      <c r="A2977">
        <v>2976</v>
      </c>
      <c r="D2977" s="3">
        <v>3</v>
      </c>
      <c r="E2977" s="4">
        <v>4</v>
      </c>
    </row>
    <row r="2978" spans="1:5" x14ac:dyDescent="0.25">
      <c r="A2978">
        <v>2977</v>
      </c>
      <c r="D2978" s="3">
        <v>3</v>
      </c>
      <c r="E2978" s="4">
        <v>4</v>
      </c>
    </row>
    <row r="2979" spans="1:5" x14ac:dyDescent="0.25">
      <c r="A2979">
        <v>2978</v>
      </c>
      <c r="E2979" s="4">
        <v>4</v>
      </c>
    </row>
    <row r="2980" spans="1:5" x14ac:dyDescent="0.25">
      <c r="A2980">
        <v>2979</v>
      </c>
    </row>
    <row r="2981" spans="1:5" x14ac:dyDescent="0.25">
      <c r="A2981">
        <v>2980</v>
      </c>
    </row>
    <row r="2982" spans="1:5" x14ac:dyDescent="0.25">
      <c r="A2982">
        <v>2981</v>
      </c>
    </row>
    <row r="2983" spans="1:5" x14ac:dyDescent="0.25">
      <c r="A2983">
        <v>2982</v>
      </c>
    </row>
    <row r="2984" spans="1:5" x14ac:dyDescent="0.25">
      <c r="A2984">
        <v>2983</v>
      </c>
    </row>
    <row r="2985" spans="1:5" x14ac:dyDescent="0.25">
      <c r="A2985">
        <v>2984</v>
      </c>
      <c r="C2985" s="2">
        <v>2</v>
      </c>
    </row>
    <row r="2986" spans="1:5" x14ac:dyDescent="0.25">
      <c r="A2986">
        <v>2985</v>
      </c>
      <c r="C2986" s="2">
        <v>2</v>
      </c>
    </row>
    <row r="2987" spans="1:5" x14ac:dyDescent="0.25">
      <c r="A2987">
        <v>2986</v>
      </c>
      <c r="C2987" s="2">
        <v>2</v>
      </c>
    </row>
    <row r="2988" spans="1:5" x14ac:dyDescent="0.25">
      <c r="A2988">
        <v>2987</v>
      </c>
      <c r="B2988" s="5">
        <v>1</v>
      </c>
      <c r="C2988" s="2">
        <v>2</v>
      </c>
    </row>
    <row r="2989" spans="1:5" x14ac:dyDescent="0.25">
      <c r="A2989">
        <v>2988</v>
      </c>
      <c r="B2989" s="5">
        <v>1</v>
      </c>
      <c r="C2989" s="2">
        <v>2</v>
      </c>
    </row>
    <row r="2990" spans="1:5" x14ac:dyDescent="0.25">
      <c r="A2990">
        <v>2989</v>
      </c>
      <c r="B2990" s="5">
        <v>1</v>
      </c>
      <c r="C2990" s="2">
        <v>2</v>
      </c>
    </row>
    <row r="2991" spans="1:5" x14ac:dyDescent="0.25">
      <c r="A2991">
        <v>2990</v>
      </c>
      <c r="B2991" s="5">
        <v>1</v>
      </c>
      <c r="C2991" s="2">
        <v>2</v>
      </c>
    </row>
    <row r="2992" spans="1:5" x14ac:dyDescent="0.25">
      <c r="A2992">
        <v>2991</v>
      </c>
      <c r="B2992" s="5">
        <v>1</v>
      </c>
    </row>
    <row r="2993" spans="1:5" x14ac:dyDescent="0.25">
      <c r="A2993">
        <v>2992</v>
      </c>
      <c r="B2993" s="5">
        <v>1</v>
      </c>
    </row>
    <row r="2994" spans="1:5" x14ac:dyDescent="0.25">
      <c r="A2994">
        <v>2993</v>
      </c>
      <c r="E2994" s="4">
        <v>4</v>
      </c>
    </row>
    <row r="2995" spans="1:5" x14ac:dyDescent="0.25">
      <c r="A2995">
        <v>2994</v>
      </c>
      <c r="D2995" s="3">
        <v>3</v>
      </c>
      <c r="E2995" s="4">
        <v>4</v>
      </c>
    </row>
    <row r="2996" spans="1:5" x14ac:dyDescent="0.25">
      <c r="A2996">
        <v>2995</v>
      </c>
      <c r="D2996" s="3">
        <v>3</v>
      </c>
      <c r="E2996" s="4">
        <v>4</v>
      </c>
    </row>
    <row r="2997" spans="1:5" x14ac:dyDescent="0.25">
      <c r="A2997">
        <v>2996</v>
      </c>
      <c r="D2997" s="3">
        <v>3</v>
      </c>
      <c r="E2997" s="4">
        <v>4</v>
      </c>
    </row>
    <row r="2998" spans="1:5" x14ac:dyDescent="0.25">
      <c r="A2998">
        <v>2997</v>
      </c>
      <c r="D2998" s="3">
        <v>3</v>
      </c>
      <c r="E2998" s="4">
        <v>4</v>
      </c>
    </row>
    <row r="2999" spans="1:5" x14ac:dyDescent="0.25">
      <c r="A2999">
        <v>2998</v>
      </c>
      <c r="D2999" s="3">
        <v>3</v>
      </c>
      <c r="E2999" s="4">
        <v>4</v>
      </c>
    </row>
    <row r="3000" spans="1:5" x14ac:dyDescent="0.25">
      <c r="A3000">
        <v>2999</v>
      </c>
      <c r="D3000" s="3">
        <v>3</v>
      </c>
      <c r="E3000" s="4">
        <v>4</v>
      </c>
    </row>
    <row r="3001" spans="1:5" x14ac:dyDescent="0.25">
      <c r="A3001">
        <v>3000</v>
      </c>
      <c r="D3001" s="3">
        <v>3</v>
      </c>
      <c r="E3001" s="4">
        <v>4</v>
      </c>
    </row>
    <row r="3002" spans="1:5" x14ac:dyDescent="0.25">
      <c r="A3002">
        <v>3001</v>
      </c>
    </row>
    <row r="3003" spans="1:5" x14ac:dyDescent="0.25">
      <c r="A3003">
        <v>3002</v>
      </c>
    </row>
    <row r="3004" spans="1:5" x14ac:dyDescent="0.25">
      <c r="A3004">
        <v>3003</v>
      </c>
    </row>
    <row r="3005" spans="1:5" x14ac:dyDescent="0.25">
      <c r="A3005">
        <v>3004</v>
      </c>
      <c r="C3005" s="2">
        <v>2</v>
      </c>
    </row>
    <row r="3006" spans="1:5" x14ac:dyDescent="0.25">
      <c r="A3006">
        <v>3005</v>
      </c>
      <c r="C3006" s="2">
        <v>2</v>
      </c>
    </row>
    <row r="3007" spans="1:5" x14ac:dyDescent="0.25">
      <c r="A3007">
        <v>3006</v>
      </c>
      <c r="C3007" s="2">
        <v>2</v>
      </c>
    </row>
    <row r="3008" spans="1:5" x14ac:dyDescent="0.25">
      <c r="A3008">
        <v>3007</v>
      </c>
      <c r="C3008" s="2">
        <v>2</v>
      </c>
    </row>
    <row r="3009" spans="1:5" x14ac:dyDescent="0.25">
      <c r="A3009">
        <v>3008</v>
      </c>
      <c r="B3009" s="5">
        <v>1</v>
      </c>
      <c r="C3009" s="2">
        <v>2</v>
      </c>
    </row>
    <row r="3010" spans="1:5" x14ac:dyDescent="0.25">
      <c r="A3010">
        <v>3009</v>
      </c>
      <c r="B3010" s="5">
        <v>1</v>
      </c>
      <c r="C3010" s="2">
        <v>2</v>
      </c>
    </row>
    <row r="3011" spans="1:5" x14ac:dyDescent="0.25">
      <c r="A3011">
        <v>3010</v>
      </c>
      <c r="B3011" s="5">
        <v>1</v>
      </c>
      <c r="C3011" s="2">
        <v>2</v>
      </c>
    </row>
    <row r="3012" spans="1:5" x14ac:dyDescent="0.25">
      <c r="A3012">
        <v>3011</v>
      </c>
      <c r="B3012" s="5">
        <v>1</v>
      </c>
      <c r="C3012" s="2">
        <v>2</v>
      </c>
    </row>
    <row r="3013" spans="1:5" x14ac:dyDescent="0.25">
      <c r="A3013">
        <v>3012</v>
      </c>
      <c r="B3013" s="5">
        <v>1</v>
      </c>
    </row>
    <row r="3014" spans="1:5" x14ac:dyDescent="0.25">
      <c r="A3014">
        <v>3013</v>
      </c>
      <c r="B3014" s="5">
        <v>1</v>
      </c>
    </row>
    <row r="3015" spans="1:5" x14ac:dyDescent="0.25">
      <c r="A3015">
        <v>3014</v>
      </c>
      <c r="B3015" s="5">
        <v>1</v>
      </c>
    </row>
    <row r="3016" spans="1:5" x14ac:dyDescent="0.25">
      <c r="A3016">
        <v>3015</v>
      </c>
      <c r="E3016" s="4">
        <v>4</v>
      </c>
    </row>
    <row r="3017" spans="1:5" x14ac:dyDescent="0.25">
      <c r="A3017">
        <v>3016</v>
      </c>
      <c r="D3017" s="3">
        <v>3</v>
      </c>
      <c r="E3017" s="4">
        <v>4</v>
      </c>
    </row>
    <row r="3018" spans="1:5" x14ac:dyDescent="0.25">
      <c r="A3018">
        <v>3017</v>
      </c>
      <c r="D3018" s="3">
        <v>3</v>
      </c>
      <c r="E3018" s="4">
        <v>4</v>
      </c>
    </row>
    <row r="3019" spans="1:5" x14ac:dyDescent="0.25">
      <c r="A3019">
        <v>3018</v>
      </c>
      <c r="D3019" s="3">
        <v>3</v>
      </c>
      <c r="E3019" s="4">
        <v>4</v>
      </c>
    </row>
    <row r="3020" spans="1:5" x14ac:dyDescent="0.25">
      <c r="A3020">
        <v>3019</v>
      </c>
      <c r="D3020" s="3">
        <v>3</v>
      </c>
      <c r="E3020" s="4">
        <v>4</v>
      </c>
    </row>
    <row r="3021" spans="1:5" x14ac:dyDescent="0.25">
      <c r="A3021">
        <v>3020</v>
      </c>
      <c r="D3021" s="3">
        <v>3</v>
      </c>
      <c r="E3021" s="4">
        <v>4</v>
      </c>
    </row>
    <row r="3022" spans="1:5" x14ac:dyDescent="0.25">
      <c r="A3022">
        <v>3021</v>
      </c>
      <c r="D3022" s="3">
        <v>3</v>
      </c>
      <c r="E3022" s="4">
        <v>4</v>
      </c>
    </row>
    <row r="3023" spans="1:5" x14ac:dyDescent="0.25">
      <c r="A3023">
        <v>3022</v>
      </c>
      <c r="D3023" s="3">
        <v>3</v>
      </c>
      <c r="E3023" s="4">
        <v>4</v>
      </c>
    </row>
    <row r="3024" spans="1:5" x14ac:dyDescent="0.25">
      <c r="A3024">
        <v>3023</v>
      </c>
      <c r="D3024" s="3">
        <v>3</v>
      </c>
      <c r="E3024" s="4">
        <v>4</v>
      </c>
    </row>
    <row r="3025" spans="1:5" x14ac:dyDescent="0.25">
      <c r="A3025">
        <v>3024</v>
      </c>
    </row>
    <row r="3026" spans="1:5" x14ac:dyDescent="0.25">
      <c r="A3026">
        <v>3025</v>
      </c>
      <c r="C3026" s="2">
        <v>2</v>
      </c>
    </row>
    <row r="3027" spans="1:5" x14ac:dyDescent="0.25">
      <c r="A3027">
        <v>3026</v>
      </c>
      <c r="C3027" s="2">
        <v>2</v>
      </c>
    </row>
    <row r="3028" spans="1:5" x14ac:dyDescent="0.25">
      <c r="A3028">
        <v>3027</v>
      </c>
      <c r="C3028" s="2">
        <v>2</v>
      </c>
    </row>
    <row r="3029" spans="1:5" x14ac:dyDescent="0.25">
      <c r="A3029">
        <v>3028</v>
      </c>
      <c r="C3029" s="2">
        <v>2</v>
      </c>
    </row>
    <row r="3030" spans="1:5" x14ac:dyDescent="0.25">
      <c r="A3030">
        <v>3029</v>
      </c>
      <c r="C3030" s="2">
        <v>2</v>
      </c>
    </row>
    <row r="3031" spans="1:5" x14ac:dyDescent="0.25">
      <c r="A3031">
        <v>3030</v>
      </c>
      <c r="C3031" s="2">
        <v>2</v>
      </c>
    </row>
    <row r="3032" spans="1:5" x14ac:dyDescent="0.25">
      <c r="A3032">
        <v>3031</v>
      </c>
      <c r="B3032" s="5">
        <v>1</v>
      </c>
      <c r="C3032" s="2">
        <v>2</v>
      </c>
    </row>
    <row r="3033" spans="1:5" x14ac:dyDescent="0.25">
      <c r="A3033">
        <v>3032</v>
      </c>
      <c r="B3033" s="5">
        <v>1</v>
      </c>
      <c r="C3033" s="2">
        <v>2</v>
      </c>
    </row>
    <row r="3034" spans="1:5" x14ac:dyDescent="0.25">
      <c r="A3034">
        <v>3033</v>
      </c>
      <c r="B3034" s="5">
        <v>1</v>
      </c>
      <c r="C3034" s="2">
        <v>2</v>
      </c>
    </row>
    <row r="3035" spans="1:5" x14ac:dyDescent="0.25">
      <c r="A3035">
        <v>3034</v>
      </c>
      <c r="B3035" s="5">
        <v>1</v>
      </c>
    </row>
    <row r="3036" spans="1:5" x14ac:dyDescent="0.25">
      <c r="A3036">
        <v>3035</v>
      </c>
      <c r="B3036" s="5">
        <v>1</v>
      </c>
    </row>
    <row r="3037" spans="1:5" x14ac:dyDescent="0.25">
      <c r="A3037">
        <v>3036</v>
      </c>
      <c r="B3037" s="5">
        <v>1</v>
      </c>
    </row>
    <row r="3038" spans="1:5" x14ac:dyDescent="0.25">
      <c r="A3038">
        <v>3037</v>
      </c>
      <c r="B3038" s="5">
        <v>1</v>
      </c>
    </row>
    <row r="3039" spans="1:5" x14ac:dyDescent="0.25">
      <c r="A3039">
        <v>3038</v>
      </c>
      <c r="E3039" s="4">
        <v>4</v>
      </c>
    </row>
    <row r="3040" spans="1:5" x14ac:dyDescent="0.25">
      <c r="A3040">
        <v>3039</v>
      </c>
      <c r="D3040" s="3">
        <v>3</v>
      </c>
      <c r="E3040" s="4">
        <v>4</v>
      </c>
    </row>
    <row r="3041" spans="1:5" x14ac:dyDescent="0.25">
      <c r="A3041">
        <v>3040</v>
      </c>
      <c r="D3041" s="3">
        <v>3</v>
      </c>
      <c r="E3041" s="4">
        <v>4</v>
      </c>
    </row>
    <row r="3042" spans="1:5" x14ac:dyDescent="0.25">
      <c r="A3042">
        <v>3041</v>
      </c>
      <c r="D3042" s="3">
        <v>3</v>
      </c>
      <c r="E3042" s="4">
        <v>4</v>
      </c>
    </row>
    <row r="3043" spans="1:5" x14ac:dyDescent="0.25">
      <c r="A3043">
        <v>3042</v>
      </c>
      <c r="D3043" s="3">
        <v>3</v>
      </c>
      <c r="E3043" s="4">
        <v>4</v>
      </c>
    </row>
    <row r="3044" spans="1:5" x14ac:dyDescent="0.25">
      <c r="A3044">
        <v>3043</v>
      </c>
      <c r="D3044" s="3">
        <v>3</v>
      </c>
      <c r="E3044" s="4">
        <v>4</v>
      </c>
    </row>
    <row r="3045" spans="1:5" x14ac:dyDescent="0.25">
      <c r="A3045">
        <v>3044</v>
      </c>
      <c r="D3045" s="3">
        <v>3</v>
      </c>
      <c r="E3045" s="4">
        <v>4</v>
      </c>
    </row>
    <row r="3046" spans="1:5" x14ac:dyDescent="0.25">
      <c r="A3046">
        <v>3045</v>
      </c>
      <c r="D3046" s="3">
        <v>3</v>
      </c>
      <c r="E3046" s="4">
        <v>4</v>
      </c>
    </row>
    <row r="3047" spans="1:5" x14ac:dyDescent="0.25">
      <c r="A3047">
        <v>3046</v>
      </c>
      <c r="C3047" s="2">
        <v>2</v>
      </c>
      <c r="D3047" s="3">
        <v>3</v>
      </c>
      <c r="E3047" s="4">
        <v>4</v>
      </c>
    </row>
    <row r="3048" spans="1:5" x14ac:dyDescent="0.25">
      <c r="A3048">
        <v>3047</v>
      </c>
      <c r="C3048" s="2">
        <v>2</v>
      </c>
      <c r="D3048" s="3">
        <v>3</v>
      </c>
      <c r="E3048" s="4">
        <v>4</v>
      </c>
    </row>
    <row r="3049" spans="1:5" x14ac:dyDescent="0.25">
      <c r="A3049">
        <v>3048</v>
      </c>
      <c r="C3049" s="2">
        <v>2</v>
      </c>
    </row>
    <row r="3050" spans="1:5" x14ac:dyDescent="0.25">
      <c r="A3050">
        <v>3049</v>
      </c>
      <c r="C3050" s="2">
        <v>2</v>
      </c>
    </row>
    <row r="3051" spans="1:5" x14ac:dyDescent="0.25">
      <c r="A3051">
        <v>3050</v>
      </c>
      <c r="C3051" s="2">
        <v>2</v>
      </c>
    </row>
    <row r="3052" spans="1:5" x14ac:dyDescent="0.25">
      <c r="A3052">
        <v>3051</v>
      </c>
      <c r="C3052" s="2">
        <v>2</v>
      </c>
    </row>
    <row r="3053" spans="1:5" x14ac:dyDescent="0.25">
      <c r="A3053">
        <v>3052</v>
      </c>
      <c r="C3053" s="2">
        <v>2</v>
      </c>
    </row>
    <row r="3054" spans="1:5" x14ac:dyDescent="0.25">
      <c r="A3054">
        <v>3053</v>
      </c>
      <c r="C3054" s="2">
        <v>2</v>
      </c>
    </row>
    <row r="3055" spans="1:5" x14ac:dyDescent="0.25">
      <c r="A3055">
        <v>3054</v>
      </c>
      <c r="B3055" s="5">
        <v>1</v>
      </c>
      <c r="C3055" s="2">
        <v>2</v>
      </c>
    </row>
    <row r="3056" spans="1:5" x14ac:dyDescent="0.25">
      <c r="A3056">
        <v>3055</v>
      </c>
      <c r="B3056" s="5">
        <v>1</v>
      </c>
      <c r="C3056" s="2">
        <v>2</v>
      </c>
    </row>
    <row r="3057" spans="1:6" x14ac:dyDescent="0.25">
      <c r="A3057">
        <v>3056</v>
      </c>
      <c r="B3057" s="5">
        <v>1</v>
      </c>
    </row>
    <row r="3058" spans="1:6" x14ac:dyDescent="0.25">
      <c r="A3058">
        <v>3057</v>
      </c>
      <c r="B3058" s="5">
        <v>1</v>
      </c>
      <c r="F3058" t="s">
        <v>22</v>
      </c>
    </row>
    <row r="3059" spans="1:6" x14ac:dyDescent="0.25">
      <c r="A3059">
        <v>3058</v>
      </c>
    </row>
    <row r="3060" spans="1:6" x14ac:dyDescent="0.25">
      <c r="A3060">
        <v>3059</v>
      </c>
      <c r="F3060" t="s">
        <v>22</v>
      </c>
    </row>
    <row r="3061" spans="1:6" x14ac:dyDescent="0.25">
      <c r="A3061">
        <v>3060</v>
      </c>
      <c r="C3061" s="2">
        <v>2</v>
      </c>
    </row>
    <row r="3062" spans="1:6" x14ac:dyDescent="0.25">
      <c r="A3062">
        <v>3061</v>
      </c>
      <c r="C3062" s="2">
        <v>2</v>
      </c>
    </row>
    <row r="3063" spans="1:6" x14ac:dyDescent="0.25">
      <c r="A3063">
        <v>3062</v>
      </c>
      <c r="C3063" s="2">
        <v>2</v>
      </c>
      <c r="D3063" s="3">
        <v>3</v>
      </c>
    </row>
    <row r="3064" spans="1:6" x14ac:dyDescent="0.25">
      <c r="A3064">
        <v>3063</v>
      </c>
      <c r="C3064" s="2">
        <v>2</v>
      </c>
      <c r="D3064" s="3">
        <v>3</v>
      </c>
    </row>
    <row r="3065" spans="1:6" x14ac:dyDescent="0.25">
      <c r="A3065">
        <v>3064</v>
      </c>
      <c r="C3065" s="2">
        <v>2</v>
      </c>
      <c r="D3065" s="3">
        <v>3</v>
      </c>
    </row>
    <row r="3066" spans="1:6" x14ac:dyDescent="0.25">
      <c r="A3066">
        <v>3065</v>
      </c>
      <c r="C3066" s="2">
        <v>2</v>
      </c>
      <c r="D3066" s="3">
        <v>3</v>
      </c>
    </row>
    <row r="3067" spans="1:6" x14ac:dyDescent="0.25">
      <c r="A3067">
        <v>3066</v>
      </c>
      <c r="C3067" s="2">
        <v>2</v>
      </c>
      <c r="D3067" s="3">
        <v>3</v>
      </c>
    </row>
    <row r="3068" spans="1:6" x14ac:dyDescent="0.25">
      <c r="A3068">
        <v>3067</v>
      </c>
      <c r="C3068" s="2">
        <v>2</v>
      </c>
      <c r="D3068" s="3">
        <v>3</v>
      </c>
    </row>
    <row r="3069" spans="1:6" x14ac:dyDescent="0.25">
      <c r="A3069">
        <v>3068</v>
      </c>
      <c r="C3069" s="2">
        <v>2</v>
      </c>
      <c r="D3069" s="3">
        <v>3</v>
      </c>
    </row>
    <row r="3070" spans="1:6" x14ac:dyDescent="0.25">
      <c r="A3070">
        <v>3069</v>
      </c>
      <c r="C3070" s="2">
        <v>2</v>
      </c>
      <c r="D3070" s="3">
        <v>3</v>
      </c>
    </row>
    <row r="3071" spans="1:6" x14ac:dyDescent="0.25">
      <c r="A3071">
        <v>3070</v>
      </c>
      <c r="C3071" s="2">
        <v>2</v>
      </c>
      <c r="D3071" s="3">
        <v>3</v>
      </c>
    </row>
    <row r="3072" spans="1:6" x14ac:dyDescent="0.25">
      <c r="A3072">
        <v>3071</v>
      </c>
      <c r="C3072" s="2">
        <v>2</v>
      </c>
      <c r="D3072" s="3">
        <v>3</v>
      </c>
    </row>
    <row r="3073" spans="1:5" x14ac:dyDescent="0.25">
      <c r="A3073">
        <v>3072</v>
      </c>
      <c r="C3073" s="2">
        <v>2</v>
      </c>
      <c r="D3073" s="3">
        <v>3</v>
      </c>
    </row>
    <row r="3074" spans="1:5" x14ac:dyDescent="0.25">
      <c r="A3074">
        <v>3073</v>
      </c>
      <c r="C3074" s="2">
        <v>2</v>
      </c>
      <c r="D3074" s="3">
        <v>3</v>
      </c>
    </row>
    <row r="3075" spans="1:5" x14ac:dyDescent="0.25">
      <c r="A3075">
        <v>3074</v>
      </c>
      <c r="C3075" s="2">
        <v>2</v>
      </c>
      <c r="D3075" s="3">
        <v>3</v>
      </c>
    </row>
    <row r="3076" spans="1:5" x14ac:dyDescent="0.25">
      <c r="A3076">
        <v>3075</v>
      </c>
      <c r="C3076" s="2">
        <v>2</v>
      </c>
      <c r="D3076" s="3">
        <v>3</v>
      </c>
    </row>
    <row r="3077" spans="1:5" x14ac:dyDescent="0.25">
      <c r="A3077">
        <v>3076</v>
      </c>
      <c r="C3077" s="2">
        <v>2</v>
      </c>
      <c r="D3077" s="3">
        <v>3</v>
      </c>
    </row>
    <row r="3078" spans="1:5" x14ac:dyDescent="0.25">
      <c r="A3078">
        <v>3077</v>
      </c>
    </row>
    <row r="3079" spans="1:5" x14ac:dyDescent="0.25">
      <c r="A3079">
        <v>3078</v>
      </c>
      <c r="B3079" s="5">
        <v>1</v>
      </c>
      <c r="E3079" s="4">
        <v>4</v>
      </c>
    </row>
    <row r="3080" spans="1:5" x14ac:dyDescent="0.25">
      <c r="A3080">
        <v>3079</v>
      </c>
      <c r="B3080" s="5">
        <v>1</v>
      </c>
      <c r="E3080" s="4">
        <v>4</v>
      </c>
    </row>
    <row r="3081" spans="1:5" x14ac:dyDescent="0.25">
      <c r="A3081">
        <v>3080</v>
      </c>
      <c r="B3081" s="5">
        <v>1</v>
      </c>
      <c r="E3081" s="4">
        <v>4</v>
      </c>
    </row>
    <row r="3082" spans="1:5" x14ac:dyDescent="0.25">
      <c r="A3082">
        <v>3081</v>
      </c>
      <c r="B3082" s="5">
        <v>1</v>
      </c>
      <c r="E3082" s="4">
        <v>4</v>
      </c>
    </row>
    <row r="3083" spans="1:5" x14ac:dyDescent="0.25">
      <c r="A3083">
        <v>3082</v>
      </c>
      <c r="B3083" s="5">
        <v>1</v>
      </c>
      <c r="E3083" s="4">
        <v>4</v>
      </c>
    </row>
    <row r="3084" spans="1:5" x14ac:dyDescent="0.25">
      <c r="A3084">
        <v>3083</v>
      </c>
      <c r="B3084" s="5">
        <v>1</v>
      </c>
      <c r="E3084" s="4">
        <v>4</v>
      </c>
    </row>
    <row r="3085" spans="1:5" x14ac:dyDescent="0.25">
      <c r="A3085">
        <v>3084</v>
      </c>
      <c r="B3085" s="5">
        <v>1</v>
      </c>
      <c r="E3085" s="4">
        <v>4</v>
      </c>
    </row>
    <row r="3086" spans="1:5" x14ac:dyDescent="0.25">
      <c r="A3086">
        <v>3085</v>
      </c>
      <c r="B3086" s="5">
        <v>1</v>
      </c>
      <c r="E3086" s="4">
        <v>4</v>
      </c>
    </row>
    <row r="3087" spans="1:5" x14ac:dyDescent="0.25">
      <c r="A3087">
        <v>3086</v>
      </c>
      <c r="B3087" s="5">
        <v>1</v>
      </c>
      <c r="E3087" s="4">
        <v>4</v>
      </c>
    </row>
    <row r="3088" spans="1:5" x14ac:dyDescent="0.25">
      <c r="A3088">
        <v>3087</v>
      </c>
      <c r="B3088" s="5">
        <v>1</v>
      </c>
      <c r="E3088" s="4">
        <v>4</v>
      </c>
    </row>
    <row r="3089" spans="1:5" x14ac:dyDescent="0.25">
      <c r="A3089">
        <v>3088</v>
      </c>
      <c r="B3089" s="5">
        <v>1</v>
      </c>
      <c r="E3089" s="4">
        <v>4</v>
      </c>
    </row>
    <row r="3090" spans="1:5" x14ac:dyDescent="0.25">
      <c r="A3090">
        <v>3089</v>
      </c>
      <c r="B3090" s="5">
        <v>1</v>
      </c>
      <c r="E3090" s="4">
        <v>4</v>
      </c>
    </row>
    <row r="3091" spans="1:5" x14ac:dyDescent="0.25">
      <c r="A3091">
        <v>3090</v>
      </c>
      <c r="B3091" s="5">
        <v>1</v>
      </c>
      <c r="E3091" s="4">
        <v>4</v>
      </c>
    </row>
    <row r="3092" spans="1:5" x14ac:dyDescent="0.25">
      <c r="A3092">
        <v>3091</v>
      </c>
      <c r="B3092" s="5">
        <v>1</v>
      </c>
      <c r="E3092" s="4">
        <v>4</v>
      </c>
    </row>
    <row r="3093" spans="1:5" x14ac:dyDescent="0.25">
      <c r="A3093">
        <v>3092</v>
      </c>
      <c r="B3093" s="5">
        <v>1</v>
      </c>
    </row>
    <row r="3094" spans="1:5" x14ac:dyDescent="0.25">
      <c r="A3094">
        <v>3093</v>
      </c>
      <c r="B3094" s="5">
        <v>1</v>
      </c>
    </row>
    <row r="3095" spans="1:5" x14ac:dyDescent="0.25">
      <c r="A3095">
        <v>3094</v>
      </c>
      <c r="C3095" s="2">
        <v>2</v>
      </c>
    </row>
    <row r="3096" spans="1:5" x14ac:dyDescent="0.25">
      <c r="A3096">
        <v>3095</v>
      </c>
      <c r="C3096" s="2">
        <v>2</v>
      </c>
      <c r="D3096" s="3">
        <v>3</v>
      </c>
    </row>
    <row r="3097" spans="1:5" x14ac:dyDescent="0.25">
      <c r="A3097">
        <v>3096</v>
      </c>
      <c r="C3097" s="2">
        <v>2</v>
      </c>
      <c r="D3097" s="3">
        <v>3</v>
      </c>
    </row>
    <row r="3098" spans="1:5" x14ac:dyDescent="0.25">
      <c r="A3098">
        <v>3097</v>
      </c>
      <c r="C3098" s="2">
        <v>2</v>
      </c>
      <c r="D3098" s="3">
        <v>3</v>
      </c>
    </row>
    <row r="3099" spans="1:5" x14ac:dyDescent="0.25">
      <c r="A3099">
        <v>3098</v>
      </c>
      <c r="C3099" s="2">
        <v>2</v>
      </c>
      <c r="D3099" s="3">
        <v>3</v>
      </c>
    </row>
    <row r="3100" spans="1:5" x14ac:dyDescent="0.25">
      <c r="A3100">
        <v>3099</v>
      </c>
      <c r="C3100" s="2">
        <v>2</v>
      </c>
      <c r="D3100" s="3">
        <v>3</v>
      </c>
    </row>
    <row r="3101" spans="1:5" x14ac:dyDescent="0.25">
      <c r="A3101">
        <v>3100</v>
      </c>
      <c r="C3101" s="2">
        <v>2</v>
      </c>
      <c r="D3101" s="3">
        <v>3</v>
      </c>
    </row>
    <row r="3102" spans="1:5" x14ac:dyDescent="0.25">
      <c r="A3102">
        <v>3101</v>
      </c>
      <c r="C3102" s="2">
        <v>2</v>
      </c>
      <c r="D3102" s="3">
        <v>3</v>
      </c>
    </row>
    <row r="3103" spans="1:5" x14ac:dyDescent="0.25">
      <c r="A3103">
        <v>3102</v>
      </c>
      <c r="C3103" s="2">
        <v>2</v>
      </c>
      <c r="D3103" s="3">
        <v>3</v>
      </c>
    </row>
    <row r="3104" spans="1:5" x14ac:dyDescent="0.25">
      <c r="A3104">
        <v>3103</v>
      </c>
      <c r="C3104" s="2">
        <v>2</v>
      </c>
      <c r="D3104" s="3">
        <v>3</v>
      </c>
    </row>
    <row r="3105" spans="1:5" x14ac:dyDescent="0.25">
      <c r="A3105">
        <v>3104</v>
      </c>
      <c r="C3105" s="2">
        <v>2</v>
      </c>
      <c r="D3105" s="3">
        <v>3</v>
      </c>
    </row>
    <row r="3106" spans="1:5" x14ac:dyDescent="0.25">
      <c r="A3106">
        <v>3105</v>
      </c>
      <c r="C3106" s="2">
        <v>2</v>
      </c>
      <c r="D3106" s="3">
        <v>3</v>
      </c>
    </row>
    <row r="3107" spans="1:5" x14ac:dyDescent="0.25">
      <c r="A3107">
        <v>3106</v>
      </c>
      <c r="C3107" s="2">
        <v>2</v>
      </c>
      <c r="D3107" s="3">
        <v>3</v>
      </c>
    </row>
    <row r="3108" spans="1:5" x14ac:dyDescent="0.25">
      <c r="A3108">
        <v>3107</v>
      </c>
      <c r="C3108" s="2">
        <v>2</v>
      </c>
      <c r="D3108" s="3">
        <v>3</v>
      </c>
    </row>
    <row r="3109" spans="1:5" x14ac:dyDescent="0.25">
      <c r="A3109">
        <v>3108</v>
      </c>
      <c r="E3109" s="4">
        <v>4</v>
      </c>
    </row>
    <row r="3110" spans="1:5" x14ac:dyDescent="0.25">
      <c r="A3110">
        <v>3109</v>
      </c>
      <c r="E3110" s="4">
        <v>4</v>
      </c>
    </row>
    <row r="3111" spans="1:5" x14ac:dyDescent="0.25">
      <c r="A3111">
        <v>3110</v>
      </c>
      <c r="E3111" s="4">
        <v>4</v>
      </c>
    </row>
    <row r="3112" spans="1:5" x14ac:dyDescent="0.25">
      <c r="A3112">
        <v>3111</v>
      </c>
      <c r="B3112" s="5">
        <v>1</v>
      </c>
      <c r="E3112" s="4">
        <v>4</v>
      </c>
    </row>
    <row r="3113" spans="1:5" x14ac:dyDescent="0.25">
      <c r="A3113">
        <v>3112</v>
      </c>
      <c r="B3113" s="5">
        <v>1</v>
      </c>
      <c r="E3113" s="4">
        <v>4</v>
      </c>
    </row>
    <row r="3114" spans="1:5" x14ac:dyDescent="0.25">
      <c r="A3114">
        <v>3113</v>
      </c>
      <c r="B3114" s="5">
        <v>1</v>
      </c>
      <c r="E3114" s="4">
        <v>4</v>
      </c>
    </row>
    <row r="3115" spans="1:5" x14ac:dyDescent="0.25">
      <c r="A3115">
        <v>3114</v>
      </c>
      <c r="B3115" s="5">
        <v>1</v>
      </c>
      <c r="E3115" s="4">
        <v>4</v>
      </c>
    </row>
    <row r="3116" spans="1:5" x14ac:dyDescent="0.25">
      <c r="A3116">
        <v>3115</v>
      </c>
      <c r="B3116" s="5">
        <v>1</v>
      </c>
      <c r="E3116" s="4">
        <v>4</v>
      </c>
    </row>
    <row r="3117" spans="1:5" x14ac:dyDescent="0.25">
      <c r="A3117">
        <v>3116</v>
      </c>
      <c r="B3117" s="5">
        <v>1</v>
      </c>
      <c r="E3117" s="4">
        <v>4</v>
      </c>
    </row>
    <row r="3118" spans="1:5" x14ac:dyDescent="0.25">
      <c r="A3118">
        <v>3117</v>
      </c>
      <c r="B3118" s="5">
        <v>1</v>
      </c>
      <c r="E3118" s="4">
        <v>4</v>
      </c>
    </row>
    <row r="3119" spans="1:5" x14ac:dyDescent="0.25">
      <c r="A3119">
        <v>3118</v>
      </c>
      <c r="B3119" s="5">
        <v>1</v>
      </c>
      <c r="E3119" s="4">
        <v>4</v>
      </c>
    </row>
    <row r="3120" spans="1:5" x14ac:dyDescent="0.25">
      <c r="A3120">
        <v>3119</v>
      </c>
      <c r="B3120" s="5">
        <v>1</v>
      </c>
      <c r="E3120" s="4">
        <v>4</v>
      </c>
    </row>
    <row r="3121" spans="1:5" x14ac:dyDescent="0.25">
      <c r="A3121">
        <v>3120</v>
      </c>
      <c r="B3121" s="5">
        <v>1</v>
      </c>
      <c r="E3121" s="4">
        <v>4</v>
      </c>
    </row>
    <row r="3122" spans="1:5" x14ac:dyDescent="0.25">
      <c r="A3122">
        <v>3121</v>
      </c>
      <c r="B3122" s="5">
        <v>1</v>
      </c>
      <c r="E3122" s="4">
        <v>4</v>
      </c>
    </row>
    <row r="3123" spans="1:5" x14ac:dyDescent="0.25">
      <c r="A3123">
        <v>3122</v>
      </c>
      <c r="B3123" s="5">
        <v>1</v>
      </c>
    </row>
    <row r="3124" spans="1:5" x14ac:dyDescent="0.25">
      <c r="A3124">
        <v>3123</v>
      </c>
      <c r="B3124" s="5">
        <v>1</v>
      </c>
      <c r="C3124" s="2">
        <v>2</v>
      </c>
    </row>
    <row r="3125" spans="1:5" x14ac:dyDescent="0.25">
      <c r="A3125">
        <v>3124</v>
      </c>
      <c r="B3125" s="5">
        <v>1</v>
      </c>
      <c r="C3125" s="2">
        <v>2</v>
      </c>
    </row>
    <row r="3126" spans="1:5" x14ac:dyDescent="0.25">
      <c r="A3126">
        <v>3125</v>
      </c>
      <c r="B3126" s="5">
        <v>1</v>
      </c>
      <c r="C3126" s="2">
        <v>2</v>
      </c>
    </row>
    <row r="3127" spans="1:5" x14ac:dyDescent="0.25">
      <c r="A3127">
        <v>3126</v>
      </c>
      <c r="C3127" s="2">
        <v>2</v>
      </c>
    </row>
    <row r="3128" spans="1:5" x14ac:dyDescent="0.25">
      <c r="A3128">
        <v>3127</v>
      </c>
      <c r="C3128" s="2">
        <v>2</v>
      </c>
    </row>
    <row r="3129" spans="1:5" x14ac:dyDescent="0.25">
      <c r="A3129">
        <v>3128</v>
      </c>
      <c r="C3129" s="2">
        <v>2</v>
      </c>
      <c r="D3129" s="3">
        <v>3</v>
      </c>
    </row>
    <row r="3130" spans="1:5" x14ac:dyDescent="0.25">
      <c r="A3130">
        <v>3129</v>
      </c>
      <c r="C3130" s="2">
        <v>2</v>
      </c>
      <c r="D3130" s="3">
        <v>3</v>
      </c>
    </row>
    <row r="3131" spans="1:5" x14ac:dyDescent="0.25">
      <c r="A3131">
        <v>3130</v>
      </c>
      <c r="C3131" s="2">
        <v>2</v>
      </c>
      <c r="D3131" s="3">
        <v>3</v>
      </c>
    </row>
    <row r="3132" spans="1:5" x14ac:dyDescent="0.25">
      <c r="A3132">
        <v>3131</v>
      </c>
      <c r="C3132" s="2">
        <v>2</v>
      </c>
      <c r="D3132" s="3">
        <v>3</v>
      </c>
    </row>
    <row r="3133" spans="1:5" x14ac:dyDescent="0.25">
      <c r="A3133">
        <v>3132</v>
      </c>
      <c r="C3133" s="2">
        <v>2</v>
      </c>
      <c r="D3133" s="3">
        <v>3</v>
      </c>
    </row>
    <row r="3134" spans="1:5" x14ac:dyDescent="0.25">
      <c r="A3134">
        <v>3133</v>
      </c>
      <c r="C3134" s="2">
        <v>2</v>
      </c>
      <c r="D3134" s="3">
        <v>3</v>
      </c>
    </row>
    <row r="3135" spans="1:5" x14ac:dyDescent="0.25">
      <c r="A3135">
        <v>3134</v>
      </c>
      <c r="C3135" s="2">
        <v>2</v>
      </c>
      <c r="D3135" s="3">
        <v>3</v>
      </c>
      <c r="E3135" s="4">
        <v>4</v>
      </c>
    </row>
    <row r="3136" spans="1:5" x14ac:dyDescent="0.25">
      <c r="A3136">
        <v>3135</v>
      </c>
      <c r="C3136" s="2">
        <v>2</v>
      </c>
      <c r="D3136" s="3">
        <v>3</v>
      </c>
      <c r="E3136" s="4">
        <v>4</v>
      </c>
    </row>
    <row r="3137" spans="1:5" x14ac:dyDescent="0.25">
      <c r="A3137">
        <v>3136</v>
      </c>
      <c r="C3137" s="2">
        <v>2</v>
      </c>
      <c r="D3137" s="3">
        <v>3</v>
      </c>
      <c r="E3137" s="4">
        <v>4</v>
      </c>
    </row>
    <row r="3138" spans="1:5" x14ac:dyDescent="0.25">
      <c r="A3138">
        <v>3137</v>
      </c>
      <c r="D3138" s="3">
        <v>3</v>
      </c>
      <c r="E3138" s="4">
        <v>4</v>
      </c>
    </row>
    <row r="3139" spans="1:5" x14ac:dyDescent="0.25">
      <c r="A3139">
        <v>3138</v>
      </c>
      <c r="D3139" s="3">
        <v>3</v>
      </c>
      <c r="E3139" s="4">
        <v>4</v>
      </c>
    </row>
    <row r="3140" spans="1:5" x14ac:dyDescent="0.25">
      <c r="A3140">
        <v>3139</v>
      </c>
      <c r="D3140" s="3">
        <v>3</v>
      </c>
      <c r="E3140" s="4">
        <v>4</v>
      </c>
    </row>
    <row r="3141" spans="1:5" x14ac:dyDescent="0.25">
      <c r="A3141">
        <v>3140</v>
      </c>
      <c r="D3141" s="3">
        <v>3</v>
      </c>
      <c r="E3141" s="4">
        <v>4</v>
      </c>
    </row>
    <row r="3142" spans="1:5" x14ac:dyDescent="0.25">
      <c r="A3142">
        <v>3141</v>
      </c>
      <c r="B3142" s="5">
        <v>1</v>
      </c>
      <c r="E3142" s="4">
        <v>4</v>
      </c>
    </row>
    <row r="3143" spans="1:5" x14ac:dyDescent="0.25">
      <c r="A3143">
        <v>3142</v>
      </c>
      <c r="B3143" s="5">
        <v>1</v>
      </c>
      <c r="E3143" s="4">
        <v>4</v>
      </c>
    </row>
    <row r="3144" spans="1:5" x14ac:dyDescent="0.25">
      <c r="A3144">
        <v>3143</v>
      </c>
      <c r="B3144" s="5">
        <v>1</v>
      </c>
      <c r="E3144" s="4">
        <v>4</v>
      </c>
    </row>
    <row r="3145" spans="1:5" x14ac:dyDescent="0.25">
      <c r="A3145">
        <v>3144</v>
      </c>
      <c r="B3145" s="5">
        <v>1</v>
      </c>
      <c r="E3145" s="4">
        <v>4</v>
      </c>
    </row>
    <row r="3146" spans="1:5" x14ac:dyDescent="0.25">
      <c r="A3146">
        <v>3145</v>
      </c>
      <c r="B3146" s="5">
        <v>1</v>
      </c>
      <c r="E3146" s="4">
        <v>4</v>
      </c>
    </row>
    <row r="3147" spans="1:5" x14ac:dyDescent="0.25">
      <c r="A3147">
        <v>3146</v>
      </c>
      <c r="B3147" s="5">
        <v>1</v>
      </c>
      <c r="E3147" s="4">
        <v>4</v>
      </c>
    </row>
    <row r="3148" spans="1:5" x14ac:dyDescent="0.25">
      <c r="A3148">
        <v>3147</v>
      </c>
      <c r="B3148" s="5">
        <v>1</v>
      </c>
    </row>
    <row r="3149" spans="1:5" x14ac:dyDescent="0.25">
      <c r="A3149">
        <v>3148</v>
      </c>
      <c r="B3149" s="5">
        <v>1</v>
      </c>
    </row>
    <row r="3150" spans="1:5" x14ac:dyDescent="0.25">
      <c r="A3150">
        <v>3149</v>
      </c>
      <c r="B3150" s="5">
        <v>1</v>
      </c>
    </row>
    <row r="3151" spans="1:5" x14ac:dyDescent="0.25">
      <c r="A3151">
        <v>3150</v>
      </c>
      <c r="B3151" s="5">
        <v>1</v>
      </c>
    </row>
    <row r="3152" spans="1:5" x14ac:dyDescent="0.25">
      <c r="A3152">
        <v>3151</v>
      </c>
      <c r="B3152" s="5">
        <v>1</v>
      </c>
      <c r="C3152" s="2">
        <v>2</v>
      </c>
    </row>
    <row r="3153" spans="1:5" x14ac:dyDescent="0.25">
      <c r="A3153">
        <v>3152</v>
      </c>
      <c r="B3153" s="5">
        <v>1</v>
      </c>
      <c r="C3153" s="2">
        <v>2</v>
      </c>
    </row>
    <row r="3154" spans="1:5" x14ac:dyDescent="0.25">
      <c r="A3154">
        <v>3153</v>
      </c>
      <c r="B3154" s="5">
        <v>1</v>
      </c>
      <c r="C3154" s="2">
        <v>2</v>
      </c>
    </row>
    <row r="3155" spans="1:5" x14ac:dyDescent="0.25">
      <c r="A3155">
        <v>3154</v>
      </c>
      <c r="C3155" s="2">
        <v>2</v>
      </c>
    </row>
    <row r="3156" spans="1:5" x14ac:dyDescent="0.25">
      <c r="A3156">
        <v>3155</v>
      </c>
      <c r="C3156" s="2">
        <v>2</v>
      </c>
    </row>
    <row r="3157" spans="1:5" x14ac:dyDescent="0.25">
      <c r="A3157">
        <v>3156</v>
      </c>
      <c r="C3157" s="2">
        <v>2</v>
      </c>
      <c r="D3157" s="3">
        <v>3</v>
      </c>
    </row>
    <row r="3158" spans="1:5" x14ac:dyDescent="0.25">
      <c r="A3158">
        <v>3157</v>
      </c>
      <c r="C3158" s="2">
        <v>2</v>
      </c>
      <c r="D3158" s="3">
        <v>3</v>
      </c>
    </row>
    <row r="3159" spans="1:5" x14ac:dyDescent="0.25">
      <c r="A3159">
        <v>3158</v>
      </c>
      <c r="C3159" s="2">
        <v>2</v>
      </c>
      <c r="D3159" s="3">
        <v>3</v>
      </c>
    </row>
    <row r="3160" spans="1:5" x14ac:dyDescent="0.25">
      <c r="A3160">
        <v>3159</v>
      </c>
      <c r="C3160" s="2">
        <v>2</v>
      </c>
      <c r="D3160" s="3">
        <v>3</v>
      </c>
    </row>
    <row r="3161" spans="1:5" x14ac:dyDescent="0.25">
      <c r="A3161">
        <v>3160</v>
      </c>
      <c r="C3161" s="2">
        <v>2</v>
      </c>
      <c r="D3161" s="3">
        <v>3</v>
      </c>
    </row>
    <row r="3162" spans="1:5" x14ac:dyDescent="0.25">
      <c r="A3162">
        <v>3161</v>
      </c>
      <c r="C3162" s="2">
        <v>2</v>
      </c>
      <c r="D3162" s="3">
        <v>3</v>
      </c>
      <c r="E3162" s="4">
        <v>4</v>
      </c>
    </row>
    <row r="3163" spans="1:5" x14ac:dyDescent="0.25">
      <c r="A3163">
        <v>3162</v>
      </c>
      <c r="D3163" s="3">
        <v>3</v>
      </c>
      <c r="E3163" s="4">
        <v>4</v>
      </c>
    </row>
    <row r="3164" spans="1:5" x14ac:dyDescent="0.25">
      <c r="A3164">
        <v>3163</v>
      </c>
      <c r="D3164" s="3">
        <v>3</v>
      </c>
      <c r="E3164" s="4">
        <v>4</v>
      </c>
    </row>
    <row r="3165" spans="1:5" x14ac:dyDescent="0.25">
      <c r="A3165">
        <v>3164</v>
      </c>
      <c r="D3165" s="3">
        <v>3</v>
      </c>
      <c r="E3165" s="4">
        <v>4</v>
      </c>
    </row>
    <row r="3166" spans="1:5" x14ac:dyDescent="0.25">
      <c r="A3166">
        <v>3165</v>
      </c>
      <c r="D3166" s="3">
        <v>3</v>
      </c>
      <c r="E3166" s="4">
        <v>4</v>
      </c>
    </row>
    <row r="3167" spans="1:5" x14ac:dyDescent="0.25">
      <c r="A3167">
        <v>3166</v>
      </c>
      <c r="D3167" s="3">
        <v>3</v>
      </c>
      <c r="E3167" s="4">
        <v>4</v>
      </c>
    </row>
    <row r="3168" spans="1:5" x14ac:dyDescent="0.25">
      <c r="A3168">
        <v>3167</v>
      </c>
      <c r="D3168" s="3">
        <v>3</v>
      </c>
      <c r="E3168" s="4">
        <v>4</v>
      </c>
    </row>
    <row r="3169" spans="1:5" x14ac:dyDescent="0.25">
      <c r="A3169">
        <v>3168</v>
      </c>
      <c r="B3169" s="5">
        <v>1</v>
      </c>
      <c r="D3169" s="3">
        <v>3</v>
      </c>
      <c r="E3169" s="4">
        <v>4</v>
      </c>
    </row>
    <row r="3170" spans="1:5" x14ac:dyDescent="0.25">
      <c r="A3170">
        <v>3169</v>
      </c>
      <c r="B3170" s="5">
        <v>1</v>
      </c>
      <c r="E3170" s="4">
        <v>4</v>
      </c>
    </row>
    <row r="3171" spans="1:5" x14ac:dyDescent="0.25">
      <c r="A3171">
        <v>3170</v>
      </c>
      <c r="B3171" s="5">
        <v>1</v>
      </c>
      <c r="E3171" s="4">
        <v>4</v>
      </c>
    </row>
    <row r="3172" spans="1:5" x14ac:dyDescent="0.25">
      <c r="A3172">
        <v>3171</v>
      </c>
      <c r="B3172" s="5">
        <v>1</v>
      </c>
      <c r="E3172" s="4">
        <v>4</v>
      </c>
    </row>
    <row r="3173" spans="1:5" x14ac:dyDescent="0.25">
      <c r="A3173">
        <v>3172</v>
      </c>
      <c r="B3173" s="5">
        <v>1</v>
      </c>
    </row>
    <row r="3174" spans="1:5" x14ac:dyDescent="0.25">
      <c r="A3174">
        <v>3173</v>
      </c>
      <c r="B3174" s="5">
        <v>1</v>
      </c>
    </row>
    <row r="3175" spans="1:5" x14ac:dyDescent="0.25">
      <c r="A3175">
        <v>3174</v>
      </c>
      <c r="B3175" s="5">
        <v>1</v>
      </c>
    </row>
    <row r="3176" spans="1:5" x14ac:dyDescent="0.25">
      <c r="A3176">
        <v>3175</v>
      </c>
      <c r="B3176" s="5">
        <v>1</v>
      </c>
    </row>
    <row r="3177" spans="1:5" x14ac:dyDescent="0.25">
      <c r="A3177">
        <v>3176</v>
      </c>
      <c r="B3177" s="5">
        <v>1</v>
      </c>
    </row>
    <row r="3178" spans="1:5" x14ac:dyDescent="0.25">
      <c r="A3178">
        <v>3177</v>
      </c>
      <c r="B3178" s="5">
        <v>1</v>
      </c>
      <c r="C3178" s="2">
        <v>2</v>
      </c>
    </row>
    <row r="3179" spans="1:5" x14ac:dyDescent="0.25">
      <c r="A3179">
        <v>3178</v>
      </c>
      <c r="B3179" s="5">
        <v>1</v>
      </c>
      <c r="C3179" s="2">
        <v>2</v>
      </c>
    </row>
    <row r="3180" spans="1:5" x14ac:dyDescent="0.25">
      <c r="A3180">
        <v>3179</v>
      </c>
      <c r="B3180" s="5">
        <v>1</v>
      </c>
      <c r="C3180" s="2">
        <v>2</v>
      </c>
    </row>
    <row r="3181" spans="1:5" x14ac:dyDescent="0.25">
      <c r="A3181">
        <v>3180</v>
      </c>
      <c r="B3181" s="5">
        <v>1</v>
      </c>
      <c r="C3181" s="2">
        <v>2</v>
      </c>
    </row>
    <row r="3182" spans="1:5" x14ac:dyDescent="0.25">
      <c r="A3182">
        <v>3181</v>
      </c>
      <c r="C3182" s="2">
        <v>2</v>
      </c>
    </row>
    <row r="3183" spans="1:5" x14ac:dyDescent="0.25">
      <c r="A3183">
        <v>3182</v>
      </c>
      <c r="C3183" s="2">
        <v>2</v>
      </c>
    </row>
    <row r="3184" spans="1:5" x14ac:dyDescent="0.25">
      <c r="A3184">
        <v>3183</v>
      </c>
      <c r="C3184" s="2">
        <v>2</v>
      </c>
      <c r="D3184" s="3">
        <v>3</v>
      </c>
    </row>
    <row r="3185" spans="1:5" x14ac:dyDescent="0.25">
      <c r="A3185">
        <v>3184</v>
      </c>
      <c r="C3185" s="2">
        <v>2</v>
      </c>
      <c r="D3185" s="3">
        <v>3</v>
      </c>
    </row>
    <row r="3186" spans="1:5" x14ac:dyDescent="0.25">
      <c r="A3186">
        <v>3185</v>
      </c>
      <c r="C3186" s="2">
        <v>2</v>
      </c>
      <c r="D3186" s="3">
        <v>3</v>
      </c>
    </row>
    <row r="3187" spans="1:5" x14ac:dyDescent="0.25">
      <c r="A3187">
        <v>3186</v>
      </c>
      <c r="C3187" s="2">
        <v>2</v>
      </c>
      <c r="D3187" s="3">
        <v>3</v>
      </c>
      <c r="E3187" s="4">
        <v>4</v>
      </c>
    </row>
    <row r="3188" spans="1:5" x14ac:dyDescent="0.25">
      <c r="A3188">
        <v>3187</v>
      </c>
      <c r="D3188" s="3">
        <v>3</v>
      </c>
      <c r="E3188" s="4">
        <v>4</v>
      </c>
    </row>
    <row r="3189" spans="1:5" x14ac:dyDescent="0.25">
      <c r="A3189">
        <v>3188</v>
      </c>
      <c r="D3189" s="3">
        <v>3</v>
      </c>
      <c r="E3189" s="4">
        <v>4</v>
      </c>
    </row>
    <row r="3190" spans="1:5" x14ac:dyDescent="0.25">
      <c r="A3190">
        <v>3189</v>
      </c>
      <c r="D3190" s="3">
        <v>3</v>
      </c>
      <c r="E3190" s="4">
        <v>4</v>
      </c>
    </row>
    <row r="3191" spans="1:5" x14ac:dyDescent="0.25">
      <c r="A3191">
        <v>3190</v>
      </c>
      <c r="D3191" s="3">
        <v>3</v>
      </c>
      <c r="E3191" s="4">
        <v>4</v>
      </c>
    </row>
    <row r="3192" spans="1:5" x14ac:dyDescent="0.25">
      <c r="A3192">
        <v>3191</v>
      </c>
      <c r="D3192" s="3">
        <v>3</v>
      </c>
      <c r="E3192" s="4">
        <v>4</v>
      </c>
    </row>
    <row r="3193" spans="1:5" x14ac:dyDescent="0.25">
      <c r="A3193">
        <v>3192</v>
      </c>
      <c r="D3193" s="3">
        <v>3</v>
      </c>
      <c r="E3193" s="4">
        <v>4</v>
      </c>
    </row>
    <row r="3194" spans="1:5" x14ac:dyDescent="0.25">
      <c r="A3194">
        <v>3193</v>
      </c>
      <c r="D3194" s="3">
        <v>3</v>
      </c>
      <c r="E3194" s="4">
        <v>4</v>
      </c>
    </row>
    <row r="3195" spans="1:5" x14ac:dyDescent="0.25">
      <c r="A3195">
        <v>3194</v>
      </c>
      <c r="E3195" s="4">
        <v>4</v>
      </c>
    </row>
    <row r="3196" spans="1:5" x14ac:dyDescent="0.25">
      <c r="A3196">
        <v>3195</v>
      </c>
      <c r="B3196" s="5">
        <v>1</v>
      </c>
      <c r="E3196" s="4">
        <v>4</v>
      </c>
    </row>
    <row r="3197" spans="1:5" x14ac:dyDescent="0.25">
      <c r="A3197">
        <v>3196</v>
      </c>
      <c r="B3197" s="5">
        <v>1</v>
      </c>
      <c r="E3197" s="4">
        <v>4</v>
      </c>
    </row>
    <row r="3198" spans="1:5" x14ac:dyDescent="0.25">
      <c r="A3198">
        <v>3197</v>
      </c>
      <c r="B3198" s="5">
        <v>1</v>
      </c>
    </row>
    <row r="3199" spans="1:5" x14ac:dyDescent="0.25">
      <c r="A3199">
        <v>3198</v>
      </c>
      <c r="B3199" s="5">
        <v>1</v>
      </c>
    </row>
    <row r="3200" spans="1:5" x14ac:dyDescent="0.25">
      <c r="A3200">
        <v>3199</v>
      </c>
      <c r="B3200" s="5">
        <v>1</v>
      </c>
    </row>
    <row r="3201" spans="1:5" x14ac:dyDescent="0.25">
      <c r="A3201">
        <v>3200</v>
      </c>
      <c r="B3201" s="5">
        <v>1</v>
      </c>
    </row>
    <row r="3202" spans="1:5" x14ac:dyDescent="0.25">
      <c r="A3202">
        <v>3201</v>
      </c>
      <c r="B3202" s="5">
        <v>1</v>
      </c>
      <c r="C3202" s="2">
        <v>2</v>
      </c>
    </row>
    <row r="3203" spans="1:5" x14ac:dyDescent="0.25">
      <c r="A3203">
        <v>3202</v>
      </c>
      <c r="B3203" s="5">
        <v>1</v>
      </c>
      <c r="C3203" s="2">
        <v>2</v>
      </c>
    </row>
    <row r="3204" spans="1:5" x14ac:dyDescent="0.25">
      <c r="A3204">
        <v>3203</v>
      </c>
      <c r="B3204" s="5">
        <v>1</v>
      </c>
      <c r="C3204" s="2">
        <v>2</v>
      </c>
    </row>
    <row r="3205" spans="1:5" x14ac:dyDescent="0.25">
      <c r="A3205">
        <v>3204</v>
      </c>
      <c r="B3205" s="5">
        <v>1</v>
      </c>
      <c r="C3205" s="2">
        <v>2</v>
      </c>
    </row>
    <row r="3206" spans="1:5" x14ac:dyDescent="0.25">
      <c r="A3206">
        <v>3205</v>
      </c>
      <c r="B3206" s="5">
        <v>1</v>
      </c>
      <c r="C3206" s="2">
        <v>2</v>
      </c>
    </row>
    <row r="3207" spans="1:5" x14ac:dyDescent="0.25">
      <c r="A3207">
        <v>3206</v>
      </c>
      <c r="B3207" s="5">
        <v>1</v>
      </c>
      <c r="C3207" s="2">
        <v>2</v>
      </c>
    </row>
    <row r="3208" spans="1:5" x14ac:dyDescent="0.25">
      <c r="A3208">
        <v>3207</v>
      </c>
      <c r="C3208" s="2">
        <v>2</v>
      </c>
    </row>
    <row r="3209" spans="1:5" x14ac:dyDescent="0.25">
      <c r="A3209">
        <v>3208</v>
      </c>
      <c r="C3209" s="2">
        <v>2</v>
      </c>
    </row>
    <row r="3210" spans="1:5" x14ac:dyDescent="0.25">
      <c r="A3210">
        <v>3209</v>
      </c>
      <c r="C3210" s="2">
        <v>2</v>
      </c>
      <c r="D3210" s="3">
        <v>3</v>
      </c>
    </row>
    <row r="3211" spans="1:5" x14ac:dyDescent="0.25">
      <c r="A3211">
        <v>3210</v>
      </c>
      <c r="C3211" s="2">
        <v>2</v>
      </c>
      <c r="D3211" s="3">
        <v>3</v>
      </c>
      <c r="E3211" s="4">
        <v>4</v>
      </c>
    </row>
    <row r="3212" spans="1:5" x14ac:dyDescent="0.25">
      <c r="A3212">
        <v>3211</v>
      </c>
      <c r="C3212" s="2">
        <v>2</v>
      </c>
      <c r="D3212" s="3">
        <v>3</v>
      </c>
      <c r="E3212" s="4">
        <v>4</v>
      </c>
    </row>
    <row r="3213" spans="1:5" x14ac:dyDescent="0.25">
      <c r="A3213">
        <v>3212</v>
      </c>
      <c r="D3213" s="3">
        <v>3</v>
      </c>
      <c r="E3213" s="4">
        <v>4</v>
      </c>
    </row>
    <row r="3214" spans="1:5" x14ac:dyDescent="0.25">
      <c r="A3214">
        <v>3213</v>
      </c>
      <c r="D3214" s="3">
        <v>3</v>
      </c>
      <c r="E3214" s="4">
        <v>4</v>
      </c>
    </row>
    <row r="3215" spans="1:5" x14ac:dyDescent="0.25">
      <c r="A3215">
        <v>3214</v>
      </c>
      <c r="D3215" s="3">
        <v>3</v>
      </c>
      <c r="E3215" s="4">
        <v>4</v>
      </c>
    </row>
    <row r="3216" spans="1:5" x14ac:dyDescent="0.25">
      <c r="A3216">
        <v>3215</v>
      </c>
      <c r="D3216" s="3">
        <v>3</v>
      </c>
      <c r="E3216" s="4">
        <v>4</v>
      </c>
    </row>
    <row r="3217" spans="1:5" x14ac:dyDescent="0.25">
      <c r="A3217">
        <v>3216</v>
      </c>
      <c r="D3217" s="3">
        <v>3</v>
      </c>
      <c r="E3217" s="4">
        <v>4</v>
      </c>
    </row>
    <row r="3218" spans="1:5" x14ac:dyDescent="0.25">
      <c r="A3218">
        <v>3217</v>
      </c>
      <c r="D3218" s="3">
        <v>3</v>
      </c>
      <c r="E3218" s="4">
        <v>4</v>
      </c>
    </row>
    <row r="3219" spans="1:5" x14ac:dyDescent="0.25">
      <c r="A3219">
        <v>3218</v>
      </c>
      <c r="D3219" s="3">
        <v>3</v>
      </c>
      <c r="E3219" s="4">
        <v>4</v>
      </c>
    </row>
    <row r="3220" spans="1:5" x14ac:dyDescent="0.25">
      <c r="A3220">
        <v>3219</v>
      </c>
      <c r="E3220" s="4">
        <v>4</v>
      </c>
    </row>
    <row r="3221" spans="1:5" x14ac:dyDescent="0.25">
      <c r="A3221">
        <v>3220</v>
      </c>
    </row>
    <row r="3222" spans="1:5" x14ac:dyDescent="0.25">
      <c r="A3222">
        <v>3221</v>
      </c>
      <c r="B3222" s="5">
        <v>1</v>
      </c>
    </row>
    <row r="3223" spans="1:5" x14ac:dyDescent="0.25">
      <c r="A3223">
        <v>3222</v>
      </c>
      <c r="B3223" s="5">
        <v>1</v>
      </c>
    </row>
    <row r="3224" spans="1:5" x14ac:dyDescent="0.25">
      <c r="A3224">
        <v>3223</v>
      </c>
      <c r="B3224" s="5">
        <v>1</v>
      </c>
    </row>
    <row r="3225" spans="1:5" x14ac:dyDescent="0.25">
      <c r="A3225">
        <v>3224</v>
      </c>
      <c r="B3225" s="5">
        <v>1</v>
      </c>
    </row>
    <row r="3226" spans="1:5" x14ac:dyDescent="0.25">
      <c r="A3226">
        <v>3225</v>
      </c>
      <c r="B3226" s="5">
        <v>1</v>
      </c>
    </row>
    <row r="3227" spans="1:5" x14ac:dyDescent="0.25">
      <c r="A3227">
        <v>3226</v>
      </c>
      <c r="B3227" s="5">
        <v>1</v>
      </c>
      <c r="C3227" s="2">
        <v>2</v>
      </c>
    </row>
    <row r="3228" spans="1:5" x14ac:dyDescent="0.25">
      <c r="A3228">
        <v>3227</v>
      </c>
      <c r="B3228" s="5">
        <v>1</v>
      </c>
      <c r="C3228" s="2">
        <v>2</v>
      </c>
    </row>
    <row r="3229" spans="1:5" x14ac:dyDescent="0.25">
      <c r="A3229">
        <v>3228</v>
      </c>
      <c r="B3229" s="5">
        <v>1</v>
      </c>
      <c r="C3229" s="2">
        <v>2</v>
      </c>
    </row>
    <row r="3230" spans="1:5" x14ac:dyDescent="0.25">
      <c r="A3230">
        <v>3229</v>
      </c>
      <c r="B3230" s="5">
        <v>1</v>
      </c>
      <c r="C3230" s="2">
        <v>2</v>
      </c>
    </row>
    <row r="3231" spans="1:5" x14ac:dyDescent="0.25">
      <c r="A3231">
        <v>3230</v>
      </c>
      <c r="B3231" s="5">
        <v>1</v>
      </c>
      <c r="C3231" s="2">
        <v>2</v>
      </c>
    </row>
    <row r="3232" spans="1:5" x14ac:dyDescent="0.25">
      <c r="A3232">
        <v>3231</v>
      </c>
      <c r="C3232" s="2">
        <v>2</v>
      </c>
    </row>
    <row r="3233" spans="1:5" x14ac:dyDescent="0.25">
      <c r="A3233">
        <v>3232</v>
      </c>
      <c r="C3233" s="2">
        <v>2</v>
      </c>
    </row>
    <row r="3234" spans="1:5" x14ac:dyDescent="0.25">
      <c r="A3234">
        <v>3233</v>
      </c>
      <c r="C3234" s="2">
        <v>2</v>
      </c>
    </row>
    <row r="3235" spans="1:5" x14ac:dyDescent="0.25">
      <c r="A3235">
        <v>3234</v>
      </c>
      <c r="D3235" s="3">
        <v>3</v>
      </c>
      <c r="E3235" s="4">
        <v>4</v>
      </c>
    </row>
    <row r="3236" spans="1:5" x14ac:dyDescent="0.25">
      <c r="A3236">
        <v>3235</v>
      </c>
      <c r="D3236" s="3">
        <v>3</v>
      </c>
      <c r="E3236" s="4">
        <v>4</v>
      </c>
    </row>
    <row r="3237" spans="1:5" x14ac:dyDescent="0.25">
      <c r="A3237">
        <v>3236</v>
      </c>
      <c r="D3237" s="3">
        <v>3</v>
      </c>
      <c r="E3237" s="4">
        <v>4</v>
      </c>
    </row>
    <row r="3238" spans="1:5" x14ac:dyDescent="0.25">
      <c r="A3238">
        <v>3237</v>
      </c>
      <c r="D3238" s="3">
        <v>3</v>
      </c>
      <c r="E3238" s="4">
        <v>4</v>
      </c>
    </row>
    <row r="3239" spans="1:5" x14ac:dyDescent="0.25">
      <c r="A3239">
        <v>3238</v>
      </c>
      <c r="D3239" s="3">
        <v>3</v>
      </c>
      <c r="E3239" s="4">
        <v>4</v>
      </c>
    </row>
    <row r="3240" spans="1:5" x14ac:dyDescent="0.25">
      <c r="A3240">
        <v>3239</v>
      </c>
      <c r="D3240" s="3">
        <v>3</v>
      </c>
      <c r="E3240" s="4">
        <v>4</v>
      </c>
    </row>
    <row r="3241" spans="1:5" x14ac:dyDescent="0.25">
      <c r="A3241">
        <v>3240</v>
      </c>
      <c r="D3241" s="3">
        <v>3</v>
      </c>
      <c r="E3241" s="4">
        <v>4</v>
      </c>
    </row>
    <row r="3242" spans="1:5" x14ac:dyDescent="0.25">
      <c r="A3242">
        <v>3241</v>
      </c>
      <c r="D3242" s="3">
        <v>3</v>
      </c>
      <c r="E3242" s="4">
        <v>4</v>
      </c>
    </row>
    <row r="3243" spans="1:5" x14ac:dyDescent="0.25">
      <c r="A3243">
        <v>3242</v>
      </c>
      <c r="D3243" s="3">
        <v>3</v>
      </c>
      <c r="E3243" s="4">
        <v>4</v>
      </c>
    </row>
    <row r="3244" spans="1:5" x14ac:dyDescent="0.25">
      <c r="A3244">
        <v>3243</v>
      </c>
      <c r="E3244" s="4">
        <v>4</v>
      </c>
    </row>
    <row r="3245" spans="1:5" x14ac:dyDescent="0.25">
      <c r="A3245">
        <v>3244</v>
      </c>
    </row>
    <row r="3246" spans="1:5" x14ac:dyDescent="0.25">
      <c r="A3246">
        <v>3245</v>
      </c>
    </row>
    <row r="3247" spans="1:5" x14ac:dyDescent="0.25">
      <c r="A3247">
        <v>3246</v>
      </c>
      <c r="C3247" s="2">
        <v>2</v>
      </c>
    </row>
    <row r="3248" spans="1:5" x14ac:dyDescent="0.25">
      <c r="A3248">
        <v>3247</v>
      </c>
      <c r="C3248" s="2">
        <v>2</v>
      </c>
    </row>
    <row r="3249" spans="1:5" x14ac:dyDescent="0.25">
      <c r="A3249">
        <v>3248</v>
      </c>
      <c r="C3249" s="2">
        <v>2</v>
      </c>
    </row>
    <row r="3250" spans="1:5" x14ac:dyDescent="0.25">
      <c r="A3250">
        <v>3249</v>
      </c>
      <c r="B3250" s="5">
        <v>1</v>
      </c>
      <c r="C3250" s="2">
        <v>2</v>
      </c>
    </row>
    <row r="3251" spans="1:5" x14ac:dyDescent="0.25">
      <c r="A3251">
        <v>3250</v>
      </c>
      <c r="B3251" s="5">
        <v>1</v>
      </c>
      <c r="C3251" s="2">
        <v>2</v>
      </c>
    </row>
    <row r="3252" spans="1:5" x14ac:dyDescent="0.25">
      <c r="A3252">
        <v>3251</v>
      </c>
      <c r="B3252" s="5">
        <v>1</v>
      </c>
      <c r="C3252" s="2">
        <v>2</v>
      </c>
    </row>
    <row r="3253" spans="1:5" x14ac:dyDescent="0.25">
      <c r="A3253">
        <v>3252</v>
      </c>
      <c r="B3253" s="5">
        <v>1</v>
      </c>
      <c r="C3253" s="2">
        <v>2</v>
      </c>
    </row>
    <row r="3254" spans="1:5" x14ac:dyDescent="0.25">
      <c r="A3254">
        <v>3253</v>
      </c>
      <c r="B3254" s="5">
        <v>1</v>
      </c>
      <c r="C3254" s="2">
        <v>2</v>
      </c>
    </row>
    <row r="3255" spans="1:5" x14ac:dyDescent="0.25">
      <c r="A3255">
        <v>3254</v>
      </c>
      <c r="B3255" s="5">
        <v>1</v>
      </c>
      <c r="C3255" s="2">
        <v>2</v>
      </c>
    </row>
    <row r="3256" spans="1:5" x14ac:dyDescent="0.25">
      <c r="A3256">
        <v>3255</v>
      </c>
      <c r="B3256" s="5">
        <v>1</v>
      </c>
      <c r="C3256" s="2">
        <v>2</v>
      </c>
    </row>
    <row r="3257" spans="1:5" x14ac:dyDescent="0.25">
      <c r="A3257">
        <v>3256</v>
      </c>
      <c r="B3257" s="5">
        <v>1</v>
      </c>
    </row>
    <row r="3258" spans="1:5" x14ac:dyDescent="0.25">
      <c r="A3258">
        <v>3257</v>
      </c>
      <c r="B3258" s="5">
        <v>1</v>
      </c>
    </row>
    <row r="3259" spans="1:5" x14ac:dyDescent="0.25">
      <c r="A3259">
        <v>3258</v>
      </c>
      <c r="B3259" s="5">
        <v>1</v>
      </c>
    </row>
    <row r="3260" spans="1:5" x14ac:dyDescent="0.25">
      <c r="A3260">
        <v>3259</v>
      </c>
      <c r="D3260" s="3">
        <v>3</v>
      </c>
      <c r="E3260" s="4">
        <v>4</v>
      </c>
    </row>
    <row r="3261" spans="1:5" x14ac:dyDescent="0.25">
      <c r="A3261">
        <v>3260</v>
      </c>
      <c r="D3261" s="3">
        <v>3</v>
      </c>
      <c r="E3261" s="4">
        <v>4</v>
      </c>
    </row>
    <row r="3262" spans="1:5" x14ac:dyDescent="0.25">
      <c r="A3262">
        <v>3261</v>
      </c>
      <c r="D3262" s="3">
        <v>3</v>
      </c>
      <c r="E3262" s="4">
        <v>4</v>
      </c>
    </row>
    <row r="3263" spans="1:5" x14ac:dyDescent="0.25">
      <c r="A3263">
        <v>3262</v>
      </c>
      <c r="D3263" s="3">
        <v>3</v>
      </c>
      <c r="E3263" s="4">
        <v>4</v>
      </c>
    </row>
    <row r="3264" spans="1:5" x14ac:dyDescent="0.25">
      <c r="A3264">
        <v>3263</v>
      </c>
      <c r="D3264" s="3">
        <v>3</v>
      </c>
      <c r="E3264" s="4">
        <v>4</v>
      </c>
    </row>
    <row r="3265" spans="1:5" x14ac:dyDescent="0.25">
      <c r="A3265">
        <v>3264</v>
      </c>
      <c r="D3265" s="3">
        <v>3</v>
      </c>
      <c r="E3265" s="4">
        <v>4</v>
      </c>
    </row>
    <row r="3266" spans="1:5" x14ac:dyDescent="0.25">
      <c r="A3266">
        <v>3265</v>
      </c>
      <c r="D3266" s="3">
        <v>3</v>
      </c>
      <c r="E3266" s="4">
        <v>4</v>
      </c>
    </row>
    <row r="3267" spans="1:5" x14ac:dyDescent="0.25">
      <c r="A3267">
        <v>3266</v>
      </c>
      <c r="D3267" s="3">
        <v>3</v>
      </c>
      <c r="E3267" s="4">
        <v>4</v>
      </c>
    </row>
    <row r="3268" spans="1:5" x14ac:dyDescent="0.25">
      <c r="A3268">
        <v>3267</v>
      </c>
      <c r="D3268" s="3">
        <v>3</v>
      </c>
      <c r="E3268" s="4">
        <v>4</v>
      </c>
    </row>
    <row r="3269" spans="1:5" x14ac:dyDescent="0.25">
      <c r="A3269">
        <v>3268</v>
      </c>
      <c r="D3269" s="3">
        <v>3</v>
      </c>
    </row>
    <row r="3270" spans="1:5" x14ac:dyDescent="0.25">
      <c r="A3270">
        <v>3269</v>
      </c>
      <c r="C3270" s="2">
        <v>2</v>
      </c>
    </row>
    <row r="3271" spans="1:5" x14ac:dyDescent="0.25">
      <c r="A3271">
        <v>3270</v>
      </c>
      <c r="C3271" s="2">
        <v>2</v>
      </c>
    </row>
    <row r="3272" spans="1:5" x14ac:dyDescent="0.25">
      <c r="A3272">
        <v>3271</v>
      </c>
      <c r="C3272" s="2">
        <v>2</v>
      </c>
    </row>
    <row r="3273" spans="1:5" x14ac:dyDescent="0.25">
      <c r="A3273">
        <v>3272</v>
      </c>
      <c r="C3273" s="2">
        <v>2</v>
      </c>
    </row>
    <row r="3274" spans="1:5" x14ac:dyDescent="0.25">
      <c r="A3274">
        <v>3273</v>
      </c>
      <c r="C3274" s="2">
        <v>2</v>
      </c>
    </row>
    <row r="3275" spans="1:5" x14ac:dyDescent="0.25">
      <c r="A3275">
        <v>3274</v>
      </c>
      <c r="C3275" s="2">
        <v>2</v>
      </c>
    </row>
    <row r="3276" spans="1:5" x14ac:dyDescent="0.25">
      <c r="A3276">
        <v>3275</v>
      </c>
      <c r="C3276" s="2">
        <v>2</v>
      </c>
    </row>
    <row r="3277" spans="1:5" x14ac:dyDescent="0.25">
      <c r="A3277">
        <v>3276</v>
      </c>
      <c r="B3277" s="5">
        <v>1</v>
      </c>
      <c r="C3277" s="2">
        <v>2</v>
      </c>
    </row>
    <row r="3278" spans="1:5" x14ac:dyDescent="0.25">
      <c r="A3278">
        <v>3277</v>
      </c>
      <c r="B3278" s="5">
        <v>1</v>
      </c>
      <c r="C3278" s="2">
        <v>2</v>
      </c>
    </row>
    <row r="3279" spans="1:5" x14ac:dyDescent="0.25">
      <c r="A3279">
        <v>3278</v>
      </c>
      <c r="B3279" s="5">
        <v>1</v>
      </c>
      <c r="C3279" s="2">
        <v>2</v>
      </c>
    </row>
    <row r="3280" spans="1:5" x14ac:dyDescent="0.25">
      <c r="A3280">
        <v>3279</v>
      </c>
      <c r="B3280" s="5">
        <v>1</v>
      </c>
      <c r="C3280" s="2">
        <v>2</v>
      </c>
    </row>
    <row r="3281" spans="1:5" x14ac:dyDescent="0.25">
      <c r="A3281">
        <v>3280</v>
      </c>
      <c r="B3281" s="5">
        <v>1</v>
      </c>
    </row>
    <row r="3282" spans="1:5" x14ac:dyDescent="0.25">
      <c r="A3282">
        <v>3281</v>
      </c>
      <c r="B3282" s="5">
        <v>1</v>
      </c>
    </row>
    <row r="3283" spans="1:5" x14ac:dyDescent="0.25">
      <c r="A3283">
        <v>3282</v>
      </c>
      <c r="B3283" s="5">
        <v>1</v>
      </c>
      <c r="E3283" s="4">
        <v>4</v>
      </c>
    </row>
    <row r="3284" spans="1:5" x14ac:dyDescent="0.25">
      <c r="A3284">
        <v>3283</v>
      </c>
      <c r="B3284" s="5">
        <v>1</v>
      </c>
      <c r="E3284" s="4">
        <v>4</v>
      </c>
    </row>
    <row r="3285" spans="1:5" x14ac:dyDescent="0.25">
      <c r="A3285">
        <v>3284</v>
      </c>
      <c r="B3285" s="5">
        <v>1</v>
      </c>
      <c r="D3285" s="3">
        <v>3</v>
      </c>
      <c r="E3285" s="4">
        <v>4</v>
      </c>
    </row>
    <row r="3286" spans="1:5" x14ac:dyDescent="0.25">
      <c r="A3286">
        <v>3285</v>
      </c>
      <c r="B3286" s="5">
        <v>1</v>
      </c>
      <c r="D3286" s="3">
        <v>3</v>
      </c>
      <c r="E3286" s="4">
        <v>4</v>
      </c>
    </row>
    <row r="3287" spans="1:5" x14ac:dyDescent="0.25">
      <c r="A3287">
        <v>3286</v>
      </c>
      <c r="D3287" s="3">
        <v>3</v>
      </c>
      <c r="E3287" s="4">
        <v>4</v>
      </c>
    </row>
    <row r="3288" spans="1:5" x14ac:dyDescent="0.25">
      <c r="A3288">
        <v>3287</v>
      </c>
      <c r="D3288" s="3">
        <v>3</v>
      </c>
      <c r="E3288" s="4">
        <v>4</v>
      </c>
    </row>
    <row r="3289" spans="1:5" x14ac:dyDescent="0.25">
      <c r="A3289">
        <v>3288</v>
      </c>
      <c r="D3289" s="3">
        <v>3</v>
      </c>
      <c r="E3289" s="4">
        <v>4</v>
      </c>
    </row>
    <row r="3290" spans="1:5" x14ac:dyDescent="0.25">
      <c r="A3290">
        <v>3289</v>
      </c>
      <c r="D3290" s="3">
        <v>3</v>
      </c>
      <c r="E3290" s="4">
        <v>4</v>
      </c>
    </row>
    <row r="3291" spans="1:5" x14ac:dyDescent="0.25">
      <c r="A3291">
        <v>3290</v>
      </c>
      <c r="D3291" s="3">
        <v>3</v>
      </c>
      <c r="E3291" s="4">
        <v>4</v>
      </c>
    </row>
    <row r="3292" spans="1:5" x14ac:dyDescent="0.25">
      <c r="A3292">
        <v>3291</v>
      </c>
      <c r="D3292" s="3">
        <v>3</v>
      </c>
      <c r="E3292" s="4">
        <v>4</v>
      </c>
    </row>
    <row r="3293" spans="1:5" x14ac:dyDescent="0.25">
      <c r="A3293">
        <v>3292</v>
      </c>
      <c r="C3293" s="2">
        <v>2</v>
      </c>
      <c r="D3293" s="3">
        <v>3</v>
      </c>
    </row>
    <row r="3294" spans="1:5" x14ac:dyDescent="0.25">
      <c r="A3294">
        <v>3293</v>
      </c>
      <c r="C3294" s="2">
        <v>2</v>
      </c>
      <c r="D3294" s="3">
        <v>3</v>
      </c>
    </row>
    <row r="3295" spans="1:5" x14ac:dyDescent="0.25">
      <c r="A3295">
        <v>3294</v>
      </c>
      <c r="C3295" s="2">
        <v>2</v>
      </c>
      <c r="D3295" s="3">
        <v>3</v>
      </c>
    </row>
    <row r="3296" spans="1:5" x14ac:dyDescent="0.25">
      <c r="A3296">
        <v>3295</v>
      </c>
      <c r="C3296" s="2">
        <v>2</v>
      </c>
    </row>
    <row r="3297" spans="1:5" x14ac:dyDescent="0.25">
      <c r="A3297">
        <v>3296</v>
      </c>
      <c r="C3297" s="2">
        <v>2</v>
      </c>
    </row>
    <row r="3298" spans="1:5" x14ac:dyDescent="0.25">
      <c r="A3298">
        <v>3297</v>
      </c>
      <c r="C3298" s="2">
        <v>2</v>
      </c>
    </row>
    <row r="3299" spans="1:5" x14ac:dyDescent="0.25">
      <c r="A3299">
        <v>3298</v>
      </c>
      <c r="C3299" s="2">
        <v>2</v>
      </c>
    </row>
    <row r="3300" spans="1:5" x14ac:dyDescent="0.25">
      <c r="A3300">
        <v>3299</v>
      </c>
      <c r="C3300" s="2">
        <v>2</v>
      </c>
    </row>
    <row r="3301" spans="1:5" x14ac:dyDescent="0.25">
      <c r="A3301">
        <v>3300</v>
      </c>
      <c r="C3301" s="2">
        <v>2</v>
      </c>
    </row>
    <row r="3302" spans="1:5" x14ac:dyDescent="0.25">
      <c r="A3302">
        <v>3301</v>
      </c>
      <c r="B3302" s="5">
        <v>1</v>
      </c>
      <c r="C3302" s="2">
        <v>2</v>
      </c>
    </row>
    <row r="3303" spans="1:5" x14ac:dyDescent="0.25">
      <c r="A3303">
        <v>3302</v>
      </c>
      <c r="B3303" s="5">
        <v>1</v>
      </c>
      <c r="C3303" s="2">
        <v>2</v>
      </c>
    </row>
    <row r="3304" spans="1:5" x14ac:dyDescent="0.25">
      <c r="A3304">
        <v>3303</v>
      </c>
      <c r="B3304" s="5">
        <v>1</v>
      </c>
    </row>
    <row r="3305" spans="1:5" x14ac:dyDescent="0.25">
      <c r="A3305">
        <v>3304</v>
      </c>
      <c r="B3305" s="5">
        <v>1</v>
      </c>
    </row>
    <row r="3306" spans="1:5" x14ac:dyDescent="0.25">
      <c r="A3306">
        <v>3305</v>
      </c>
      <c r="B3306" s="5">
        <v>1</v>
      </c>
      <c r="E3306" s="4">
        <v>4</v>
      </c>
    </row>
    <row r="3307" spans="1:5" x14ac:dyDescent="0.25">
      <c r="A3307">
        <v>3306</v>
      </c>
      <c r="B3307" s="5">
        <v>1</v>
      </c>
      <c r="E3307" s="4">
        <v>4</v>
      </c>
    </row>
    <row r="3308" spans="1:5" x14ac:dyDescent="0.25">
      <c r="A3308">
        <v>3307</v>
      </c>
      <c r="B3308" s="5">
        <v>1</v>
      </c>
      <c r="E3308" s="4">
        <v>4</v>
      </c>
    </row>
    <row r="3309" spans="1:5" x14ac:dyDescent="0.25">
      <c r="A3309">
        <v>3308</v>
      </c>
      <c r="B3309" s="5">
        <v>1</v>
      </c>
      <c r="E3309" s="4">
        <v>4</v>
      </c>
    </row>
    <row r="3310" spans="1:5" x14ac:dyDescent="0.25">
      <c r="A3310">
        <v>3309</v>
      </c>
      <c r="B3310" s="5">
        <v>1</v>
      </c>
      <c r="D3310" s="3">
        <v>3</v>
      </c>
      <c r="E3310" s="4">
        <v>4</v>
      </c>
    </row>
    <row r="3311" spans="1:5" x14ac:dyDescent="0.25">
      <c r="A3311">
        <v>3310</v>
      </c>
      <c r="B3311" s="5">
        <v>1</v>
      </c>
      <c r="D3311" s="3">
        <v>3</v>
      </c>
      <c r="E3311" s="4">
        <v>4</v>
      </c>
    </row>
    <row r="3312" spans="1:5" x14ac:dyDescent="0.25">
      <c r="A3312">
        <v>3311</v>
      </c>
      <c r="B3312" s="5">
        <v>1</v>
      </c>
      <c r="D3312" s="3">
        <v>3</v>
      </c>
      <c r="E3312" s="4">
        <v>4</v>
      </c>
    </row>
    <row r="3313" spans="1:5" x14ac:dyDescent="0.25">
      <c r="A3313">
        <v>3312</v>
      </c>
      <c r="D3313" s="3">
        <v>3</v>
      </c>
      <c r="E3313" s="4">
        <v>4</v>
      </c>
    </row>
    <row r="3314" spans="1:5" x14ac:dyDescent="0.25">
      <c r="A3314">
        <v>3313</v>
      </c>
      <c r="D3314" s="3">
        <v>3</v>
      </c>
      <c r="E3314" s="4">
        <v>4</v>
      </c>
    </row>
    <row r="3315" spans="1:5" x14ac:dyDescent="0.25">
      <c r="A3315">
        <v>3314</v>
      </c>
      <c r="D3315" s="3">
        <v>3</v>
      </c>
      <c r="E3315" s="4">
        <v>4</v>
      </c>
    </row>
    <row r="3316" spans="1:5" x14ac:dyDescent="0.25">
      <c r="A3316">
        <v>3315</v>
      </c>
      <c r="D3316" s="3">
        <v>3</v>
      </c>
      <c r="E3316" s="4">
        <v>4</v>
      </c>
    </row>
    <row r="3317" spans="1:5" x14ac:dyDescent="0.25">
      <c r="A3317">
        <v>3316</v>
      </c>
      <c r="C3317" s="2">
        <v>2</v>
      </c>
      <c r="D3317" s="3">
        <v>3</v>
      </c>
    </row>
    <row r="3318" spans="1:5" x14ac:dyDescent="0.25">
      <c r="A3318">
        <v>3317</v>
      </c>
      <c r="C3318" s="2">
        <v>2</v>
      </c>
      <c r="D3318" s="3">
        <v>3</v>
      </c>
    </row>
    <row r="3319" spans="1:5" x14ac:dyDescent="0.25">
      <c r="A3319">
        <v>3318</v>
      </c>
      <c r="C3319" s="2">
        <v>2</v>
      </c>
      <c r="D3319" s="3">
        <v>3</v>
      </c>
    </row>
    <row r="3320" spans="1:5" x14ac:dyDescent="0.25">
      <c r="A3320">
        <v>3319</v>
      </c>
      <c r="C3320" s="2">
        <v>2</v>
      </c>
      <c r="D3320" s="3">
        <v>3</v>
      </c>
    </row>
    <row r="3321" spans="1:5" x14ac:dyDescent="0.25">
      <c r="A3321">
        <v>3320</v>
      </c>
      <c r="C3321" s="2">
        <v>2</v>
      </c>
      <c r="D3321" s="3">
        <v>3</v>
      </c>
    </row>
    <row r="3322" spans="1:5" x14ac:dyDescent="0.25">
      <c r="A3322">
        <v>3321</v>
      </c>
      <c r="C3322" s="2">
        <v>2</v>
      </c>
      <c r="D3322" s="3">
        <v>3</v>
      </c>
    </row>
    <row r="3323" spans="1:5" x14ac:dyDescent="0.25">
      <c r="A3323">
        <v>3322</v>
      </c>
      <c r="C3323" s="2">
        <v>2</v>
      </c>
    </row>
    <row r="3324" spans="1:5" x14ac:dyDescent="0.25">
      <c r="A3324">
        <v>3323</v>
      </c>
      <c r="C3324" s="2">
        <v>2</v>
      </c>
    </row>
    <row r="3325" spans="1:5" x14ac:dyDescent="0.25">
      <c r="A3325">
        <v>3324</v>
      </c>
      <c r="C3325" s="2">
        <v>2</v>
      </c>
    </row>
    <row r="3326" spans="1:5" x14ac:dyDescent="0.25">
      <c r="A3326">
        <v>3325</v>
      </c>
      <c r="C3326" s="2">
        <v>2</v>
      </c>
    </row>
    <row r="3327" spans="1:5" x14ac:dyDescent="0.25">
      <c r="A3327">
        <v>3326</v>
      </c>
      <c r="B3327" s="5">
        <v>1</v>
      </c>
      <c r="C3327" s="2">
        <v>2</v>
      </c>
    </row>
    <row r="3328" spans="1:5" x14ac:dyDescent="0.25">
      <c r="A3328">
        <v>3327</v>
      </c>
      <c r="B3328" s="5">
        <v>1</v>
      </c>
      <c r="C3328" s="2">
        <v>2</v>
      </c>
    </row>
    <row r="3329" spans="1:6" x14ac:dyDescent="0.25">
      <c r="A3329">
        <v>3328</v>
      </c>
      <c r="B3329" s="5">
        <v>1</v>
      </c>
      <c r="C3329" s="2">
        <v>2</v>
      </c>
    </row>
    <row r="3330" spans="1:6" x14ac:dyDescent="0.25">
      <c r="A3330">
        <v>3329</v>
      </c>
      <c r="B3330" s="5">
        <v>1</v>
      </c>
    </row>
    <row r="3331" spans="1:6" x14ac:dyDescent="0.25">
      <c r="A3331">
        <v>3330</v>
      </c>
      <c r="B3331" s="5">
        <v>1</v>
      </c>
    </row>
    <row r="3332" spans="1:6" x14ac:dyDescent="0.25">
      <c r="A3332">
        <v>3331</v>
      </c>
      <c r="B3332" s="5">
        <v>1</v>
      </c>
      <c r="E3332" s="4">
        <v>4</v>
      </c>
    </row>
    <row r="3333" spans="1:6" x14ac:dyDescent="0.25">
      <c r="A3333">
        <v>3332</v>
      </c>
      <c r="B3333" s="5">
        <v>1</v>
      </c>
      <c r="E3333" s="4">
        <v>4</v>
      </c>
    </row>
    <row r="3334" spans="1:6" x14ac:dyDescent="0.25">
      <c r="A3334">
        <v>3333</v>
      </c>
      <c r="B3334" s="5">
        <v>1</v>
      </c>
      <c r="E3334" s="4">
        <v>4</v>
      </c>
    </row>
    <row r="3335" spans="1:6" x14ac:dyDescent="0.25">
      <c r="A3335">
        <v>3334</v>
      </c>
      <c r="B3335" s="5">
        <v>1</v>
      </c>
      <c r="E3335" s="4">
        <v>4</v>
      </c>
    </row>
    <row r="3336" spans="1:6" x14ac:dyDescent="0.25">
      <c r="A3336">
        <v>3335</v>
      </c>
      <c r="B3336" s="5">
        <v>1</v>
      </c>
      <c r="E3336" s="4">
        <v>4</v>
      </c>
    </row>
    <row r="3337" spans="1:6" x14ac:dyDescent="0.25">
      <c r="A3337">
        <v>3336</v>
      </c>
      <c r="B3337" s="5">
        <v>1</v>
      </c>
      <c r="D3337" s="3">
        <v>3</v>
      </c>
      <c r="E3337" s="4">
        <v>4</v>
      </c>
    </row>
    <row r="3338" spans="1:6" x14ac:dyDescent="0.25">
      <c r="A3338">
        <v>3337</v>
      </c>
      <c r="B3338" s="5">
        <v>1</v>
      </c>
      <c r="D3338" s="3">
        <v>3</v>
      </c>
      <c r="E3338" s="4">
        <v>4</v>
      </c>
    </row>
    <row r="3339" spans="1:6" x14ac:dyDescent="0.25">
      <c r="A3339">
        <v>3338</v>
      </c>
      <c r="B3339" s="5">
        <v>1</v>
      </c>
      <c r="D3339" s="3">
        <v>3</v>
      </c>
      <c r="E3339" s="4">
        <v>4</v>
      </c>
    </row>
    <row r="3340" spans="1:6" x14ac:dyDescent="0.25">
      <c r="A3340">
        <v>3339</v>
      </c>
      <c r="D3340" s="3">
        <v>3</v>
      </c>
      <c r="E3340" s="4">
        <v>4</v>
      </c>
    </row>
    <row r="3341" spans="1:6" x14ac:dyDescent="0.25">
      <c r="A3341">
        <v>3340</v>
      </c>
      <c r="D3341" s="3">
        <v>3</v>
      </c>
      <c r="E3341" s="4">
        <v>4</v>
      </c>
      <c r="F3341" t="s">
        <v>22</v>
      </c>
    </row>
    <row r="3342" spans="1:6" x14ac:dyDescent="0.25">
      <c r="A3342">
        <v>3341</v>
      </c>
    </row>
    <row r="3343" spans="1:6" x14ac:dyDescent="0.25">
      <c r="A3343">
        <v>3342</v>
      </c>
      <c r="F3343" t="s">
        <v>22</v>
      </c>
    </row>
    <row r="3344" spans="1:6" x14ac:dyDescent="0.25">
      <c r="A3344">
        <v>3343</v>
      </c>
      <c r="C3344" s="2">
        <v>2</v>
      </c>
    </row>
    <row r="3345" spans="1:5" x14ac:dyDescent="0.25">
      <c r="A3345">
        <v>3344</v>
      </c>
      <c r="C3345" s="2">
        <v>2</v>
      </c>
    </row>
    <row r="3346" spans="1:5" x14ac:dyDescent="0.25">
      <c r="A3346">
        <v>3345</v>
      </c>
      <c r="C3346" s="2">
        <v>2</v>
      </c>
    </row>
    <row r="3347" spans="1:5" x14ac:dyDescent="0.25">
      <c r="A3347">
        <v>3346</v>
      </c>
      <c r="B3347" s="5">
        <v>1</v>
      </c>
      <c r="C3347" s="2">
        <v>2</v>
      </c>
    </row>
    <row r="3348" spans="1:5" x14ac:dyDescent="0.25">
      <c r="A3348">
        <v>3347</v>
      </c>
      <c r="B3348" s="5">
        <v>1</v>
      </c>
      <c r="C3348" s="2">
        <v>2</v>
      </c>
    </row>
    <row r="3349" spans="1:5" x14ac:dyDescent="0.25">
      <c r="A3349">
        <v>3348</v>
      </c>
      <c r="B3349" s="5">
        <v>1</v>
      </c>
      <c r="C3349" s="2">
        <v>2</v>
      </c>
    </row>
    <row r="3350" spans="1:5" x14ac:dyDescent="0.25">
      <c r="A3350">
        <v>3349</v>
      </c>
      <c r="B3350" s="5">
        <v>1</v>
      </c>
      <c r="C3350" s="2">
        <v>2</v>
      </c>
    </row>
    <row r="3351" spans="1:5" x14ac:dyDescent="0.25">
      <c r="A3351">
        <v>3350</v>
      </c>
      <c r="B3351" s="5">
        <v>1</v>
      </c>
      <c r="C3351" s="2">
        <v>2</v>
      </c>
    </row>
    <row r="3352" spans="1:5" x14ac:dyDescent="0.25">
      <c r="A3352">
        <v>3351</v>
      </c>
      <c r="B3352" s="5">
        <v>1</v>
      </c>
      <c r="C3352" s="2">
        <v>2</v>
      </c>
      <c r="D3352" s="3">
        <v>3</v>
      </c>
      <c r="E3352" s="4">
        <v>4</v>
      </c>
    </row>
    <row r="3353" spans="1:5" x14ac:dyDescent="0.25">
      <c r="A3353">
        <v>3352</v>
      </c>
      <c r="B3353" s="5">
        <v>1</v>
      </c>
      <c r="D3353" s="3">
        <v>3</v>
      </c>
      <c r="E3353" s="4">
        <v>4</v>
      </c>
    </row>
    <row r="3354" spans="1:5" x14ac:dyDescent="0.25">
      <c r="A3354">
        <v>3353</v>
      </c>
      <c r="B3354" s="5">
        <v>1</v>
      </c>
      <c r="D3354" s="3">
        <v>3</v>
      </c>
      <c r="E3354" s="4">
        <v>4</v>
      </c>
    </row>
    <row r="3355" spans="1:5" x14ac:dyDescent="0.25">
      <c r="A3355">
        <v>3354</v>
      </c>
      <c r="D3355" s="3">
        <v>3</v>
      </c>
      <c r="E3355" s="4">
        <v>4</v>
      </c>
    </row>
    <row r="3356" spans="1:5" x14ac:dyDescent="0.25">
      <c r="A3356">
        <v>3355</v>
      </c>
      <c r="D3356" s="3">
        <v>3</v>
      </c>
      <c r="E3356" s="4">
        <v>4</v>
      </c>
    </row>
    <row r="3357" spans="1:5" x14ac:dyDescent="0.25">
      <c r="A3357">
        <v>3356</v>
      </c>
      <c r="D3357" s="3">
        <v>3</v>
      </c>
      <c r="E3357" s="4">
        <v>4</v>
      </c>
    </row>
    <row r="3358" spans="1:5" x14ac:dyDescent="0.25">
      <c r="A3358">
        <v>3357</v>
      </c>
      <c r="D3358" s="3">
        <v>3</v>
      </c>
      <c r="E3358" s="4">
        <v>4</v>
      </c>
    </row>
    <row r="3359" spans="1:5" x14ac:dyDescent="0.25">
      <c r="A3359">
        <v>3358</v>
      </c>
      <c r="D3359" s="3">
        <v>3</v>
      </c>
      <c r="E3359" s="4">
        <v>4</v>
      </c>
    </row>
    <row r="3360" spans="1:5" x14ac:dyDescent="0.25">
      <c r="A3360">
        <v>3359</v>
      </c>
      <c r="D3360" s="3">
        <v>3</v>
      </c>
      <c r="E3360" s="4">
        <v>4</v>
      </c>
    </row>
    <row r="3361" spans="1:5" x14ac:dyDescent="0.25">
      <c r="A3361">
        <v>3360</v>
      </c>
      <c r="D3361" s="3">
        <v>3</v>
      </c>
      <c r="E3361" s="4">
        <v>4</v>
      </c>
    </row>
    <row r="3362" spans="1:5" x14ac:dyDescent="0.25">
      <c r="A3362">
        <v>3361</v>
      </c>
    </row>
    <row r="3363" spans="1:5" x14ac:dyDescent="0.25">
      <c r="A3363">
        <v>3362</v>
      </c>
    </row>
    <row r="3364" spans="1:5" x14ac:dyDescent="0.25">
      <c r="A3364">
        <v>3363</v>
      </c>
    </row>
    <row r="3365" spans="1:5" x14ac:dyDescent="0.25">
      <c r="A3365">
        <v>3364</v>
      </c>
    </row>
    <row r="3366" spans="1:5" x14ac:dyDescent="0.25">
      <c r="A3366">
        <v>3365</v>
      </c>
    </row>
    <row r="3367" spans="1:5" x14ac:dyDescent="0.25">
      <c r="A3367">
        <v>3366</v>
      </c>
    </row>
    <row r="3368" spans="1:5" x14ac:dyDescent="0.25">
      <c r="A3368">
        <v>3367</v>
      </c>
      <c r="C3368" s="2">
        <v>2</v>
      </c>
    </row>
    <row r="3369" spans="1:5" x14ac:dyDescent="0.25">
      <c r="A3369">
        <v>3368</v>
      </c>
      <c r="C3369" s="2">
        <v>2</v>
      </c>
    </row>
    <row r="3370" spans="1:5" x14ac:dyDescent="0.25">
      <c r="A3370">
        <v>3369</v>
      </c>
      <c r="B3370" s="5">
        <v>1</v>
      </c>
      <c r="C3370" s="2">
        <v>2</v>
      </c>
    </row>
    <row r="3371" spans="1:5" x14ac:dyDescent="0.25">
      <c r="A3371">
        <v>3370</v>
      </c>
      <c r="B3371" s="5">
        <v>1</v>
      </c>
      <c r="C3371" s="2">
        <v>2</v>
      </c>
    </row>
    <row r="3372" spans="1:5" x14ac:dyDescent="0.25">
      <c r="A3372">
        <v>3371</v>
      </c>
      <c r="B3372" s="5">
        <v>1</v>
      </c>
      <c r="C3372" s="2">
        <v>2</v>
      </c>
    </row>
    <row r="3373" spans="1:5" x14ac:dyDescent="0.25">
      <c r="A3373">
        <v>3372</v>
      </c>
      <c r="B3373" s="5">
        <v>1</v>
      </c>
      <c r="C3373" s="2">
        <v>2</v>
      </c>
    </row>
    <row r="3374" spans="1:5" x14ac:dyDescent="0.25">
      <c r="A3374">
        <v>3373</v>
      </c>
      <c r="B3374" s="5">
        <v>1</v>
      </c>
      <c r="C3374" s="2">
        <v>2</v>
      </c>
    </row>
    <row r="3375" spans="1:5" x14ac:dyDescent="0.25">
      <c r="A3375">
        <v>3374</v>
      </c>
      <c r="B3375" s="5">
        <v>1</v>
      </c>
      <c r="D3375" s="3">
        <v>3</v>
      </c>
    </row>
    <row r="3376" spans="1:5" x14ac:dyDescent="0.25">
      <c r="A3376">
        <v>3375</v>
      </c>
      <c r="B3376" s="5">
        <v>1</v>
      </c>
      <c r="D3376" s="3">
        <v>3</v>
      </c>
      <c r="E3376" s="4">
        <v>4</v>
      </c>
    </row>
    <row r="3377" spans="1:5" x14ac:dyDescent="0.25">
      <c r="A3377">
        <v>3376</v>
      </c>
      <c r="D3377" s="3">
        <v>3</v>
      </c>
      <c r="E3377" s="4">
        <v>4</v>
      </c>
    </row>
    <row r="3378" spans="1:5" x14ac:dyDescent="0.25">
      <c r="A3378">
        <v>3377</v>
      </c>
      <c r="D3378" s="3">
        <v>3</v>
      </c>
      <c r="E3378" s="4">
        <v>4</v>
      </c>
    </row>
    <row r="3379" spans="1:5" x14ac:dyDescent="0.25">
      <c r="A3379">
        <v>3378</v>
      </c>
      <c r="D3379" s="3">
        <v>3</v>
      </c>
      <c r="E3379" s="4">
        <v>4</v>
      </c>
    </row>
    <row r="3380" spans="1:5" x14ac:dyDescent="0.25">
      <c r="A3380">
        <v>3379</v>
      </c>
      <c r="D3380" s="3">
        <v>3</v>
      </c>
      <c r="E3380" s="4">
        <v>4</v>
      </c>
    </row>
    <row r="3381" spans="1:5" x14ac:dyDescent="0.25">
      <c r="A3381">
        <v>3380</v>
      </c>
      <c r="D3381" s="3">
        <v>3</v>
      </c>
      <c r="E3381" s="4">
        <v>4</v>
      </c>
    </row>
    <row r="3382" spans="1:5" x14ac:dyDescent="0.25">
      <c r="A3382">
        <v>3381</v>
      </c>
      <c r="D3382" s="3">
        <v>3</v>
      </c>
      <c r="E3382" s="4">
        <v>4</v>
      </c>
    </row>
    <row r="3383" spans="1:5" x14ac:dyDescent="0.25">
      <c r="A3383">
        <v>3382</v>
      </c>
      <c r="D3383" s="3">
        <v>3</v>
      </c>
      <c r="E3383" s="4">
        <v>4</v>
      </c>
    </row>
    <row r="3384" spans="1:5" x14ac:dyDescent="0.25">
      <c r="A3384">
        <v>3383</v>
      </c>
    </row>
    <row r="3385" spans="1:5" x14ac:dyDescent="0.25">
      <c r="A3385">
        <v>3384</v>
      </c>
    </row>
    <row r="3386" spans="1:5" x14ac:dyDescent="0.25">
      <c r="A3386">
        <v>3385</v>
      </c>
    </row>
    <row r="3387" spans="1:5" x14ac:dyDescent="0.25">
      <c r="A3387">
        <v>3386</v>
      </c>
    </row>
    <row r="3388" spans="1:5" x14ac:dyDescent="0.25">
      <c r="A3388">
        <v>3387</v>
      </c>
      <c r="C3388" s="2">
        <v>2</v>
      </c>
    </row>
    <row r="3389" spans="1:5" x14ac:dyDescent="0.25">
      <c r="A3389">
        <v>3388</v>
      </c>
      <c r="C3389" s="2">
        <v>2</v>
      </c>
    </row>
    <row r="3390" spans="1:5" x14ac:dyDescent="0.25">
      <c r="A3390">
        <v>3389</v>
      </c>
      <c r="C3390" s="2">
        <v>2</v>
      </c>
    </row>
    <row r="3391" spans="1:5" x14ac:dyDescent="0.25">
      <c r="A3391">
        <v>3390</v>
      </c>
      <c r="C3391" s="2">
        <v>2</v>
      </c>
    </row>
    <row r="3392" spans="1:5" x14ac:dyDescent="0.25">
      <c r="A3392">
        <v>3391</v>
      </c>
      <c r="B3392" s="5">
        <v>1</v>
      </c>
      <c r="C3392" s="2">
        <v>2</v>
      </c>
    </row>
    <row r="3393" spans="1:5" x14ac:dyDescent="0.25">
      <c r="A3393">
        <v>3392</v>
      </c>
      <c r="B3393" s="5">
        <v>1</v>
      </c>
      <c r="C3393" s="2">
        <v>2</v>
      </c>
    </row>
    <row r="3394" spans="1:5" x14ac:dyDescent="0.25">
      <c r="A3394">
        <v>3393</v>
      </c>
      <c r="B3394" s="5">
        <v>1</v>
      </c>
      <c r="C3394" s="2">
        <v>2</v>
      </c>
    </row>
    <row r="3395" spans="1:5" x14ac:dyDescent="0.25">
      <c r="A3395">
        <v>3394</v>
      </c>
      <c r="B3395" s="5">
        <v>1</v>
      </c>
    </row>
    <row r="3396" spans="1:5" x14ac:dyDescent="0.25">
      <c r="A3396">
        <v>3395</v>
      </c>
      <c r="B3396" s="5">
        <v>1</v>
      </c>
    </row>
    <row r="3397" spans="1:5" x14ac:dyDescent="0.25">
      <c r="A3397">
        <v>3396</v>
      </c>
      <c r="B3397" s="5">
        <v>1</v>
      </c>
    </row>
    <row r="3398" spans="1:5" x14ac:dyDescent="0.25">
      <c r="A3398">
        <v>3397</v>
      </c>
      <c r="B3398" s="5">
        <v>1</v>
      </c>
      <c r="D3398" s="3">
        <v>3</v>
      </c>
      <c r="E3398" s="4">
        <v>4</v>
      </c>
    </row>
    <row r="3399" spans="1:5" x14ac:dyDescent="0.25">
      <c r="A3399">
        <v>3398</v>
      </c>
      <c r="D3399" s="3">
        <v>3</v>
      </c>
      <c r="E3399" s="4">
        <v>4</v>
      </c>
    </row>
    <row r="3400" spans="1:5" x14ac:dyDescent="0.25">
      <c r="A3400">
        <v>3399</v>
      </c>
      <c r="D3400" s="3">
        <v>3</v>
      </c>
      <c r="E3400" s="4">
        <v>4</v>
      </c>
    </row>
    <row r="3401" spans="1:5" x14ac:dyDescent="0.25">
      <c r="A3401">
        <v>3400</v>
      </c>
      <c r="D3401" s="3">
        <v>3</v>
      </c>
      <c r="E3401" s="4">
        <v>4</v>
      </c>
    </row>
    <row r="3402" spans="1:5" x14ac:dyDescent="0.25">
      <c r="A3402">
        <v>3401</v>
      </c>
      <c r="D3402" s="3">
        <v>3</v>
      </c>
      <c r="E3402" s="4">
        <v>4</v>
      </c>
    </row>
    <row r="3403" spans="1:5" x14ac:dyDescent="0.25">
      <c r="A3403">
        <v>3402</v>
      </c>
      <c r="D3403" s="3">
        <v>3</v>
      </c>
      <c r="E3403" s="4">
        <v>4</v>
      </c>
    </row>
    <row r="3404" spans="1:5" x14ac:dyDescent="0.25">
      <c r="A3404">
        <v>3403</v>
      </c>
      <c r="D3404" s="3">
        <v>3</v>
      </c>
      <c r="E3404" s="4">
        <v>4</v>
      </c>
    </row>
    <row r="3405" spans="1:5" x14ac:dyDescent="0.25">
      <c r="A3405">
        <v>3404</v>
      </c>
      <c r="D3405" s="3">
        <v>3</v>
      </c>
      <c r="E3405" s="4">
        <v>4</v>
      </c>
    </row>
    <row r="3406" spans="1:5" x14ac:dyDescent="0.25">
      <c r="A3406">
        <v>3405</v>
      </c>
    </row>
    <row r="3407" spans="1:5" x14ac:dyDescent="0.25">
      <c r="A3407">
        <v>3406</v>
      </c>
    </row>
    <row r="3408" spans="1:5" x14ac:dyDescent="0.25">
      <c r="A3408">
        <v>3407</v>
      </c>
    </row>
    <row r="3409" spans="1:5" x14ac:dyDescent="0.25">
      <c r="A3409">
        <v>3408</v>
      </c>
    </row>
    <row r="3410" spans="1:5" x14ac:dyDescent="0.25">
      <c r="A3410">
        <v>3409</v>
      </c>
      <c r="C3410" s="2">
        <v>2</v>
      </c>
    </row>
    <row r="3411" spans="1:5" x14ac:dyDescent="0.25">
      <c r="A3411">
        <v>3410</v>
      </c>
      <c r="C3411" s="2">
        <v>2</v>
      </c>
    </row>
    <row r="3412" spans="1:5" x14ac:dyDescent="0.25">
      <c r="A3412">
        <v>3411</v>
      </c>
      <c r="C3412" s="2">
        <v>2</v>
      </c>
    </row>
    <row r="3413" spans="1:5" x14ac:dyDescent="0.25">
      <c r="A3413">
        <v>3412</v>
      </c>
      <c r="C3413" s="2">
        <v>2</v>
      </c>
    </row>
    <row r="3414" spans="1:5" x14ac:dyDescent="0.25">
      <c r="A3414">
        <v>3413</v>
      </c>
      <c r="B3414" s="5">
        <v>1</v>
      </c>
      <c r="C3414" s="2">
        <v>2</v>
      </c>
    </row>
    <row r="3415" spans="1:5" x14ac:dyDescent="0.25">
      <c r="A3415">
        <v>3414</v>
      </c>
      <c r="B3415" s="5">
        <v>1</v>
      </c>
      <c r="C3415" s="2">
        <v>2</v>
      </c>
    </row>
    <row r="3416" spans="1:5" x14ac:dyDescent="0.25">
      <c r="A3416">
        <v>3415</v>
      </c>
      <c r="B3416" s="5">
        <v>1</v>
      </c>
      <c r="C3416" s="2">
        <v>2</v>
      </c>
    </row>
    <row r="3417" spans="1:5" x14ac:dyDescent="0.25">
      <c r="A3417">
        <v>3416</v>
      </c>
      <c r="B3417" s="5">
        <v>1</v>
      </c>
      <c r="C3417" s="2">
        <v>2</v>
      </c>
    </row>
    <row r="3418" spans="1:5" x14ac:dyDescent="0.25">
      <c r="A3418">
        <v>3417</v>
      </c>
      <c r="B3418" s="5">
        <v>1</v>
      </c>
    </row>
    <row r="3419" spans="1:5" x14ac:dyDescent="0.25">
      <c r="A3419">
        <v>3418</v>
      </c>
      <c r="B3419" s="5">
        <v>1</v>
      </c>
    </row>
    <row r="3420" spans="1:5" x14ac:dyDescent="0.25">
      <c r="A3420">
        <v>3419</v>
      </c>
      <c r="B3420" s="5">
        <v>1</v>
      </c>
      <c r="D3420" s="3">
        <v>3</v>
      </c>
      <c r="E3420" s="4">
        <v>4</v>
      </c>
    </row>
    <row r="3421" spans="1:5" x14ac:dyDescent="0.25">
      <c r="A3421">
        <v>3420</v>
      </c>
      <c r="D3421" s="3">
        <v>3</v>
      </c>
      <c r="E3421" s="4">
        <v>4</v>
      </c>
    </row>
    <row r="3422" spans="1:5" x14ac:dyDescent="0.25">
      <c r="A3422">
        <v>3421</v>
      </c>
      <c r="D3422" s="3">
        <v>3</v>
      </c>
      <c r="E3422" s="4">
        <v>4</v>
      </c>
    </row>
    <row r="3423" spans="1:5" x14ac:dyDescent="0.25">
      <c r="A3423">
        <v>3422</v>
      </c>
      <c r="D3423" s="3">
        <v>3</v>
      </c>
      <c r="E3423" s="4">
        <v>4</v>
      </c>
    </row>
    <row r="3424" spans="1:5" x14ac:dyDescent="0.25">
      <c r="A3424">
        <v>3423</v>
      </c>
      <c r="D3424" s="3">
        <v>3</v>
      </c>
      <c r="E3424" s="4">
        <v>4</v>
      </c>
    </row>
    <row r="3425" spans="1:5" x14ac:dyDescent="0.25">
      <c r="A3425">
        <v>3424</v>
      </c>
      <c r="D3425" s="3">
        <v>3</v>
      </c>
      <c r="E3425" s="4">
        <v>4</v>
      </c>
    </row>
    <row r="3426" spans="1:5" x14ac:dyDescent="0.25">
      <c r="A3426">
        <v>3425</v>
      </c>
      <c r="E3426" s="4">
        <v>4</v>
      </c>
    </row>
    <row r="3427" spans="1:5" x14ac:dyDescent="0.25">
      <c r="A3427">
        <v>3426</v>
      </c>
    </row>
    <row r="3428" spans="1:5" x14ac:dyDescent="0.25">
      <c r="A3428">
        <v>3427</v>
      </c>
    </row>
    <row r="3429" spans="1:5" x14ac:dyDescent="0.25">
      <c r="A3429">
        <v>3428</v>
      </c>
    </row>
    <row r="3430" spans="1:5" x14ac:dyDescent="0.25">
      <c r="A3430">
        <v>3429</v>
      </c>
    </row>
    <row r="3431" spans="1:5" x14ac:dyDescent="0.25">
      <c r="A3431">
        <v>3430</v>
      </c>
    </row>
    <row r="3432" spans="1:5" x14ac:dyDescent="0.25">
      <c r="A3432">
        <v>3431</v>
      </c>
      <c r="C3432" s="2">
        <v>2</v>
      </c>
    </row>
    <row r="3433" spans="1:5" x14ac:dyDescent="0.25">
      <c r="A3433">
        <v>3432</v>
      </c>
      <c r="C3433" s="2">
        <v>2</v>
      </c>
    </row>
    <row r="3434" spans="1:5" x14ac:dyDescent="0.25">
      <c r="A3434">
        <v>3433</v>
      </c>
      <c r="C3434" s="2">
        <v>2</v>
      </c>
    </row>
    <row r="3435" spans="1:5" x14ac:dyDescent="0.25">
      <c r="A3435">
        <v>3434</v>
      </c>
      <c r="B3435" s="5">
        <v>1</v>
      </c>
      <c r="C3435" s="2">
        <v>2</v>
      </c>
    </row>
    <row r="3436" spans="1:5" x14ac:dyDescent="0.25">
      <c r="A3436">
        <v>3435</v>
      </c>
      <c r="B3436" s="5">
        <v>1</v>
      </c>
      <c r="C3436" s="2">
        <v>2</v>
      </c>
    </row>
    <row r="3437" spans="1:5" x14ac:dyDescent="0.25">
      <c r="A3437">
        <v>3436</v>
      </c>
      <c r="B3437" s="5">
        <v>1</v>
      </c>
      <c r="C3437" s="2">
        <v>2</v>
      </c>
    </row>
    <row r="3438" spans="1:5" x14ac:dyDescent="0.25">
      <c r="A3438">
        <v>3437</v>
      </c>
      <c r="B3438" s="5">
        <v>1</v>
      </c>
    </row>
    <row r="3439" spans="1:5" x14ac:dyDescent="0.25">
      <c r="A3439">
        <v>3438</v>
      </c>
      <c r="B3439" s="5">
        <v>1</v>
      </c>
    </row>
    <row r="3440" spans="1:5" x14ac:dyDescent="0.25">
      <c r="A3440">
        <v>3439</v>
      </c>
      <c r="B3440" s="5">
        <v>1</v>
      </c>
    </row>
    <row r="3441" spans="1:5" x14ac:dyDescent="0.25">
      <c r="A3441">
        <v>3440</v>
      </c>
      <c r="B3441" s="5">
        <v>1</v>
      </c>
      <c r="E3441" s="4">
        <v>4</v>
      </c>
    </row>
    <row r="3442" spans="1:5" x14ac:dyDescent="0.25">
      <c r="A3442">
        <v>3441</v>
      </c>
      <c r="D3442" s="3">
        <v>3</v>
      </c>
      <c r="E3442" s="4">
        <v>4</v>
      </c>
    </row>
    <row r="3443" spans="1:5" x14ac:dyDescent="0.25">
      <c r="A3443">
        <v>3442</v>
      </c>
      <c r="D3443" s="3">
        <v>3</v>
      </c>
      <c r="E3443" s="4">
        <v>4</v>
      </c>
    </row>
    <row r="3444" spans="1:5" x14ac:dyDescent="0.25">
      <c r="A3444">
        <v>3443</v>
      </c>
      <c r="D3444" s="3">
        <v>3</v>
      </c>
      <c r="E3444" s="4">
        <v>4</v>
      </c>
    </row>
    <row r="3445" spans="1:5" x14ac:dyDescent="0.25">
      <c r="A3445">
        <v>3444</v>
      </c>
      <c r="D3445" s="3">
        <v>3</v>
      </c>
      <c r="E3445" s="4">
        <v>4</v>
      </c>
    </row>
    <row r="3446" spans="1:5" x14ac:dyDescent="0.25">
      <c r="A3446">
        <v>3445</v>
      </c>
      <c r="D3446" s="3">
        <v>3</v>
      </c>
      <c r="E3446" s="4">
        <v>4</v>
      </c>
    </row>
    <row r="3447" spans="1:5" x14ac:dyDescent="0.25">
      <c r="A3447">
        <v>3446</v>
      </c>
      <c r="D3447" s="3">
        <v>3</v>
      </c>
      <c r="E3447" s="4">
        <v>4</v>
      </c>
    </row>
    <row r="3448" spans="1:5" x14ac:dyDescent="0.25">
      <c r="A3448">
        <v>3447</v>
      </c>
      <c r="D3448" s="3">
        <v>3</v>
      </c>
      <c r="E3448" s="4">
        <v>4</v>
      </c>
    </row>
    <row r="3449" spans="1:5" x14ac:dyDescent="0.25">
      <c r="A3449">
        <v>3448</v>
      </c>
      <c r="D3449" s="3">
        <v>3</v>
      </c>
    </row>
    <row r="3450" spans="1:5" x14ac:dyDescent="0.25">
      <c r="A3450">
        <v>3449</v>
      </c>
    </row>
    <row r="3451" spans="1:5" x14ac:dyDescent="0.25">
      <c r="A3451">
        <v>3450</v>
      </c>
    </row>
    <row r="3452" spans="1:5" x14ac:dyDescent="0.25">
      <c r="A3452">
        <v>3451</v>
      </c>
      <c r="C3452" s="2">
        <v>2</v>
      </c>
    </row>
    <row r="3453" spans="1:5" x14ac:dyDescent="0.25">
      <c r="A3453">
        <v>3452</v>
      </c>
      <c r="C3453" s="2">
        <v>2</v>
      </c>
    </row>
    <row r="3454" spans="1:5" x14ac:dyDescent="0.25">
      <c r="A3454">
        <v>3453</v>
      </c>
      <c r="C3454" s="2">
        <v>2</v>
      </c>
    </row>
    <row r="3455" spans="1:5" x14ac:dyDescent="0.25">
      <c r="A3455">
        <v>3454</v>
      </c>
      <c r="B3455" s="5">
        <v>1</v>
      </c>
      <c r="C3455" s="2">
        <v>2</v>
      </c>
    </row>
    <row r="3456" spans="1:5" x14ac:dyDescent="0.25">
      <c r="A3456">
        <v>3455</v>
      </c>
      <c r="B3456" s="5">
        <v>1</v>
      </c>
      <c r="C3456" s="2">
        <v>2</v>
      </c>
    </row>
    <row r="3457" spans="1:5" x14ac:dyDescent="0.25">
      <c r="A3457">
        <v>3456</v>
      </c>
      <c r="B3457" s="5">
        <v>1</v>
      </c>
      <c r="C3457" s="2">
        <v>2</v>
      </c>
    </row>
    <row r="3458" spans="1:5" x14ac:dyDescent="0.25">
      <c r="A3458">
        <v>3457</v>
      </c>
      <c r="B3458" s="5">
        <v>1</v>
      </c>
      <c r="C3458" s="2">
        <v>2</v>
      </c>
    </row>
    <row r="3459" spans="1:5" x14ac:dyDescent="0.25">
      <c r="A3459">
        <v>3458</v>
      </c>
      <c r="B3459" s="5">
        <v>1</v>
      </c>
      <c r="C3459" s="2">
        <v>2</v>
      </c>
    </row>
    <row r="3460" spans="1:5" x14ac:dyDescent="0.25">
      <c r="A3460">
        <v>3459</v>
      </c>
      <c r="B3460" s="5">
        <v>1</v>
      </c>
    </row>
    <row r="3461" spans="1:5" x14ac:dyDescent="0.25">
      <c r="A3461">
        <v>3460</v>
      </c>
      <c r="B3461" s="5">
        <v>1</v>
      </c>
    </row>
    <row r="3462" spans="1:5" x14ac:dyDescent="0.25">
      <c r="A3462">
        <v>3461</v>
      </c>
      <c r="B3462" s="5">
        <v>1</v>
      </c>
    </row>
    <row r="3463" spans="1:5" x14ac:dyDescent="0.25">
      <c r="A3463">
        <v>3462</v>
      </c>
      <c r="D3463" s="3">
        <v>3</v>
      </c>
      <c r="E3463" s="4">
        <v>4</v>
      </c>
    </row>
    <row r="3464" spans="1:5" x14ac:dyDescent="0.25">
      <c r="A3464">
        <v>3463</v>
      </c>
      <c r="D3464" s="3">
        <v>3</v>
      </c>
      <c r="E3464" s="4">
        <v>4</v>
      </c>
    </row>
    <row r="3465" spans="1:5" x14ac:dyDescent="0.25">
      <c r="A3465">
        <v>3464</v>
      </c>
      <c r="D3465" s="3">
        <v>3</v>
      </c>
      <c r="E3465" s="4">
        <v>4</v>
      </c>
    </row>
    <row r="3466" spans="1:5" x14ac:dyDescent="0.25">
      <c r="A3466">
        <v>3465</v>
      </c>
      <c r="D3466" s="3">
        <v>3</v>
      </c>
      <c r="E3466" s="4">
        <v>4</v>
      </c>
    </row>
    <row r="3467" spans="1:5" x14ac:dyDescent="0.25">
      <c r="A3467">
        <v>3466</v>
      </c>
      <c r="D3467" s="3">
        <v>3</v>
      </c>
      <c r="E3467" s="4">
        <v>4</v>
      </c>
    </row>
    <row r="3468" spans="1:5" x14ac:dyDescent="0.25">
      <c r="A3468">
        <v>3467</v>
      </c>
      <c r="D3468" s="3">
        <v>3</v>
      </c>
      <c r="E3468" s="4">
        <v>4</v>
      </c>
    </row>
    <row r="3469" spans="1:5" x14ac:dyDescent="0.25">
      <c r="A3469">
        <v>3468</v>
      </c>
      <c r="D3469" s="3">
        <v>3</v>
      </c>
      <c r="E3469" s="4">
        <v>4</v>
      </c>
    </row>
    <row r="3470" spans="1:5" x14ac:dyDescent="0.25">
      <c r="A3470">
        <v>3469</v>
      </c>
      <c r="D3470" s="3">
        <v>3</v>
      </c>
      <c r="E3470" s="4">
        <v>4</v>
      </c>
    </row>
    <row r="3471" spans="1:5" x14ac:dyDescent="0.25">
      <c r="A3471">
        <v>3470</v>
      </c>
      <c r="C3471" s="2">
        <v>2</v>
      </c>
    </row>
    <row r="3472" spans="1:5" x14ac:dyDescent="0.25">
      <c r="A3472">
        <v>3471</v>
      </c>
      <c r="C3472" s="2">
        <v>2</v>
      </c>
    </row>
    <row r="3473" spans="1:5" x14ac:dyDescent="0.25">
      <c r="A3473">
        <v>3472</v>
      </c>
      <c r="C3473" s="2">
        <v>2</v>
      </c>
    </row>
    <row r="3474" spans="1:5" x14ac:dyDescent="0.25">
      <c r="A3474">
        <v>3473</v>
      </c>
      <c r="C3474" s="2">
        <v>2</v>
      </c>
    </row>
    <row r="3475" spans="1:5" x14ac:dyDescent="0.25">
      <c r="A3475">
        <v>3474</v>
      </c>
      <c r="C3475" s="2">
        <v>2</v>
      </c>
    </row>
    <row r="3476" spans="1:5" x14ac:dyDescent="0.25">
      <c r="A3476">
        <v>3475</v>
      </c>
      <c r="C3476" s="2">
        <v>2</v>
      </c>
    </row>
    <row r="3477" spans="1:5" x14ac:dyDescent="0.25">
      <c r="A3477">
        <v>3476</v>
      </c>
      <c r="C3477" s="2">
        <v>2</v>
      </c>
    </row>
    <row r="3478" spans="1:5" x14ac:dyDescent="0.25">
      <c r="A3478">
        <v>3477</v>
      </c>
      <c r="B3478" s="5">
        <v>1</v>
      </c>
      <c r="C3478" s="2">
        <v>2</v>
      </c>
    </row>
    <row r="3479" spans="1:5" x14ac:dyDescent="0.25">
      <c r="A3479">
        <v>3478</v>
      </c>
      <c r="B3479" s="5">
        <v>1</v>
      </c>
      <c r="C3479" s="2">
        <v>2</v>
      </c>
    </row>
    <row r="3480" spans="1:5" x14ac:dyDescent="0.25">
      <c r="A3480">
        <v>3479</v>
      </c>
      <c r="B3480" s="5">
        <v>1</v>
      </c>
      <c r="C3480" s="2">
        <v>2</v>
      </c>
    </row>
    <row r="3481" spans="1:5" x14ac:dyDescent="0.25">
      <c r="A3481">
        <v>3480</v>
      </c>
      <c r="B3481" s="5">
        <v>1</v>
      </c>
    </row>
    <row r="3482" spans="1:5" x14ac:dyDescent="0.25">
      <c r="A3482">
        <v>3481</v>
      </c>
      <c r="B3482" s="5">
        <v>1</v>
      </c>
    </row>
    <row r="3483" spans="1:5" x14ac:dyDescent="0.25">
      <c r="A3483">
        <v>3482</v>
      </c>
      <c r="B3483" s="5">
        <v>1</v>
      </c>
    </row>
    <row r="3484" spans="1:5" x14ac:dyDescent="0.25">
      <c r="A3484">
        <v>3483</v>
      </c>
      <c r="B3484" s="5">
        <v>1</v>
      </c>
    </row>
    <row r="3485" spans="1:5" x14ac:dyDescent="0.25">
      <c r="A3485">
        <v>3484</v>
      </c>
      <c r="B3485" s="5">
        <v>1</v>
      </c>
      <c r="E3485" s="4">
        <v>4</v>
      </c>
    </row>
    <row r="3486" spans="1:5" x14ac:dyDescent="0.25">
      <c r="A3486">
        <v>3485</v>
      </c>
      <c r="E3486" s="4">
        <v>4</v>
      </c>
    </row>
    <row r="3487" spans="1:5" x14ac:dyDescent="0.25">
      <c r="A3487">
        <v>3486</v>
      </c>
      <c r="D3487" s="3">
        <v>3</v>
      </c>
      <c r="E3487" s="4">
        <v>4</v>
      </c>
    </row>
    <row r="3488" spans="1:5" x14ac:dyDescent="0.25">
      <c r="A3488">
        <v>3487</v>
      </c>
      <c r="D3488" s="3">
        <v>3</v>
      </c>
      <c r="E3488" s="4">
        <v>4</v>
      </c>
    </row>
    <row r="3489" spans="1:5" x14ac:dyDescent="0.25">
      <c r="A3489">
        <v>3488</v>
      </c>
      <c r="D3489" s="3">
        <v>3</v>
      </c>
      <c r="E3489" s="4">
        <v>4</v>
      </c>
    </row>
    <row r="3490" spans="1:5" x14ac:dyDescent="0.25">
      <c r="A3490">
        <v>3489</v>
      </c>
      <c r="D3490" s="3">
        <v>3</v>
      </c>
      <c r="E3490" s="4">
        <v>4</v>
      </c>
    </row>
    <row r="3491" spans="1:5" x14ac:dyDescent="0.25">
      <c r="A3491">
        <v>3490</v>
      </c>
      <c r="D3491" s="3">
        <v>3</v>
      </c>
      <c r="E3491" s="4">
        <v>4</v>
      </c>
    </row>
    <row r="3492" spans="1:5" x14ac:dyDescent="0.25">
      <c r="A3492">
        <v>3491</v>
      </c>
      <c r="D3492" s="3">
        <v>3</v>
      </c>
      <c r="E3492" s="4">
        <v>4</v>
      </c>
    </row>
    <row r="3493" spans="1:5" x14ac:dyDescent="0.25">
      <c r="A3493">
        <v>3492</v>
      </c>
      <c r="C3493" s="2">
        <v>2</v>
      </c>
      <c r="D3493" s="3">
        <v>3</v>
      </c>
      <c r="E3493" s="4">
        <v>4</v>
      </c>
    </row>
    <row r="3494" spans="1:5" x14ac:dyDescent="0.25">
      <c r="A3494">
        <v>3493</v>
      </c>
      <c r="C3494" s="2">
        <v>2</v>
      </c>
      <c r="D3494" s="3">
        <v>3</v>
      </c>
      <c r="E3494" s="4">
        <v>4</v>
      </c>
    </row>
    <row r="3495" spans="1:5" x14ac:dyDescent="0.25">
      <c r="A3495">
        <v>3494</v>
      </c>
      <c r="C3495" s="2">
        <v>2</v>
      </c>
      <c r="D3495" s="3">
        <v>3</v>
      </c>
    </row>
    <row r="3496" spans="1:5" x14ac:dyDescent="0.25">
      <c r="A3496">
        <v>3495</v>
      </c>
      <c r="C3496" s="2">
        <v>2</v>
      </c>
    </row>
    <row r="3497" spans="1:5" x14ac:dyDescent="0.25">
      <c r="A3497">
        <v>3496</v>
      </c>
      <c r="C3497" s="2">
        <v>2</v>
      </c>
    </row>
    <row r="3498" spans="1:5" x14ac:dyDescent="0.25">
      <c r="A3498">
        <v>3497</v>
      </c>
      <c r="C3498" s="2">
        <v>2</v>
      </c>
    </row>
    <row r="3499" spans="1:5" x14ac:dyDescent="0.25">
      <c r="A3499">
        <v>3498</v>
      </c>
      <c r="C3499" s="2">
        <v>2</v>
      </c>
    </row>
    <row r="3500" spans="1:5" x14ac:dyDescent="0.25">
      <c r="A3500">
        <v>3499</v>
      </c>
      <c r="C3500" s="2">
        <v>2</v>
      </c>
    </row>
    <row r="3501" spans="1:5" x14ac:dyDescent="0.25">
      <c r="A3501">
        <v>3500</v>
      </c>
      <c r="B3501" s="5">
        <v>1</v>
      </c>
      <c r="C3501" s="2">
        <v>2</v>
      </c>
    </row>
    <row r="3502" spans="1:5" x14ac:dyDescent="0.25">
      <c r="A3502">
        <v>3501</v>
      </c>
      <c r="B3502" s="5">
        <v>1</v>
      </c>
      <c r="C3502" s="2">
        <v>2</v>
      </c>
    </row>
    <row r="3503" spans="1:5" x14ac:dyDescent="0.25">
      <c r="A3503">
        <v>3502</v>
      </c>
      <c r="B3503" s="5">
        <v>1</v>
      </c>
    </row>
    <row r="3504" spans="1:5" x14ac:dyDescent="0.25">
      <c r="A3504">
        <v>3503</v>
      </c>
      <c r="B3504" s="5">
        <v>1</v>
      </c>
    </row>
    <row r="3505" spans="1:6" x14ac:dyDescent="0.25">
      <c r="A3505">
        <v>3504</v>
      </c>
      <c r="B3505" s="5">
        <v>1</v>
      </c>
    </row>
    <row r="3506" spans="1:6" x14ac:dyDescent="0.25">
      <c r="A3506">
        <v>3505</v>
      </c>
      <c r="B3506" s="5">
        <v>1</v>
      </c>
    </row>
    <row r="3507" spans="1:6" x14ac:dyDescent="0.25">
      <c r="A3507">
        <v>3506</v>
      </c>
      <c r="B3507" s="5">
        <v>1</v>
      </c>
    </row>
    <row r="3508" spans="1:6" x14ac:dyDescent="0.25">
      <c r="A3508">
        <v>3507</v>
      </c>
      <c r="B3508" s="5">
        <v>1</v>
      </c>
      <c r="E3508" s="4">
        <v>4</v>
      </c>
    </row>
    <row r="3509" spans="1:6" x14ac:dyDescent="0.25">
      <c r="A3509">
        <v>3508</v>
      </c>
      <c r="B3509" s="5">
        <v>1</v>
      </c>
      <c r="E3509" s="4">
        <v>4</v>
      </c>
    </row>
    <row r="3510" spans="1:6" x14ac:dyDescent="0.25">
      <c r="A3510">
        <v>3509</v>
      </c>
      <c r="B3510" s="5">
        <v>1</v>
      </c>
      <c r="E3510" s="4">
        <v>4</v>
      </c>
    </row>
    <row r="3511" spans="1:6" x14ac:dyDescent="0.25">
      <c r="A3511">
        <v>3510</v>
      </c>
      <c r="D3511" s="3">
        <v>3</v>
      </c>
      <c r="E3511" s="4">
        <v>4</v>
      </c>
    </row>
    <row r="3512" spans="1:6" x14ac:dyDescent="0.25">
      <c r="A3512">
        <v>3511</v>
      </c>
      <c r="D3512" s="3">
        <v>3</v>
      </c>
      <c r="E3512" s="4">
        <v>4</v>
      </c>
      <c r="F3512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2025-07-09T15:42:45Z</dcterms:created>
  <dcterms:modified xsi:type="dcterms:W3CDTF">2025-07-22T17:09:28Z</dcterms:modified>
</cp:coreProperties>
</file>